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195" windowHeight="6735" activeTab="1"/>
  </bookViews>
  <sheets>
    <sheet name="прил 6 ведомст" sheetId="1" r:id="rId1"/>
    <sheet name="прил 5 функц" sheetId="2" r:id="rId2"/>
    <sheet name="поясн" sheetId="3" r:id="rId3"/>
  </sheets>
  <definedNames>
    <definedName name="_xlnm.Print_Area" localSheetId="1">'прил 5 функц'!$A$1:$F$367</definedName>
    <definedName name="_xlnm.Print_Area" localSheetId="0">'прил 6 ведомст'!$A$1:$J$344</definedName>
  </definedNames>
  <calcPr fullCalcOnLoad="1"/>
</workbook>
</file>

<file path=xl/sharedStrings.xml><?xml version="1.0" encoding="utf-8"?>
<sst xmlns="http://schemas.openxmlformats.org/spreadsheetml/2006/main" count="5085" uniqueCount="363">
  <si>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</si>
  <si>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</si>
  <si>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</si>
  <si>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</si>
  <si>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</si>
  <si>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</si>
  <si>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</si>
  <si>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</si>
  <si>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</si>
  <si>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</si>
  <si>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</si>
  <si>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</si>
  <si>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</si>
  <si>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</si>
  <si>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</si>
  <si>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</si>
  <si>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</si>
  <si>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</si>
  <si>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</si>
  <si>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</si>
  <si>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</si>
  <si>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</si>
  <si>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</si>
  <si>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</si>
  <si>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</si>
  <si>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</si>
  <si>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</si>
  <si>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</si>
  <si>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</si>
  <si>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</si>
  <si>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</si>
  <si>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</si>
  <si>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</si>
  <si>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</si>
  <si>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</si>
  <si>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</si>
  <si>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</si>
  <si>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</si>
  <si>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</si>
  <si>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</si>
  <si>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</si>
  <si>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</si>
  <si>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</si>
  <si>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</si>
  <si>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</si>
  <si>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</si>
  <si>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</si>
  <si>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</si>
  <si>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</si>
  <si>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</si>
  <si>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</si>
  <si>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</si>
  <si>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</si>
  <si>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</si>
  <si>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</si>
  <si>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</si>
  <si>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</si>
  <si>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</si>
  <si>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</si>
  <si>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</si>
  <si>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</si>
  <si>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</si>
  <si>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</si>
  <si>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</si>
  <si>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</si>
  <si>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</si>
  <si>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</si>
  <si>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</si>
  <si>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</si>
  <si>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</si>
  <si>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</si>
  <si>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</si>
  <si>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</si>
  <si>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</si>
  <si>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</si>
  <si>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</si>
  <si>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</si>
  <si>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</si>
  <si>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</si>
  <si>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</si>
  <si>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</si>
  <si>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</si>
  <si>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</si>
  <si>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</si>
  <si>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</si>
  <si>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</si>
  <si>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</si>
  <si>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</si>
  <si>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</si>
  <si>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</si>
  <si>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</si>
  <si>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</si>
  <si>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</si>
  <si>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</si>
  <si>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</si>
  <si>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</si>
  <si>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</si>
  <si>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</si>
  <si>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</si>
  <si>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</si>
  <si>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</si>
  <si>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</si>
  <si>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</si>
  <si>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</si>
  <si>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</si>
  <si>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</si>
  <si>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</si>
  <si>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</si>
  <si>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</si>
  <si>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</si>
  <si>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</si>
  <si>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</si>
  <si>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</si>
  <si>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</si>
  <si>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</si>
  <si>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</si>
  <si>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</si>
  <si>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</si>
  <si>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</si>
  <si>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</si>
  <si>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</si>
  <si>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</si>
  <si>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</si>
  <si>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</si>
  <si>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</si>
  <si>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</si>
  <si>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</si>
  <si>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</si>
  <si>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</si>
  <si>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</si>
  <si>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</si>
  <si>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</si>
  <si>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</si>
  <si>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</si>
  <si>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</si>
  <si>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</si>
  <si>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</si>
  <si>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</si>
  <si>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</si>
  <si>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</si>
  <si>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</si>
  <si>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</si>
  <si>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</si>
  <si>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</si>
  <si>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</si>
  <si>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</si>
  <si>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</si>
  <si>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</si>
  <si>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</si>
  <si>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</si>
  <si>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</si>
  <si>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</si>
  <si>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</si>
  <si>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</si>
  <si>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</si>
  <si>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</si>
  <si>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</si>
  <si>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</si>
  <si>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</si>
  <si>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</si>
  <si>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 xml:space="preserve">08 </t>
  </si>
  <si>
    <t>Здравоохранение</t>
  </si>
  <si>
    <t>Стационарная медицинская помощь</t>
  </si>
  <si>
    <t xml:space="preserve">Софинансирование программы "Обеспечение жильем молодых семей"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</si>
  <si>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</si>
  <si>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</si>
  <si>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</si>
  <si>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</si>
  <si>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</si>
  <si>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</si>
  <si>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</si>
  <si>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</si>
  <si>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</si>
  <si>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</si>
  <si>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</si>
  <si>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</si>
  <si>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</si>
  <si>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</si>
  <si>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отклонение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</si>
  <si>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</si>
  <si>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</si>
  <si>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</si>
  <si>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</si>
  <si>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</si>
  <si>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</si>
  <si>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</si>
  <si>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</si>
  <si>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</si>
  <si>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</si>
  <si>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</si>
  <si>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</si>
  <si>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Мероприятия на социально-экономическое развитие территоий МО</t>
  </si>
  <si>
    <t>Дорожное хозяйство (дорожные фонды)</t>
  </si>
  <si>
    <t>Мероприятия в области коммунального хозяйства</t>
  </si>
  <si>
    <t>Субсидии бюджетным учреждениям на иные цели (Ремонт фасада Суоярвской средней школы)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</si>
  <si>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</si>
  <si>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</si>
  <si>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</si>
  <si>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</si>
  <si>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</si>
  <si>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межбюджетные трансферты</t>
  </si>
  <si>
    <t>фонд капремонта</t>
  </si>
  <si>
    <t xml:space="preserve">Мероприятия по подготовке празднования к 100-летию образования  Республики Карелия в рамках подпрограммы </t>
  </si>
  <si>
    <t>30 0 00 12010</t>
  </si>
  <si>
    <t>Софинансирование за счёт средств местного бюджета субвенции на общ.образование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</si>
  <si>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</si>
  <si>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</si>
  <si>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</si>
  <si>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</si>
  <si>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06 1 00 4305</t>
  </si>
  <si>
    <t>Распределение бюджетных ассигнований  по разделам и подразделам, целевым статьям(муниципальным программам и непрограммным направлениям деятельности) и видам расходов классификации расходов бюджетов на 2016 год</t>
  </si>
  <si>
    <t>к решению Совета депутатов муниципального</t>
  </si>
  <si>
    <t>Приложение № 5</t>
  </si>
  <si>
    <t>Сумма                                        в рублях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</si>
  <si>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</si>
  <si>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</si>
  <si>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</si>
  <si>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</si>
  <si>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</si>
  <si>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</si>
  <si>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07 0 00 77950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</si>
  <si>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</si>
  <si>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</si>
  <si>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</si>
  <si>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</si>
  <si>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</si>
  <si>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</si>
  <si>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</si>
  <si>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</si>
  <si>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</si>
  <si>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</si>
  <si>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</si>
  <si>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</si>
  <si>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</si>
  <si>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</si>
  <si>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</si>
  <si>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</si>
  <si>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</si>
  <si>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</si>
  <si>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</si>
  <si>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</si>
  <si>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</si>
  <si>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</si>
  <si>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</si>
  <si>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</si>
  <si>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</si>
  <si>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</si>
  <si>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</si>
  <si>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08 9 01 77950</t>
  </si>
  <si>
    <t>07 0 01 7795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</si>
  <si>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</si>
  <si>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</si>
  <si>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</si>
  <si>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</si>
  <si>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</si>
  <si>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</si>
  <si>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01 1 01 42100</t>
  </si>
  <si>
    <t>01 1 02 21120</t>
  </si>
  <si>
    <t>01 1 02 21130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</si>
  <si>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</si>
  <si>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</si>
  <si>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</si>
  <si>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</si>
  <si>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01 1 020 42040</t>
  </si>
  <si>
    <t>01 1 02 42050</t>
  </si>
  <si>
    <t>01 1 02 42070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</si>
  <si>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</si>
  <si>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</si>
  <si>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</si>
  <si>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</si>
  <si>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</si>
  <si>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</si>
  <si>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</si>
  <si>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</si>
  <si>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</si>
  <si>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</si>
  <si>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</si>
  <si>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</si>
  <si>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</si>
  <si>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</si>
  <si>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</si>
  <si>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</si>
  <si>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</si>
  <si>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</si>
  <si>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</si>
  <si>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</si>
  <si>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</si>
  <si>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</si>
  <si>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</si>
  <si>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</si>
  <si>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</si>
  <si>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</si>
  <si>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</si>
  <si>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</si>
  <si>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</si>
  <si>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</si>
  <si>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</si>
  <si>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01 1 99 04020</t>
  </si>
  <si>
    <t>01 1 99 42050</t>
  </si>
  <si>
    <t>02 0 01 77950</t>
  </si>
  <si>
    <t>01 2 99 43010</t>
  </si>
  <si>
    <t>01 1 02 24350</t>
  </si>
  <si>
    <t>01 5 99 43100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</si>
  <si>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</si>
  <si>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</si>
  <si>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</si>
  <si>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</si>
  <si>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</si>
  <si>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</si>
  <si>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</si>
  <si>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</si>
  <si>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</si>
  <si>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</si>
  <si>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</si>
  <si>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</si>
  <si>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</si>
  <si>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</si>
  <si>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Приложение № 6</t>
  </si>
  <si>
    <t xml:space="preserve">Ведомственная структурв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 </t>
  </si>
  <si>
    <t>Администрация муниципального образования "Суоярвский район"</t>
  </si>
  <si>
    <t>01 1 02 77950</t>
  </si>
  <si>
    <t>ПОЯСНИТЕЛЬНАЯ ЗАПИСКА ПО РАСХОДАМ</t>
  </si>
  <si>
    <t>расходы по основной деятельности</t>
  </si>
  <si>
    <t>расходы по основной деятельности уточненные</t>
  </si>
  <si>
    <t>360</t>
  </si>
  <si>
    <t>Иные выплаты населению</t>
  </si>
  <si>
    <t>06 2 01 43090</t>
  </si>
  <si>
    <t>853</t>
  </si>
  <si>
    <t>Уплата иных платежей</t>
  </si>
  <si>
    <t>08 3 01 9502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</si>
  <si>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</si>
  <si>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</si>
  <si>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</si>
  <si>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06 2 01 73090</t>
  </si>
  <si>
    <t>Субсидия на социально-экономическое развитие территории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</si>
  <si>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</si>
  <si>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</si>
  <si>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</si>
  <si>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01 1 02 44010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</si>
  <si>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</si>
  <si>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01 1 02 43100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</si>
  <si>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</si>
  <si>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</t>
  </si>
  <si>
    <t>01 1 99 43100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</si>
  <si>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</si>
  <si>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Субсидии на организацию отдыха детей в каникулярное время</t>
  </si>
  <si>
    <t>01 2 01 43010</t>
  </si>
  <si>
    <t>01 3 01 43090</t>
  </si>
  <si>
    <t>Субсидия на социально-экономическое развитие территории ( ремонт фасада Сред.школы)</t>
  </si>
  <si>
    <t>01 3 99 43090</t>
  </si>
  <si>
    <t>Софинансирование за счёт средств местного бюджета субсидии на социально-экономическое развитие территорий (Ремонт фасада Суоярвской средней школы)</t>
  </si>
  <si>
    <t>01 5 01 70650</t>
  </si>
  <si>
    <t>Субсидии на питание учащихся из малоимущ.семей в размере 45 руб.в учебный день на одного учащегося по Программе "АСП"</t>
  </si>
  <si>
    <t>за сч ост-ка на 01.01.2015 г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</si>
  <si>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</si>
  <si>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</si>
  <si>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Субсидия на мероприятия по сохранению мемориальных,военно-исторических объектов и памятников в рамках государственноцй программы РК "Культура РК"</t>
  </si>
  <si>
    <t>Мероприятия по сохранению мемориальных,военно-исторических объектов и памятников в рамках государственноцй программы РК "Культура РК"</t>
  </si>
  <si>
    <t>Мероприятия на поддержку местных инициатив граждан,проживающих в городских и сельских поселениях РК</t>
  </si>
  <si>
    <t>03 0 01 43030</t>
  </si>
  <si>
    <t xml:space="preserve">062 01 43030 </t>
  </si>
  <si>
    <t>Субсидии на строительство и реконструкцию объектов муниципальной собственности(средства РК,строительство водонагр.котельной,п.Поросозеро)</t>
  </si>
  <si>
    <t>06 2 01 90400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</si>
</sst>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Font="1" applyBorder="1" applyAlignment="1">
      <alignment horizontal="left" vertical="top" wrapText="1"/>
    </xf>
    <xf numFmtId="49" fontId="15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1" fillId="22" borderId="13" xfId="0" applyNumberFormat="1" applyFont="1" applyFill="1" applyBorder="1" applyAlignment="1" applyProtection="1">
      <alignment horizontal="center" vertical="top"/>
      <protection/>
    </xf>
    <xf numFmtId="49" fontId="15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0" fontId="11" fillId="22" borderId="11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15" fillId="0" borderId="13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Fill="1" applyBorder="1" applyAlignment="1">
      <alignment horizontal="center" wrapText="1"/>
    </xf>
    <xf numFmtId="1" fontId="15" fillId="0" borderId="17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wrapText="1"/>
    </xf>
    <xf numFmtId="1" fontId="15" fillId="0" borderId="1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vertical="top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2" fillId="0" borderId="16" xfId="0" applyNumberFormat="1" applyFont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11" fillId="22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5" fillId="0" borderId="21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6" xfId="0" applyNumberFormat="1" applyFont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6" xfId="0" applyNumberFormat="1" applyFont="1" applyFill="1" applyBorder="1" applyAlignment="1" applyProtection="1">
      <alignment horizontal="center" vertical="top"/>
      <protection locked="0"/>
    </xf>
    <xf numFmtId="4" fontId="11" fillId="24" borderId="19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4" fontId="6" fillId="0" borderId="19" xfId="0" applyNumberFormat="1" applyFont="1" applyFill="1" applyBorder="1" applyAlignment="1">
      <alignment vertical="top"/>
    </xf>
    <xf numFmtId="4" fontId="15" fillId="0" borderId="19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49" fontId="6" fillId="0" borderId="24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6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" fontId="1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49" fontId="18" fillId="0" borderId="10" xfId="0" applyNumberFormat="1" applyFont="1" applyBorder="1" applyAlignment="1" applyProtection="1">
      <alignment horizontal="center" vertical="top"/>
      <protection locked="0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22" borderId="16" xfId="0" applyNumberFormat="1" applyFont="1" applyFill="1" applyBorder="1" applyAlignment="1">
      <alignment horizontal="center" vertical="top"/>
    </xf>
    <xf numFmtId="49" fontId="18" fillId="0" borderId="16" xfId="0" applyNumberFormat="1" applyFont="1" applyBorder="1" applyAlignment="1" applyProtection="1">
      <alignment horizontal="center" vertical="top"/>
      <protection locked="0"/>
    </xf>
    <xf numFmtId="49" fontId="11" fillId="24" borderId="23" xfId="0" applyNumberFormat="1" applyFont="1" applyFill="1" applyBorder="1" applyAlignment="1" applyProtection="1">
      <alignment horizontal="center" vertical="top"/>
      <protection locked="0"/>
    </xf>
    <xf numFmtId="49" fontId="3" fillId="24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6" fillId="0" borderId="25" xfId="0" applyNumberFormat="1" applyFont="1" applyFill="1" applyBorder="1" applyAlignment="1" applyProtection="1">
      <alignment horizontal="center" vertical="top"/>
      <protection locked="0"/>
    </xf>
    <xf numFmtId="49" fontId="11" fillId="22" borderId="1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8" fillId="0" borderId="13" xfId="0" applyNumberFormat="1" applyFont="1" applyBorder="1" applyAlignment="1" applyProtection="1">
      <alignment horizontal="center" vertical="top"/>
      <protection locked="0"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15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11" fillId="22" borderId="23" xfId="0" applyNumberFormat="1" applyFont="1" applyFill="1" applyBorder="1" applyAlignment="1" applyProtection="1">
      <alignment horizontal="center" vertical="top"/>
      <protection locked="0"/>
    </xf>
    <xf numFmtId="49" fontId="3" fillId="0" borderId="23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3" xfId="0" applyNumberFormat="1" applyFont="1" applyFill="1" applyBorder="1" applyAlignment="1" applyProtection="1">
      <alignment horizontal="center" vertical="top"/>
      <protection locked="0"/>
    </xf>
    <xf numFmtId="49" fontId="15" fillId="0" borderId="24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Fill="1" applyBorder="1" applyAlignment="1" applyProtection="1">
      <alignment horizontal="center" vertical="top"/>
      <protection locked="0"/>
    </xf>
    <xf numFmtId="4" fontId="15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5" fillId="0" borderId="11" xfId="0" applyFont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28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5" fillId="0" borderId="11" xfId="0" applyNumberFormat="1" applyFont="1" applyBorder="1" applyAlignment="1">
      <alignment horizontal="left" vertical="top" wrapText="1"/>
    </xf>
    <xf numFmtId="176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24" borderId="11" xfId="0" applyFont="1" applyFill="1" applyBorder="1" applyAlignment="1">
      <alignment horizontal="left" vertical="top" wrapText="1"/>
    </xf>
    <xf numFmtId="49" fontId="3" fillId="24" borderId="29" xfId="0" applyNumberFormat="1" applyFont="1" applyFill="1" applyBorder="1" applyAlignment="1">
      <alignment horizontal="left" vertical="top"/>
    </xf>
    <xf numFmtId="49" fontId="3" fillId="24" borderId="30" xfId="0" applyNumberFormat="1" applyFont="1" applyFill="1" applyBorder="1" applyAlignment="1">
      <alignment horizontal="left" vertical="top"/>
    </xf>
    <xf numFmtId="49" fontId="3" fillId="24" borderId="31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5" fillId="0" borderId="23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center" vertical="top"/>
      <protection locked="0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9" fontId="21" fillId="0" borderId="23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49" fontId="10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15" fillId="0" borderId="15" xfId="0" applyFont="1" applyBorder="1" applyAlignment="1">
      <alignment wrapText="1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left" vertical="top" wrapText="1"/>
    </xf>
    <xf numFmtId="49" fontId="10" fillId="0" borderId="32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5" fillId="0" borderId="23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Fill="1" applyBorder="1" applyAlignment="1" applyProtection="1">
      <alignment horizontal="center" vertical="top"/>
      <protection locked="0"/>
    </xf>
    <xf numFmtId="4" fontId="15" fillId="0" borderId="1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5" fillId="0" borderId="13" xfId="0" applyNumberFormat="1" applyFont="1" applyBorder="1" applyAlignment="1">
      <alignment vertical="top"/>
    </xf>
    <xf numFmtId="4" fontId="2" fillId="0" borderId="28" xfId="0" applyNumberFormat="1" applyFont="1" applyBorder="1" applyAlignment="1">
      <alignment vertical="top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22" borderId="0" xfId="0" applyFill="1" applyBorder="1" applyAlignment="1">
      <alignment/>
    </xf>
    <xf numFmtId="0" fontId="15" fillId="0" borderId="11" xfId="0" applyFont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" fontId="15" fillId="0" borderId="10" xfId="0" applyNumberFormat="1" applyFont="1" applyBorder="1" applyAlignment="1">
      <alignment vertical="top"/>
    </xf>
    <xf numFmtId="9" fontId="0" fillId="0" borderId="0" xfId="0" applyNumberFormat="1" applyAlignment="1">
      <alignment/>
    </xf>
    <xf numFmtId="0" fontId="15" fillId="0" borderId="23" xfId="0" applyFont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left" vertical="center" wrapText="1"/>
    </xf>
    <xf numFmtId="49" fontId="3" fillId="24" borderId="33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10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4" xfId="0" applyFont="1" applyBorder="1" applyAlignment="1">
      <alignment horizontal="left" vertical="top" wrapText="1"/>
    </xf>
    <xf numFmtId="4" fontId="2" fillId="0" borderId="34" xfId="0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24" borderId="35" xfId="0" applyFont="1" applyFill="1" applyBorder="1" applyAlignment="1" applyProtection="1">
      <alignment horizontal="right" vertical="top" wrapText="1"/>
      <protection/>
    </xf>
    <xf numFmtId="4" fontId="15" fillId="0" borderId="34" xfId="0" applyNumberFormat="1" applyFont="1" applyBorder="1" applyAlignment="1">
      <alignment vertical="top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" fontId="15" fillId="0" borderId="34" xfId="0" applyNumberFormat="1" applyFont="1" applyBorder="1" applyAlignment="1">
      <alignment vertical="top"/>
    </xf>
    <xf numFmtId="49" fontId="15" fillId="0" borderId="23" xfId="0" applyNumberFormat="1" applyFont="1" applyBorder="1" applyAlignment="1" applyProtection="1">
      <alignment horizontal="center" vertical="top"/>
      <protection locked="0"/>
    </xf>
    <xf numFmtId="49" fontId="15" fillId="0" borderId="2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3" fillId="22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15" fillId="0" borderId="23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horizontal="right" vertical="center"/>
    </xf>
    <xf numFmtId="49" fontId="15" fillId="0" borderId="28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vertical="top"/>
    </xf>
    <xf numFmtId="49" fontId="1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5" fillId="0" borderId="0" xfId="0" applyNumberFormat="1" applyFont="1" applyBorder="1" applyAlignment="1">
      <alignment/>
    </xf>
    <xf numFmtId="4" fontId="11" fillId="22" borderId="16" xfId="0" applyNumberFormat="1" applyFont="1" applyFill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4" fontId="15" fillId="0" borderId="16" xfId="0" applyNumberFormat="1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4" fontId="15" fillId="0" borderId="16" xfId="0" applyNumberFormat="1" applyFont="1" applyBorder="1" applyAlignment="1">
      <alignment vertical="top"/>
    </xf>
    <xf numFmtId="4" fontId="15" fillId="0" borderId="16" xfId="0" applyNumberFormat="1" applyFont="1" applyBorder="1" applyAlignment="1">
      <alignment vertical="top"/>
    </xf>
    <xf numFmtId="4" fontId="15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11" fillId="24" borderId="16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15" fillId="0" borderId="23" xfId="0" applyNumberFormat="1" applyFont="1" applyBorder="1" applyAlignment="1">
      <alignment vertical="top"/>
    </xf>
    <xf numFmtId="4" fontId="2" fillId="0" borderId="32" xfId="0" applyNumberFormat="1" applyFont="1" applyBorder="1" applyAlignment="1">
      <alignment vertical="top"/>
    </xf>
    <xf numFmtId="4" fontId="15" fillId="0" borderId="32" xfId="0" applyNumberFormat="1" applyFont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15" fillId="0" borderId="16" xfId="0" applyNumberFormat="1" applyFont="1" applyFill="1" applyBorder="1" applyAlignment="1">
      <alignment vertical="top"/>
    </xf>
    <xf numFmtId="4" fontId="15" fillId="0" borderId="16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10" fillId="0" borderId="16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top" wrapText="1"/>
    </xf>
    <xf numFmtId="4" fontId="10" fillId="0" borderId="16" xfId="0" applyNumberFormat="1" applyFont="1" applyBorder="1" applyAlignment="1">
      <alignment vertical="top"/>
    </xf>
    <xf numFmtId="4" fontId="10" fillId="0" borderId="16" xfId="0" applyNumberFormat="1" applyFont="1" applyFill="1" applyBorder="1" applyAlignment="1">
      <alignment vertical="top"/>
    </xf>
    <xf numFmtId="4" fontId="10" fillId="0" borderId="16" xfId="0" applyNumberFormat="1" applyFont="1" applyBorder="1" applyAlignment="1">
      <alignment vertical="top"/>
    </xf>
    <xf numFmtId="4" fontId="15" fillId="0" borderId="16" xfId="0" applyNumberFormat="1" applyFont="1" applyBorder="1" applyAlignment="1">
      <alignment vertical="top"/>
    </xf>
    <xf numFmtId="4" fontId="2" fillId="0" borderId="16" xfId="0" applyNumberFormat="1" applyFont="1" applyFill="1" applyBorder="1" applyAlignment="1">
      <alignment vertical="top"/>
    </xf>
    <xf numFmtId="4" fontId="15" fillId="0" borderId="16" xfId="0" applyNumberFormat="1" applyFont="1" applyFill="1" applyBorder="1" applyAlignment="1">
      <alignment vertical="top"/>
    </xf>
    <xf numFmtId="4" fontId="3" fillId="24" borderId="16" xfId="0" applyNumberFormat="1" applyFont="1" applyFill="1" applyBorder="1" applyAlignment="1">
      <alignment vertical="top"/>
    </xf>
    <xf numFmtId="4" fontId="2" fillId="0" borderId="25" xfId="0" applyNumberFormat="1" applyFont="1" applyBorder="1" applyAlignment="1">
      <alignment vertical="top"/>
    </xf>
    <xf numFmtId="4" fontId="15" fillId="0" borderId="25" xfId="0" applyNumberFormat="1" applyFont="1" applyBorder="1" applyAlignment="1">
      <alignment vertical="top"/>
    </xf>
    <xf numFmtId="4" fontId="11" fillId="24" borderId="25" xfId="0" applyNumberFormat="1" applyFont="1" applyFill="1" applyBorder="1" applyAlignment="1">
      <alignment vertical="top"/>
    </xf>
    <xf numFmtId="4" fontId="6" fillId="0" borderId="25" xfId="0" applyNumberFormat="1" applyFont="1" applyFill="1" applyBorder="1" applyAlignment="1">
      <alignment vertical="top"/>
    </xf>
    <xf numFmtId="4" fontId="2" fillId="0" borderId="21" xfId="0" applyNumberFormat="1" applyFont="1" applyFill="1" applyBorder="1" applyAlignment="1">
      <alignment vertical="top"/>
    </xf>
    <xf numFmtId="4" fontId="11" fillId="24" borderId="30" xfId="0" applyNumberFormat="1" applyFont="1" applyFill="1" applyBorder="1" applyAlignment="1">
      <alignment vertical="top"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49" fontId="11" fillId="22" borderId="23" xfId="0" applyNumberFormat="1" applyFont="1" applyFill="1" applyBorder="1" applyAlignment="1">
      <alignment horizontal="center" vertical="top"/>
    </xf>
    <xf numFmtId="49" fontId="18" fillId="0" borderId="23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0" fontId="0" fillId="22" borderId="16" xfId="0" applyFill="1" applyBorder="1" applyAlignment="1">
      <alignment/>
    </xf>
    <xf numFmtId="4" fontId="15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vertical="top"/>
    </xf>
    <xf numFmtId="49" fontId="24" fillId="24" borderId="1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1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49" fontId="15" fillId="0" borderId="23" xfId="0" applyNumberFormat="1" applyFont="1" applyFill="1" applyBorder="1" applyAlignment="1" applyProtection="1">
      <alignment horizontal="center" vertical="top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5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/>
    </xf>
    <xf numFmtId="4" fontId="11" fillId="0" borderId="38" xfId="0" applyNumberFormat="1" applyFont="1" applyFill="1" applyBorder="1" applyAlignment="1">
      <alignment vertical="top"/>
    </xf>
    <xf numFmtId="0" fontId="11" fillId="22" borderId="24" xfId="0" applyFont="1" applyFill="1" applyBorder="1" applyAlignment="1">
      <alignment horizontal="left" vertical="top" wrapText="1"/>
    </xf>
    <xf numFmtId="4" fontId="11" fillId="22" borderId="34" xfId="0" applyNumberFormat="1" applyFont="1" applyFill="1" applyBorder="1" applyAlignment="1">
      <alignment vertical="top"/>
    </xf>
    <xf numFmtId="49" fontId="6" fillId="0" borderId="24" xfId="0" applyNumberFormat="1" applyFont="1" applyFill="1" applyBorder="1" applyAlignment="1">
      <alignment horizontal="left" vertical="center" wrapText="1"/>
    </xf>
    <xf numFmtId="4" fontId="6" fillId="0" borderId="34" xfId="0" applyNumberFormat="1" applyFont="1" applyBorder="1" applyAlignment="1">
      <alignment vertical="top"/>
    </xf>
    <xf numFmtId="49" fontId="15" fillId="0" borderId="24" xfId="0" applyNumberFormat="1" applyFont="1" applyFill="1" applyBorder="1" applyAlignment="1">
      <alignment horizontal="left" vertical="center" wrapText="1"/>
    </xf>
    <xf numFmtId="4" fontId="15" fillId="0" borderId="34" xfId="0" applyNumberFormat="1" applyFont="1" applyBorder="1" applyAlignment="1">
      <alignment vertical="top"/>
    </xf>
    <xf numFmtId="0" fontId="6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wrapText="1"/>
    </xf>
    <xf numFmtId="49" fontId="15" fillId="0" borderId="24" xfId="0" applyNumberFormat="1" applyFont="1" applyFill="1" applyBorder="1" applyAlignment="1">
      <alignment horizontal="left" vertical="center" wrapText="1"/>
    </xf>
    <xf numFmtId="0" fontId="18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15" fillId="0" borderId="24" xfId="0" applyFont="1" applyBorder="1" applyAlignment="1">
      <alignment horizontal="left" vertical="top" wrapText="1"/>
    </xf>
    <xf numFmtId="172" fontId="2" fillId="0" borderId="24" xfId="0" applyNumberFormat="1" applyFont="1" applyFill="1" applyBorder="1" applyAlignment="1">
      <alignment horizontal="left" vertical="center" wrapText="1"/>
    </xf>
    <xf numFmtId="4" fontId="15" fillId="0" borderId="34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49" fontId="11" fillId="24" borderId="24" xfId="0" applyNumberFormat="1" applyFont="1" applyFill="1" applyBorder="1" applyAlignment="1">
      <alignment horizontal="left" vertical="center" wrapText="1"/>
    </xf>
    <xf numFmtId="4" fontId="11" fillId="24" borderId="34" xfId="0" applyNumberFormat="1" applyFont="1" applyFill="1" applyBorder="1" applyAlignment="1">
      <alignment vertical="top"/>
    </xf>
    <xf numFmtId="0" fontId="10" fillId="0" borderId="24" xfId="0" applyFont="1" applyBorder="1" applyAlignment="1">
      <alignment wrapText="1"/>
    </xf>
    <xf numFmtId="4" fontId="10" fillId="0" borderId="34" xfId="0" applyNumberFormat="1" applyFont="1" applyBorder="1" applyAlignment="1">
      <alignment vertical="top"/>
    </xf>
    <xf numFmtId="0" fontId="11" fillId="24" borderId="24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top"/>
    </xf>
    <xf numFmtId="4" fontId="15" fillId="0" borderId="34" xfId="0" applyNumberFormat="1" applyFont="1" applyFill="1" applyBorder="1" applyAlignment="1">
      <alignment vertical="top"/>
    </xf>
    <xf numFmtId="0" fontId="9" fillId="0" borderId="24" xfId="0" applyFont="1" applyBorder="1" applyAlignment="1">
      <alignment horizontal="left" vertical="center" wrapText="1"/>
    </xf>
    <xf numFmtId="4" fontId="15" fillId="0" borderId="34" xfId="0" applyNumberFormat="1" applyFont="1" applyFill="1" applyBorder="1" applyAlignment="1">
      <alignment vertical="top"/>
    </xf>
    <xf numFmtId="0" fontId="9" fillId="0" borderId="24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4" fontId="10" fillId="0" borderId="34" xfId="0" applyNumberFormat="1" applyFont="1" applyBorder="1" applyAlignment="1">
      <alignment vertical="top"/>
    </xf>
    <xf numFmtId="4" fontId="8" fillId="0" borderId="34" xfId="0" applyNumberFormat="1" applyFont="1" applyBorder="1" applyAlignment="1">
      <alignment vertical="top"/>
    </xf>
    <xf numFmtId="0" fontId="10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wrapText="1"/>
    </xf>
    <xf numFmtId="49" fontId="10" fillId="0" borderId="24" xfId="0" applyNumberFormat="1" applyFont="1" applyFill="1" applyBorder="1" applyAlignment="1">
      <alignment horizontal="left" vertical="center" wrapText="1"/>
    </xf>
    <xf numFmtId="4" fontId="10" fillId="0" borderId="34" xfId="0" applyNumberFormat="1" applyFont="1" applyBorder="1" applyAlignment="1">
      <alignment vertical="top"/>
    </xf>
    <xf numFmtId="0" fontId="10" fillId="0" borderId="24" xfId="0" applyFont="1" applyBorder="1" applyAlignment="1">
      <alignment wrapText="1"/>
    </xf>
    <xf numFmtId="4" fontId="10" fillId="0" borderId="34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top" wrapText="1"/>
    </xf>
    <xf numFmtId="4" fontId="10" fillId="0" borderId="34" xfId="0" applyNumberFormat="1" applyFont="1" applyBorder="1" applyAlignment="1">
      <alignment vertical="top"/>
    </xf>
    <xf numFmtId="0" fontId="10" fillId="0" borderId="24" xfId="0" applyFont="1" applyBorder="1" applyAlignment="1">
      <alignment wrapText="1"/>
    </xf>
    <xf numFmtId="4" fontId="10" fillId="0" borderId="34" xfId="0" applyNumberFormat="1" applyFont="1" applyFill="1" applyBorder="1" applyAlignment="1">
      <alignment vertical="top"/>
    </xf>
    <xf numFmtId="0" fontId="10" fillId="0" borderId="24" xfId="0" applyFont="1" applyBorder="1" applyAlignment="1">
      <alignment horizontal="left" vertical="top" wrapText="1"/>
    </xf>
    <xf numFmtId="4" fontId="10" fillId="0" borderId="34" xfId="0" applyNumberFormat="1" applyFont="1" applyBorder="1" applyAlignment="1">
      <alignment vertical="top"/>
    </xf>
    <xf numFmtId="49" fontId="10" fillId="0" borderId="24" xfId="0" applyNumberFormat="1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top" wrapText="1"/>
    </xf>
    <xf numFmtId="4" fontId="15" fillId="0" borderId="34" xfId="0" applyNumberFormat="1" applyFont="1" applyBorder="1" applyAlignment="1">
      <alignment vertical="top"/>
    </xf>
    <xf numFmtId="4" fontId="15" fillId="0" borderId="34" xfId="0" applyNumberFormat="1" applyFont="1" applyFill="1" applyBorder="1" applyAlignment="1">
      <alignment vertical="top"/>
    </xf>
    <xf numFmtId="4" fontId="2" fillId="0" borderId="34" xfId="0" applyNumberFormat="1" applyFont="1" applyFill="1" applyBorder="1" applyAlignment="1">
      <alignment vertical="top"/>
    </xf>
    <xf numFmtId="49" fontId="3" fillId="24" borderId="24" xfId="0" applyNumberFormat="1" applyFont="1" applyFill="1" applyBorder="1" applyAlignment="1">
      <alignment horizontal="left" vertical="center" wrapText="1"/>
    </xf>
    <xf numFmtId="4" fontId="3" fillId="24" borderId="34" xfId="0" applyNumberFormat="1" applyFont="1" applyFill="1" applyBorder="1" applyAlignment="1">
      <alignment vertical="top"/>
    </xf>
    <xf numFmtId="0" fontId="15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76" fontId="20" fillId="0" borderId="24" xfId="53" applyNumberFormat="1" applyFont="1" applyFill="1" applyBorder="1" applyAlignment="1" applyProtection="1">
      <alignment horizontal="left" vertical="top" wrapText="1"/>
      <protection hidden="1"/>
    </xf>
    <xf numFmtId="1" fontId="2" fillId="0" borderId="24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 vertical="top" wrapText="1"/>
    </xf>
    <xf numFmtId="0" fontId="15" fillId="0" borderId="24" xfId="0" applyNumberFormat="1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  <xf numFmtId="0" fontId="10" fillId="0" borderId="24" xfId="0" applyFont="1" applyBorder="1" applyAlignment="1">
      <alignment wrapText="1"/>
    </xf>
    <xf numFmtId="0" fontId="6" fillId="0" borderId="24" xfId="0" applyFont="1" applyBorder="1" applyAlignment="1">
      <alignment horizontal="left" vertical="top" wrapText="1"/>
    </xf>
    <xf numFmtId="4" fontId="6" fillId="0" borderId="34" xfId="0" applyNumberFormat="1" applyFont="1" applyFill="1" applyBorder="1" applyAlignment="1">
      <alignment vertical="top"/>
    </xf>
    <xf numFmtId="0" fontId="15" fillId="0" borderId="24" xfId="0" applyFont="1" applyBorder="1" applyAlignment="1">
      <alignment horizontal="left" vertical="top" wrapText="1"/>
    </xf>
    <xf numFmtId="1" fontId="15" fillId="0" borderId="24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19" xfId="0" applyNumberFormat="1" applyFont="1" applyFill="1" applyBorder="1" applyAlignment="1" applyProtection="1">
      <alignment horizontal="center" vertical="top"/>
      <protection locked="0"/>
    </xf>
    <xf numFmtId="4" fontId="2" fillId="0" borderId="40" xfId="0" applyNumberFormat="1" applyFont="1" applyFill="1" applyBorder="1" applyAlignment="1">
      <alignment vertical="top"/>
    </xf>
    <xf numFmtId="49" fontId="24" fillId="24" borderId="33" xfId="0" applyNumberFormat="1" applyFont="1" applyFill="1" applyBorder="1" applyAlignment="1">
      <alignment horizontal="center" vertical="center" wrapText="1"/>
    </xf>
    <xf numFmtId="49" fontId="3" fillId="24" borderId="33" xfId="0" applyNumberFormat="1" applyFont="1" applyFill="1" applyBorder="1" applyAlignment="1">
      <alignment horizontal="left" vertical="top"/>
    </xf>
    <xf numFmtId="4" fontId="11" fillId="24" borderId="41" xfId="0" applyNumberFormat="1" applyFont="1" applyFill="1" applyBorder="1" applyAlignment="1">
      <alignment vertical="top"/>
    </xf>
    <xf numFmtId="0" fontId="22" fillId="0" borderId="0" xfId="0" applyFont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4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7" fillId="0" borderId="4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0" applyBorder="1" applyAlignment="1">
      <alignment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5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9"/>
  <sheetViews>
    <sheetView zoomScalePageLayoutView="0" workbookViewId="0" topLeftCell="A1">
      <selection activeCell="A380" sqref="A380"/>
    </sheetView>
  </sheetViews>
  <sheetFormatPr defaultColWidth="9.00390625" defaultRowHeight="12.75"/>
  <cols>
    <col min="1" max="1" width="87.75390625" style="0" customWidth="1"/>
    <col min="2" max="2" width="6.375" style="0" customWidth="1"/>
    <col min="3" max="3" width="6.875" style="0" customWidth="1"/>
    <col min="4" max="4" width="6.375" style="0" customWidth="1"/>
    <col min="5" max="5" width="12.25390625" style="0" customWidth="1"/>
    <col min="6" max="6" width="5.375" style="0" customWidth="1"/>
    <col min="7" max="7" width="17.75390625" style="0" customWidth="1"/>
    <col min="9" max="9" width="10.125" style="0" bestFit="1" customWidth="1"/>
  </cols>
  <sheetData>
    <row r="1" ht="12.75">
      <c r="F1" t="s">
        <v>317</v>
      </c>
    </row>
    <row r="2" ht="12.75">
      <c r="E2" t="s">
        <v>211</v>
      </c>
    </row>
    <row r="3" ht="12.75">
      <c r="F3" t="s">
        <v>52</v>
      </c>
    </row>
    <row r="5" spans="1:7" ht="72" customHeight="1">
      <c r="A5" s="466" t="s">
        <v>318</v>
      </c>
      <c r="B5" s="466"/>
      <c r="C5" s="466"/>
      <c r="D5" s="466"/>
      <c r="E5" s="466"/>
      <c r="F5" s="466"/>
      <c r="G5" s="466"/>
    </row>
    <row r="6" spans="1:7" ht="13.5" thickBot="1">
      <c r="A6" s="1"/>
      <c r="B6" s="1"/>
      <c r="C6" s="2"/>
      <c r="D6" s="2"/>
      <c r="E6" s="3"/>
      <c r="F6" s="3"/>
      <c r="G6" s="298" t="s">
        <v>53</v>
      </c>
    </row>
    <row r="7" spans="1:7" ht="12.75" customHeight="1">
      <c r="A7" s="473" t="s">
        <v>0</v>
      </c>
      <c r="B7" s="467" t="s">
        <v>34</v>
      </c>
      <c r="C7" s="470" t="s">
        <v>1</v>
      </c>
      <c r="D7" s="482" t="s">
        <v>10</v>
      </c>
      <c r="E7" s="475" t="s">
        <v>20</v>
      </c>
      <c r="F7" s="477" t="s">
        <v>21</v>
      </c>
      <c r="G7" s="480" t="s">
        <v>213</v>
      </c>
    </row>
    <row r="8" spans="1:7" ht="12.75">
      <c r="A8" s="474"/>
      <c r="B8" s="468"/>
      <c r="C8" s="471"/>
      <c r="D8" s="483"/>
      <c r="E8" s="476"/>
      <c r="F8" s="478"/>
      <c r="G8" s="481"/>
    </row>
    <row r="9" spans="1:7" ht="12.75">
      <c r="A9" s="474"/>
      <c r="B9" s="468"/>
      <c r="C9" s="471"/>
      <c r="D9" s="483"/>
      <c r="E9" s="476"/>
      <c r="F9" s="478"/>
      <c r="G9" s="481"/>
    </row>
    <row r="10" spans="1:7" ht="12.75">
      <c r="A10" s="474"/>
      <c r="B10" s="468"/>
      <c r="C10" s="471"/>
      <c r="D10" s="483"/>
      <c r="E10" s="476"/>
      <c r="F10" s="478"/>
      <c r="G10" s="481"/>
    </row>
    <row r="11" spans="1:7" ht="12.75">
      <c r="A11" s="474"/>
      <c r="B11" s="468"/>
      <c r="C11" s="471"/>
      <c r="D11" s="483"/>
      <c r="E11" s="476"/>
      <c r="F11" s="478"/>
      <c r="G11" s="481"/>
    </row>
    <row r="12" spans="1:7" ht="13.5" thickBot="1">
      <c r="A12" s="474"/>
      <c r="B12" s="469"/>
      <c r="C12" s="472"/>
      <c r="D12" s="484"/>
      <c r="E12" s="476"/>
      <c r="F12" s="479"/>
      <c r="G12" s="481"/>
    </row>
    <row r="13" spans="1:7" ht="38.25" customHeight="1">
      <c r="A13" s="388" t="s">
        <v>319</v>
      </c>
      <c r="B13" s="389"/>
      <c r="C13" s="359"/>
      <c r="D13" s="359"/>
      <c r="E13" s="390"/>
      <c r="F13" s="359"/>
      <c r="G13" s="391">
        <f>G14+G92+G96+G111+G141+G272+G302+G306+G345+G353+G357+G363</f>
        <v>413643505.27</v>
      </c>
    </row>
    <row r="14" spans="1:7" ht="18.75">
      <c r="A14" s="392" t="s">
        <v>16</v>
      </c>
      <c r="B14" s="301" t="s">
        <v>35</v>
      </c>
      <c r="C14" s="114" t="s">
        <v>2</v>
      </c>
      <c r="D14" s="114"/>
      <c r="E14" s="114"/>
      <c r="F14" s="114"/>
      <c r="G14" s="393">
        <f>G15+G19+G62+G65+G68</f>
        <v>25684076.509999998</v>
      </c>
    </row>
    <row r="15" spans="1:7" ht="37.5" customHeight="1">
      <c r="A15" s="394" t="s">
        <v>39</v>
      </c>
      <c r="B15" s="299" t="s">
        <v>35</v>
      </c>
      <c r="C15" s="283" t="s">
        <v>2</v>
      </c>
      <c r="D15" s="5" t="s">
        <v>11</v>
      </c>
      <c r="E15" s="5"/>
      <c r="F15" s="5"/>
      <c r="G15" s="395">
        <f>G16</f>
        <v>264600</v>
      </c>
    </row>
    <row r="16" spans="1:8" ht="15.75" customHeight="1">
      <c r="A16" s="396" t="s">
        <v>117</v>
      </c>
      <c r="B16" s="299" t="s">
        <v>35</v>
      </c>
      <c r="C16" s="183" t="s">
        <v>2</v>
      </c>
      <c r="D16" s="176" t="s">
        <v>11</v>
      </c>
      <c r="E16" s="26" t="s">
        <v>203</v>
      </c>
      <c r="F16" s="176"/>
      <c r="G16" s="397">
        <f>G17+G18</f>
        <v>264600</v>
      </c>
      <c r="H16" s="272"/>
    </row>
    <row r="17" spans="1:8" ht="42.75" customHeight="1">
      <c r="A17" s="282" t="s">
        <v>168</v>
      </c>
      <c r="B17" s="299" t="s">
        <v>35</v>
      </c>
      <c r="C17" s="56" t="s">
        <v>2</v>
      </c>
      <c r="D17" s="6" t="s">
        <v>11</v>
      </c>
      <c r="E17" s="6" t="s">
        <v>203</v>
      </c>
      <c r="F17" s="6" t="s">
        <v>167</v>
      </c>
      <c r="G17" s="285">
        <v>210600</v>
      </c>
      <c r="H17" s="272"/>
    </row>
    <row r="18" spans="1:8" ht="24" customHeight="1">
      <c r="A18" s="282" t="s">
        <v>79</v>
      </c>
      <c r="B18" s="299" t="s">
        <v>35</v>
      </c>
      <c r="C18" s="56" t="s">
        <v>2</v>
      </c>
      <c r="D18" s="6" t="s">
        <v>11</v>
      </c>
      <c r="E18" s="6" t="s">
        <v>203</v>
      </c>
      <c r="F18" s="6" t="s">
        <v>81</v>
      </c>
      <c r="G18" s="285">
        <v>54000</v>
      </c>
      <c r="H18" s="272"/>
    </row>
    <row r="19" spans="1:7" ht="29.25" customHeight="1">
      <c r="A19" s="398" t="s">
        <v>30</v>
      </c>
      <c r="B19" s="299" t="s">
        <v>35</v>
      </c>
      <c r="C19" s="283" t="s">
        <v>2</v>
      </c>
      <c r="D19" s="5" t="s">
        <v>12</v>
      </c>
      <c r="E19" s="5"/>
      <c r="F19" s="5"/>
      <c r="G19" s="395">
        <f>G20+G26+G29+G34+G38+G44+G46+G50+G52+G54+G58+G60</f>
        <v>17507100</v>
      </c>
    </row>
    <row r="20" spans="1:7" ht="28.5" customHeight="1">
      <c r="A20" s="396" t="s">
        <v>86</v>
      </c>
      <c r="B20" s="299" t="s">
        <v>35</v>
      </c>
      <c r="C20" s="183" t="s">
        <v>2</v>
      </c>
      <c r="D20" s="176" t="s">
        <v>12</v>
      </c>
      <c r="E20" s="26" t="s">
        <v>229</v>
      </c>
      <c r="F20" s="176"/>
      <c r="G20" s="397">
        <f>SUM(G21:G25)</f>
        <v>15160100</v>
      </c>
    </row>
    <row r="21" spans="1:8" ht="25.5" customHeight="1">
      <c r="A21" s="282" t="s">
        <v>293</v>
      </c>
      <c r="B21" s="299" t="s">
        <v>35</v>
      </c>
      <c r="C21" s="56" t="s">
        <v>2</v>
      </c>
      <c r="D21" s="6" t="s">
        <v>12</v>
      </c>
      <c r="E21" s="6" t="s">
        <v>229</v>
      </c>
      <c r="F21" s="6" t="s">
        <v>83</v>
      </c>
      <c r="G21" s="285">
        <v>9869100</v>
      </c>
      <c r="H21" s="272"/>
    </row>
    <row r="22" spans="1:8" ht="13.5" customHeight="1">
      <c r="A22" s="282" t="s">
        <v>87</v>
      </c>
      <c r="B22" s="299" t="s">
        <v>35</v>
      </c>
      <c r="C22" s="56" t="s">
        <v>88</v>
      </c>
      <c r="D22" s="6" t="s">
        <v>12</v>
      </c>
      <c r="E22" s="6" t="s">
        <v>229</v>
      </c>
      <c r="F22" s="6" t="s">
        <v>89</v>
      </c>
      <c r="G22" s="285">
        <v>180000</v>
      </c>
      <c r="H22" s="272"/>
    </row>
    <row r="23" spans="1:8" ht="29.25" customHeight="1">
      <c r="A23" s="282" t="s">
        <v>291</v>
      </c>
      <c r="B23" s="299" t="s">
        <v>35</v>
      </c>
      <c r="C23" s="56" t="s">
        <v>88</v>
      </c>
      <c r="D23" s="6" t="s">
        <v>12</v>
      </c>
      <c r="E23" s="6" t="s">
        <v>229</v>
      </c>
      <c r="F23" s="6" t="s">
        <v>292</v>
      </c>
      <c r="G23" s="285">
        <v>3890000</v>
      </c>
      <c r="H23" s="272"/>
    </row>
    <row r="24" spans="1:8" ht="20.25" customHeight="1">
      <c r="A24" s="282" t="s">
        <v>79</v>
      </c>
      <c r="B24" s="299" t="s">
        <v>35</v>
      </c>
      <c r="C24" s="56" t="s">
        <v>2</v>
      </c>
      <c r="D24" s="6" t="s">
        <v>12</v>
      </c>
      <c r="E24" s="6" t="s">
        <v>229</v>
      </c>
      <c r="F24" s="6" t="s">
        <v>81</v>
      </c>
      <c r="G24" s="285">
        <v>1221000</v>
      </c>
      <c r="H24" s="272"/>
    </row>
    <row r="25" spans="1:8" ht="27" customHeight="1">
      <c r="A25" s="284" t="s">
        <v>106</v>
      </c>
      <c r="B25" s="299" t="s">
        <v>35</v>
      </c>
      <c r="C25" s="56" t="s">
        <v>2</v>
      </c>
      <c r="D25" s="6" t="s">
        <v>12</v>
      </c>
      <c r="E25" s="6" t="s">
        <v>229</v>
      </c>
      <c r="F25" s="6" t="s">
        <v>107</v>
      </c>
      <c r="G25" s="285"/>
      <c r="H25" s="272"/>
    </row>
    <row r="26" spans="1:7" ht="20.25" customHeight="1">
      <c r="A26" s="399" t="s">
        <v>36</v>
      </c>
      <c r="B26" s="299" t="s">
        <v>35</v>
      </c>
      <c r="C26" s="55" t="s">
        <v>2</v>
      </c>
      <c r="D26" s="26" t="s">
        <v>12</v>
      </c>
      <c r="E26" s="26" t="s">
        <v>230</v>
      </c>
      <c r="F26" s="26"/>
      <c r="G26" s="288">
        <f>G27+G28</f>
        <v>1300000</v>
      </c>
    </row>
    <row r="27" spans="1:8" ht="21.75" customHeight="1">
      <c r="A27" s="282" t="s">
        <v>294</v>
      </c>
      <c r="B27" s="299" t="s">
        <v>35</v>
      </c>
      <c r="C27" s="56" t="s">
        <v>2</v>
      </c>
      <c r="D27" s="6" t="s">
        <v>12</v>
      </c>
      <c r="E27" s="6" t="s">
        <v>230</v>
      </c>
      <c r="F27" s="6" t="s">
        <v>83</v>
      </c>
      <c r="G27" s="285">
        <v>1000000</v>
      </c>
      <c r="H27" s="272"/>
    </row>
    <row r="28" spans="1:8" ht="29.25" customHeight="1">
      <c r="A28" s="282" t="s">
        <v>291</v>
      </c>
      <c r="B28" s="299" t="s">
        <v>35</v>
      </c>
      <c r="C28" s="56" t="s">
        <v>2</v>
      </c>
      <c r="D28" s="6" t="s">
        <v>12</v>
      </c>
      <c r="E28" s="6" t="s">
        <v>230</v>
      </c>
      <c r="F28" s="6" t="s">
        <v>292</v>
      </c>
      <c r="G28" s="285">
        <v>300000</v>
      </c>
      <c r="H28" s="272"/>
    </row>
    <row r="29" spans="1:7" ht="30" customHeight="1">
      <c r="A29" s="400" t="s">
        <v>54</v>
      </c>
      <c r="B29" s="299" t="s">
        <v>35</v>
      </c>
      <c r="C29" s="55" t="s">
        <v>2</v>
      </c>
      <c r="D29" s="26" t="s">
        <v>12</v>
      </c>
      <c r="E29" s="26" t="s">
        <v>231</v>
      </c>
      <c r="F29" s="26"/>
      <c r="G29" s="288">
        <f>SUM(G30:G33)</f>
        <v>333000</v>
      </c>
    </row>
    <row r="30" spans="1:7" ht="29.25" customHeight="1">
      <c r="A30" s="282" t="s">
        <v>294</v>
      </c>
      <c r="B30" s="299" t="s">
        <v>35</v>
      </c>
      <c r="C30" s="56" t="s">
        <v>2</v>
      </c>
      <c r="D30" s="6" t="s">
        <v>12</v>
      </c>
      <c r="E30" s="6" t="s">
        <v>231</v>
      </c>
      <c r="F30" s="6" t="s">
        <v>83</v>
      </c>
      <c r="G30" s="285">
        <v>197000</v>
      </c>
    </row>
    <row r="31" spans="1:7" ht="18.75" customHeight="1">
      <c r="A31" s="282" t="s">
        <v>87</v>
      </c>
      <c r="B31" s="299" t="s">
        <v>35</v>
      </c>
      <c r="C31" s="56" t="s">
        <v>2</v>
      </c>
      <c r="D31" s="6" t="s">
        <v>12</v>
      </c>
      <c r="E31" s="6" t="s">
        <v>231</v>
      </c>
      <c r="F31" s="6" t="s">
        <v>89</v>
      </c>
      <c r="G31" s="285">
        <v>15000</v>
      </c>
    </row>
    <row r="32" spans="1:7" ht="34.5" customHeight="1">
      <c r="A32" s="282" t="s">
        <v>291</v>
      </c>
      <c r="B32" s="299" t="s">
        <v>35</v>
      </c>
      <c r="C32" s="56" t="s">
        <v>2</v>
      </c>
      <c r="D32" s="6" t="s">
        <v>12</v>
      </c>
      <c r="E32" s="6" t="s">
        <v>231</v>
      </c>
      <c r="F32" s="6" t="s">
        <v>292</v>
      </c>
      <c r="G32" s="285">
        <v>58000</v>
      </c>
    </row>
    <row r="33" spans="1:7" ht="22.5" customHeight="1">
      <c r="A33" s="282" t="s">
        <v>79</v>
      </c>
      <c r="B33" s="299" t="s">
        <v>35</v>
      </c>
      <c r="C33" s="56" t="s">
        <v>2</v>
      </c>
      <c r="D33" s="6" t="s">
        <v>12</v>
      </c>
      <c r="E33" s="6" t="s">
        <v>231</v>
      </c>
      <c r="F33" s="6" t="s">
        <v>81</v>
      </c>
      <c r="G33" s="285">
        <v>63000</v>
      </c>
    </row>
    <row r="34" spans="1:7" ht="24.75" customHeight="1">
      <c r="A34" s="401" t="s">
        <v>41</v>
      </c>
      <c r="B34" s="299" t="s">
        <v>35</v>
      </c>
      <c r="C34" s="55" t="s">
        <v>2</v>
      </c>
      <c r="D34" s="26" t="s">
        <v>12</v>
      </c>
      <c r="E34" s="26" t="s">
        <v>232</v>
      </c>
      <c r="F34" s="26"/>
      <c r="G34" s="288">
        <f>SUM(G35:G37)</f>
        <v>69000</v>
      </c>
    </row>
    <row r="35" spans="1:7" ht="29.25" customHeight="1">
      <c r="A35" s="282" t="s">
        <v>294</v>
      </c>
      <c r="B35" s="299" t="s">
        <v>35</v>
      </c>
      <c r="C35" s="56" t="s">
        <v>2</v>
      </c>
      <c r="D35" s="6" t="s">
        <v>12</v>
      </c>
      <c r="E35" s="6" t="s">
        <v>232</v>
      </c>
      <c r="F35" s="6" t="s">
        <v>83</v>
      </c>
      <c r="G35" s="285">
        <v>52000</v>
      </c>
    </row>
    <row r="36" spans="1:7" ht="29.25" customHeight="1">
      <c r="A36" s="282" t="s">
        <v>291</v>
      </c>
      <c r="B36" s="299" t="s">
        <v>35</v>
      </c>
      <c r="C36" s="56" t="s">
        <v>2</v>
      </c>
      <c r="D36" s="6" t="s">
        <v>12</v>
      </c>
      <c r="E36" s="6" t="s">
        <v>232</v>
      </c>
      <c r="F36" s="6" t="s">
        <v>292</v>
      </c>
      <c r="G36" s="285">
        <v>15000</v>
      </c>
    </row>
    <row r="37" spans="1:7" ht="21" customHeight="1">
      <c r="A37" s="282" t="s">
        <v>79</v>
      </c>
      <c r="B37" s="299" t="s">
        <v>35</v>
      </c>
      <c r="C37" s="56" t="s">
        <v>2</v>
      </c>
      <c r="D37" s="6" t="s">
        <v>12</v>
      </c>
      <c r="E37" s="6" t="s">
        <v>232</v>
      </c>
      <c r="F37" s="6" t="s">
        <v>81</v>
      </c>
      <c r="G37" s="285">
        <v>2000</v>
      </c>
    </row>
    <row r="38" spans="1:7" ht="44.25" customHeight="1">
      <c r="A38" s="402" t="s">
        <v>74</v>
      </c>
      <c r="B38" s="299" t="s">
        <v>35</v>
      </c>
      <c r="C38" s="128" t="s">
        <v>2</v>
      </c>
      <c r="D38" s="126" t="s">
        <v>12</v>
      </c>
      <c r="E38" s="126" t="s">
        <v>233</v>
      </c>
      <c r="F38" s="126"/>
      <c r="G38" s="288">
        <f>SUM(G39:G43)</f>
        <v>342000</v>
      </c>
    </row>
    <row r="39" spans="1:7" ht="27" customHeight="1">
      <c r="A39" s="282" t="s">
        <v>293</v>
      </c>
      <c r="B39" s="299" t="s">
        <v>35</v>
      </c>
      <c r="C39" s="56" t="s">
        <v>2</v>
      </c>
      <c r="D39" s="6" t="s">
        <v>12</v>
      </c>
      <c r="E39" s="6" t="s">
        <v>233</v>
      </c>
      <c r="F39" s="6" t="s">
        <v>83</v>
      </c>
      <c r="G39" s="285">
        <v>214000</v>
      </c>
    </row>
    <row r="40" spans="1:7" ht="27" customHeight="1">
      <c r="A40" s="282" t="s">
        <v>87</v>
      </c>
      <c r="B40" s="299" t="s">
        <v>35</v>
      </c>
      <c r="C40" s="56" t="s">
        <v>2</v>
      </c>
      <c r="D40" s="6" t="s">
        <v>12</v>
      </c>
      <c r="E40" s="6" t="s">
        <v>233</v>
      </c>
      <c r="F40" s="6" t="s">
        <v>89</v>
      </c>
      <c r="G40" s="285">
        <v>14000</v>
      </c>
    </row>
    <row r="41" spans="1:7" ht="27" customHeight="1">
      <c r="A41" s="282" t="s">
        <v>291</v>
      </c>
      <c r="B41" s="299" t="s">
        <v>35</v>
      </c>
      <c r="C41" s="56" t="s">
        <v>2</v>
      </c>
      <c r="D41" s="6" t="s">
        <v>12</v>
      </c>
      <c r="E41" s="6" t="s">
        <v>233</v>
      </c>
      <c r="F41" s="6" t="s">
        <v>292</v>
      </c>
      <c r="G41" s="285">
        <v>62000</v>
      </c>
    </row>
    <row r="42" spans="1:7" ht="18" customHeight="1">
      <c r="A42" s="282" t="s">
        <v>79</v>
      </c>
      <c r="B42" s="299" t="s">
        <v>35</v>
      </c>
      <c r="C42" s="56" t="s">
        <v>2</v>
      </c>
      <c r="D42" s="6" t="s">
        <v>12</v>
      </c>
      <c r="E42" s="6" t="s">
        <v>233</v>
      </c>
      <c r="F42" s="6" t="s">
        <v>81</v>
      </c>
      <c r="G42" s="285">
        <v>42000</v>
      </c>
    </row>
    <row r="43" spans="1:7" ht="18.75" customHeight="1">
      <c r="A43" s="282" t="s">
        <v>90</v>
      </c>
      <c r="B43" s="299" t="s">
        <v>35</v>
      </c>
      <c r="C43" s="56" t="s">
        <v>2</v>
      </c>
      <c r="D43" s="6" t="s">
        <v>12</v>
      </c>
      <c r="E43" s="6" t="s">
        <v>233</v>
      </c>
      <c r="F43" s="6" t="s">
        <v>70</v>
      </c>
      <c r="G43" s="285">
        <v>10000</v>
      </c>
    </row>
    <row r="44" spans="1:7" ht="26.25" customHeight="1">
      <c r="A44" s="401" t="s">
        <v>84</v>
      </c>
      <c r="B44" s="299" t="s">
        <v>35</v>
      </c>
      <c r="C44" s="294" t="s">
        <v>2</v>
      </c>
      <c r="D44" s="289" t="s">
        <v>12</v>
      </c>
      <c r="E44" s="26" t="s">
        <v>308</v>
      </c>
      <c r="F44" s="289"/>
      <c r="G44" s="295">
        <f>G45</f>
        <v>160000</v>
      </c>
    </row>
    <row r="45" spans="1:7" ht="18.75" customHeight="1">
      <c r="A45" s="282" t="s">
        <v>79</v>
      </c>
      <c r="B45" s="299" t="s">
        <v>35</v>
      </c>
      <c r="C45" s="56" t="s">
        <v>2</v>
      </c>
      <c r="D45" s="6" t="s">
        <v>12</v>
      </c>
      <c r="E45" s="6" t="s">
        <v>308</v>
      </c>
      <c r="F45" s="6" t="s">
        <v>81</v>
      </c>
      <c r="G45" s="285">
        <f>110000+50000</f>
        <v>160000</v>
      </c>
    </row>
    <row r="46" spans="1:7" ht="30.75" customHeight="1">
      <c r="A46" s="401" t="s">
        <v>171</v>
      </c>
      <c r="B46" s="299" t="s">
        <v>35</v>
      </c>
      <c r="C46" s="294" t="s">
        <v>2</v>
      </c>
      <c r="D46" s="289" t="s">
        <v>12</v>
      </c>
      <c r="E46" s="26" t="s">
        <v>309</v>
      </c>
      <c r="F46" s="289"/>
      <c r="G46" s="295">
        <f>SUM(G47:G49)</f>
        <v>50000</v>
      </c>
    </row>
    <row r="47" spans="1:7" ht="18.75" customHeight="1">
      <c r="A47" s="282" t="s">
        <v>294</v>
      </c>
      <c r="B47" s="299" t="s">
        <v>35</v>
      </c>
      <c r="C47" s="56" t="s">
        <v>2</v>
      </c>
      <c r="D47" s="6" t="s">
        <v>12</v>
      </c>
      <c r="E47" s="6" t="s">
        <v>309</v>
      </c>
      <c r="F47" s="6" t="s">
        <v>83</v>
      </c>
      <c r="G47" s="285">
        <f>22000+15000</f>
        <v>37000</v>
      </c>
    </row>
    <row r="48" spans="1:7" ht="27" customHeight="1">
      <c r="A48" s="282" t="s">
        <v>291</v>
      </c>
      <c r="B48" s="299" t="s">
        <v>35</v>
      </c>
      <c r="C48" s="56" t="s">
        <v>2</v>
      </c>
      <c r="D48" s="6" t="s">
        <v>12</v>
      </c>
      <c r="E48" s="6" t="s">
        <v>309</v>
      </c>
      <c r="F48" s="6" t="s">
        <v>292</v>
      </c>
      <c r="G48" s="285">
        <f>6000+5000</f>
        <v>11000</v>
      </c>
    </row>
    <row r="49" spans="1:7" ht="18.75" customHeight="1">
      <c r="A49" s="282" t="s">
        <v>79</v>
      </c>
      <c r="B49" s="299" t="s">
        <v>35</v>
      </c>
      <c r="C49" s="56" t="s">
        <v>2</v>
      </c>
      <c r="D49" s="6" t="s">
        <v>12</v>
      </c>
      <c r="E49" s="6" t="s">
        <v>309</v>
      </c>
      <c r="F49" s="6" t="s">
        <v>81</v>
      </c>
      <c r="G49" s="285">
        <v>2000</v>
      </c>
    </row>
    <row r="50" spans="1:7" ht="32.25" customHeight="1">
      <c r="A50" s="401" t="s">
        <v>189</v>
      </c>
      <c r="B50" s="299" t="s">
        <v>35</v>
      </c>
      <c r="C50" s="294" t="s">
        <v>2</v>
      </c>
      <c r="D50" s="289" t="s">
        <v>12</v>
      </c>
      <c r="E50" s="289" t="s">
        <v>310</v>
      </c>
      <c r="F50" s="289"/>
      <c r="G50" s="295">
        <f>G51</f>
        <v>5000</v>
      </c>
    </row>
    <row r="51" spans="1:7" ht="18.75" customHeight="1">
      <c r="A51" s="282" t="s">
        <v>79</v>
      </c>
      <c r="B51" s="299" t="s">
        <v>35</v>
      </c>
      <c r="C51" s="56" t="s">
        <v>2</v>
      </c>
      <c r="D51" s="6" t="s">
        <v>12</v>
      </c>
      <c r="E51" s="6" t="s">
        <v>310</v>
      </c>
      <c r="F51" s="6" t="s">
        <v>81</v>
      </c>
      <c r="G51" s="285">
        <v>5000</v>
      </c>
    </row>
    <row r="52" spans="1:7" ht="27.75" customHeight="1">
      <c r="A52" s="400" t="s">
        <v>304</v>
      </c>
      <c r="B52" s="299" t="s">
        <v>35</v>
      </c>
      <c r="C52" s="294" t="s">
        <v>2</v>
      </c>
      <c r="D52" s="289" t="s">
        <v>12</v>
      </c>
      <c r="E52" s="26" t="s">
        <v>311</v>
      </c>
      <c r="F52" s="289"/>
      <c r="G52" s="295">
        <f>G53</f>
        <v>22000</v>
      </c>
    </row>
    <row r="53" spans="1:7" ht="18.75" customHeight="1">
      <c r="A53" s="282" t="s">
        <v>79</v>
      </c>
      <c r="B53" s="299" t="s">
        <v>35</v>
      </c>
      <c r="C53" s="56" t="s">
        <v>2</v>
      </c>
      <c r="D53" s="6" t="s">
        <v>12</v>
      </c>
      <c r="E53" s="6" t="s">
        <v>312</v>
      </c>
      <c r="F53" s="6" t="s">
        <v>81</v>
      </c>
      <c r="G53" s="285">
        <v>22000</v>
      </c>
    </row>
    <row r="54" spans="1:7" ht="33" customHeight="1">
      <c r="A54" s="400" t="s">
        <v>305</v>
      </c>
      <c r="B54" s="299" t="s">
        <v>35</v>
      </c>
      <c r="C54" s="294" t="s">
        <v>2</v>
      </c>
      <c r="D54" s="289" t="s">
        <v>12</v>
      </c>
      <c r="E54" s="26" t="s">
        <v>313</v>
      </c>
      <c r="F54" s="289"/>
      <c r="G54" s="295">
        <f>SUM(G55:G57)</f>
        <v>22000</v>
      </c>
    </row>
    <row r="55" spans="1:7" ht="18.75" customHeight="1">
      <c r="A55" s="282" t="s">
        <v>293</v>
      </c>
      <c r="B55" s="299" t="s">
        <v>35</v>
      </c>
      <c r="C55" s="56" t="s">
        <v>2</v>
      </c>
      <c r="D55" s="6" t="s">
        <v>12</v>
      </c>
      <c r="E55" s="6" t="s">
        <v>313</v>
      </c>
      <c r="F55" s="6" t="s">
        <v>83</v>
      </c>
      <c r="G55" s="285">
        <v>16000</v>
      </c>
    </row>
    <row r="56" spans="1:7" ht="24.75" customHeight="1">
      <c r="A56" s="282" t="s">
        <v>291</v>
      </c>
      <c r="B56" s="299" t="s">
        <v>35</v>
      </c>
      <c r="C56" s="56" t="s">
        <v>2</v>
      </c>
      <c r="D56" s="6" t="s">
        <v>12</v>
      </c>
      <c r="E56" s="6" t="s">
        <v>313</v>
      </c>
      <c r="F56" s="6" t="s">
        <v>292</v>
      </c>
      <c r="G56" s="285">
        <v>4000</v>
      </c>
    </row>
    <row r="57" spans="1:7" ht="18.75" customHeight="1">
      <c r="A57" s="282" t="s">
        <v>79</v>
      </c>
      <c r="B57" s="299" t="s">
        <v>35</v>
      </c>
      <c r="C57" s="56" t="s">
        <v>2</v>
      </c>
      <c r="D57" s="6" t="s">
        <v>12</v>
      </c>
      <c r="E57" s="6" t="s">
        <v>313</v>
      </c>
      <c r="F57" s="6" t="s">
        <v>81</v>
      </c>
      <c r="G57" s="285">
        <v>2000</v>
      </c>
    </row>
    <row r="58" spans="1:7" ht="27" customHeight="1">
      <c r="A58" s="400" t="s">
        <v>306</v>
      </c>
      <c r="B58" s="299" t="s">
        <v>35</v>
      </c>
      <c r="C58" s="294" t="s">
        <v>2</v>
      </c>
      <c r="D58" s="289" t="s">
        <v>12</v>
      </c>
      <c r="E58" s="26" t="s">
        <v>314</v>
      </c>
      <c r="F58" s="289"/>
      <c r="G58" s="295">
        <f>G59</f>
        <v>22000</v>
      </c>
    </row>
    <row r="59" spans="1:7" ht="18.75" customHeight="1">
      <c r="A59" s="282" t="s">
        <v>79</v>
      </c>
      <c r="B59" s="299" t="s">
        <v>35</v>
      </c>
      <c r="C59" s="56" t="s">
        <v>2</v>
      </c>
      <c r="D59" s="6" t="s">
        <v>12</v>
      </c>
      <c r="E59" s="6" t="s">
        <v>314</v>
      </c>
      <c r="F59" s="6" t="s">
        <v>81</v>
      </c>
      <c r="G59" s="285">
        <v>22000</v>
      </c>
    </row>
    <row r="60" spans="1:7" ht="28.5" customHeight="1">
      <c r="A60" s="400" t="s">
        <v>307</v>
      </c>
      <c r="B60" s="299" t="s">
        <v>35</v>
      </c>
      <c r="C60" s="294" t="s">
        <v>2</v>
      </c>
      <c r="D60" s="289" t="s">
        <v>12</v>
      </c>
      <c r="E60" s="26" t="s">
        <v>315</v>
      </c>
      <c r="F60" s="289"/>
      <c r="G60" s="295">
        <f>G61</f>
        <v>22000</v>
      </c>
    </row>
    <row r="61" spans="1:7" ht="18.75" customHeight="1">
      <c r="A61" s="282" t="s">
        <v>79</v>
      </c>
      <c r="B61" s="299" t="s">
        <v>35</v>
      </c>
      <c r="C61" s="56" t="s">
        <v>2</v>
      </c>
      <c r="D61" s="6" t="s">
        <v>12</v>
      </c>
      <c r="E61" s="6" t="s">
        <v>315</v>
      </c>
      <c r="F61" s="6" t="s">
        <v>81</v>
      </c>
      <c r="G61" s="285">
        <v>22000</v>
      </c>
    </row>
    <row r="62" spans="1:7" ht="18" customHeight="1">
      <c r="A62" s="403" t="s">
        <v>205</v>
      </c>
      <c r="B62" s="299" t="s">
        <v>35</v>
      </c>
      <c r="C62" s="283" t="s">
        <v>2</v>
      </c>
      <c r="D62" s="5" t="s">
        <v>8</v>
      </c>
      <c r="E62" s="5"/>
      <c r="F62" s="5"/>
      <c r="G62" s="395">
        <f>G63</f>
        <v>10500</v>
      </c>
    </row>
    <row r="63" spans="1:7" ht="53.25" customHeight="1">
      <c r="A63" s="400" t="s">
        <v>206</v>
      </c>
      <c r="B63" s="299" t="s">
        <v>35</v>
      </c>
      <c r="C63" s="55" t="s">
        <v>2</v>
      </c>
      <c r="D63" s="26" t="s">
        <v>8</v>
      </c>
      <c r="E63" s="289" t="s">
        <v>295</v>
      </c>
      <c r="F63" s="26"/>
      <c r="G63" s="288">
        <f>G64</f>
        <v>10500</v>
      </c>
    </row>
    <row r="64" spans="1:7" ht="27" customHeight="1">
      <c r="A64" s="282" t="s">
        <v>79</v>
      </c>
      <c r="B64" s="299" t="s">
        <v>35</v>
      </c>
      <c r="C64" s="56" t="s">
        <v>2</v>
      </c>
      <c r="D64" s="6" t="s">
        <v>8</v>
      </c>
      <c r="E64" s="6" t="s">
        <v>295</v>
      </c>
      <c r="F64" s="6" t="s">
        <v>81</v>
      </c>
      <c r="G64" s="285">
        <v>10500</v>
      </c>
    </row>
    <row r="65" spans="1:7" ht="17.25" customHeight="1">
      <c r="A65" s="403" t="s">
        <v>45</v>
      </c>
      <c r="B65" s="299" t="s">
        <v>35</v>
      </c>
      <c r="C65" s="283" t="s">
        <v>2</v>
      </c>
      <c r="D65" s="5" t="s">
        <v>33</v>
      </c>
      <c r="E65" s="5"/>
      <c r="F65" s="5"/>
      <c r="G65" s="395">
        <f>G66</f>
        <v>80000</v>
      </c>
    </row>
    <row r="66" spans="1:7" ht="17.25" customHeight="1">
      <c r="A66" s="404" t="s">
        <v>46</v>
      </c>
      <c r="B66" s="299" t="s">
        <v>35</v>
      </c>
      <c r="C66" s="55" t="s">
        <v>2</v>
      </c>
      <c r="D66" s="26" t="s">
        <v>33</v>
      </c>
      <c r="E66" s="26" t="s">
        <v>234</v>
      </c>
      <c r="F66" s="26"/>
      <c r="G66" s="288">
        <f>G67</f>
        <v>80000</v>
      </c>
    </row>
    <row r="67" spans="1:8" ht="16.5" customHeight="1">
      <c r="A67" s="405" t="s">
        <v>91</v>
      </c>
      <c r="B67" s="299" t="s">
        <v>35</v>
      </c>
      <c r="C67" s="56" t="s">
        <v>2</v>
      </c>
      <c r="D67" s="6" t="s">
        <v>33</v>
      </c>
      <c r="E67" s="6" t="s">
        <v>217</v>
      </c>
      <c r="F67" s="6" t="s">
        <v>72</v>
      </c>
      <c r="G67" s="285">
        <v>80000</v>
      </c>
      <c r="H67" s="272"/>
    </row>
    <row r="68" spans="1:7" ht="15.75" customHeight="1">
      <c r="A68" s="398" t="s">
        <v>17</v>
      </c>
      <c r="B68" s="299" t="s">
        <v>35</v>
      </c>
      <c r="C68" s="283" t="s">
        <v>2</v>
      </c>
      <c r="D68" s="5" t="s">
        <v>50</v>
      </c>
      <c r="E68" s="5" t="s">
        <v>179</v>
      </c>
      <c r="F68" s="5"/>
      <c r="G68" s="395">
        <f>G71+G73+G81+G90+G69</f>
        <v>7821876.51</v>
      </c>
    </row>
    <row r="69" spans="1:7" ht="19.5" customHeight="1">
      <c r="A69" s="406" t="s">
        <v>191</v>
      </c>
      <c r="B69" s="299" t="s">
        <v>35</v>
      </c>
      <c r="C69" s="55" t="s">
        <v>2</v>
      </c>
      <c r="D69" s="26" t="s">
        <v>50</v>
      </c>
      <c r="E69" s="26" t="s">
        <v>326</v>
      </c>
      <c r="F69" s="26"/>
      <c r="G69" s="288">
        <v>200000</v>
      </c>
    </row>
    <row r="70" spans="1:7" ht="27.75" customHeight="1">
      <c r="A70" s="284" t="s">
        <v>180</v>
      </c>
      <c r="B70" s="299" t="s">
        <v>35</v>
      </c>
      <c r="C70" s="56" t="s">
        <v>2</v>
      </c>
      <c r="D70" s="6" t="s">
        <v>50</v>
      </c>
      <c r="E70" s="6" t="s">
        <v>326</v>
      </c>
      <c r="F70" s="6" t="s">
        <v>121</v>
      </c>
      <c r="G70" s="285">
        <v>200000</v>
      </c>
    </row>
    <row r="71" spans="1:7" ht="28.5" customHeight="1">
      <c r="A71" s="406" t="s">
        <v>207</v>
      </c>
      <c r="B71" s="299" t="s">
        <v>35</v>
      </c>
      <c r="C71" s="183" t="s">
        <v>2</v>
      </c>
      <c r="D71" s="176" t="s">
        <v>50</v>
      </c>
      <c r="E71" s="289" t="s">
        <v>296</v>
      </c>
      <c r="F71" s="176"/>
      <c r="G71" s="397">
        <f>G72</f>
        <v>541000</v>
      </c>
    </row>
    <row r="72" spans="1:7" ht="19.5" customHeight="1">
      <c r="A72" s="282" t="s">
        <v>79</v>
      </c>
      <c r="B72" s="299" t="s">
        <v>35</v>
      </c>
      <c r="C72" s="56" t="s">
        <v>88</v>
      </c>
      <c r="D72" s="6" t="s">
        <v>50</v>
      </c>
      <c r="E72" s="6" t="s">
        <v>296</v>
      </c>
      <c r="F72" s="6" t="s">
        <v>81</v>
      </c>
      <c r="G72" s="285">
        <v>541000</v>
      </c>
    </row>
    <row r="73" spans="1:8" ht="16.5" customHeight="1">
      <c r="A73" s="396" t="s">
        <v>118</v>
      </c>
      <c r="B73" s="299" t="s">
        <v>35</v>
      </c>
      <c r="C73" s="183" t="s">
        <v>2</v>
      </c>
      <c r="D73" s="176" t="s">
        <v>50</v>
      </c>
      <c r="E73" s="176" t="s">
        <v>218</v>
      </c>
      <c r="F73" s="176"/>
      <c r="G73" s="397">
        <f>SUM(G74:G80)</f>
        <v>579876.51</v>
      </c>
      <c r="H73" s="272"/>
    </row>
    <row r="74" spans="1:8" ht="30.75" customHeight="1">
      <c r="A74" s="282" t="s">
        <v>170</v>
      </c>
      <c r="B74" s="299" t="s">
        <v>35</v>
      </c>
      <c r="C74" s="56" t="s">
        <v>88</v>
      </c>
      <c r="D74" s="6" t="s">
        <v>50</v>
      </c>
      <c r="E74" s="6" t="s">
        <v>218</v>
      </c>
      <c r="F74" s="6" t="s">
        <v>167</v>
      </c>
      <c r="G74" s="285">
        <v>0</v>
      </c>
      <c r="H74" s="272"/>
    </row>
    <row r="75" spans="1:8" ht="18" customHeight="1">
      <c r="A75" s="282" t="s">
        <v>79</v>
      </c>
      <c r="B75" s="299" t="s">
        <v>35</v>
      </c>
      <c r="C75" s="56" t="s">
        <v>2</v>
      </c>
      <c r="D75" s="6" t="s">
        <v>50</v>
      </c>
      <c r="E75" s="6" t="s">
        <v>218</v>
      </c>
      <c r="F75" s="6" t="s">
        <v>81</v>
      </c>
      <c r="G75" s="285">
        <f>314000+876.51</f>
        <v>314876.51</v>
      </c>
      <c r="H75" s="272"/>
    </row>
    <row r="76" spans="1:8" ht="17.25" customHeight="1">
      <c r="A76" s="282" t="s">
        <v>325</v>
      </c>
      <c r="B76" s="299" t="s">
        <v>35</v>
      </c>
      <c r="C76" s="56" t="s">
        <v>2</v>
      </c>
      <c r="D76" s="6" t="s">
        <v>50</v>
      </c>
      <c r="E76" s="6" t="s">
        <v>218</v>
      </c>
      <c r="F76" s="6" t="s">
        <v>324</v>
      </c>
      <c r="G76" s="285">
        <v>16000</v>
      </c>
      <c r="H76" s="272"/>
    </row>
    <row r="77" spans="1:7" ht="55.5" customHeight="1">
      <c r="A77" s="407" t="s">
        <v>97</v>
      </c>
      <c r="B77" s="299" t="s">
        <v>35</v>
      </c>
      <c r="C77" s="56" t="s">
        <v>2</v>
      </c>
      <c r="D77" s="6" t="s">
        <v>50</v>
      </c>
      <c r="E77" s="6" t="s">
        <v>218</v>
      </c>
      <c r="F77" s="6" t="s">
        <v>93</v>
      </c>
      <c r="G77" s="285">
        <v>87000</v>
      </c>
    </row>
    <row r="78" spans="1:8" ht="24.75" customHeight="1">
      <c r="A78" s="282" t="s">
        <v>92</v>
      </c>
      <c r="B78" s="299" t="s">
        <v>35</v>
      </c>
      <c r="C78" s="56" t="s">
        <v>2</v>
      </c>
      <c r="D78" s="6" t="s">
        <v>50</v>
      </c>
      <c r="E78" s="6" t="s">
        <v>218</v>
      </c>
      <c r="F78" s="6" t="s">
        <v>95</v>
      </c>
      <c r="G78" s="285">
        <v>114000</v>
      </c>
      <c r="H78" s="272"/>
    </row>
    <row r="79" spans="1:8" ht="23.25" customHeight="1">
      <c r="A79" s="282" t="s">
        <v>94</v>
      </c>
      <c r="B79" s="299" t="s">
        <v>35</v>
      </c>
      <c r="C79" s="56" t="s">
        <v>2</v>
      </c>
      <c r="D79" s="6" t="s">
        <v>50</v>
      </c>
      <c r="E79" s="6" t="s">
        <v>218</v>
      </c>
      <c r="F79" s="6" t="s">
        <v>96</v>
      </c>
      <c r="G79" s="285">
        <v>47000</v>
      </c>
      <c r="H79" s="272"/>
    </row>
    <row r="80" spans="1:8" ht="20.25" customHeight="1">
      <c r="A80" s="282" t="s">
        <v>328</v>
      </c>
      <c r="B80" s="299" t="s">
        <v>35</v>
      </c>
      <c r="C80" s="56" t="s">
        <v>2</v>
      </c>
      <c r="D80" s="6" t="s">
        <v>50</v>
      </c>
      <c r="E80" s="6" t="s">
        <v>218</v>
      </c>
      <c r="F80" s="6" t="s">
        <v>327</v>
      </c>
      <c r="G80" s="285">
        <v>1000</v>
      </c>
      <c r="H80" s="272"/>
    </row>
    <row r="81" spans="1:8" ht="22.5" customHeight="1">
      <c r="A81" s="401" t="s">
        <v>71</v>
      </c>
      <c r="B81" s="299" t="s">
        <v>35</v>
      </c>
      <c r="C81" s="364" t="s">
        <v>2</v>
      </c>
      <c r="D81" s="120" t="s">
        <v>50</v>
      </c>
      <c r="E81" s="120" t="s">
        <v>235</v>
      </c>
      <c r="F81" s="120"/>
      <c r="G81" s="408">
        <f>SUM(G82:G89)</f>
        <v>6496000</v>
      </c>
      <c r="H81" s="272"/>
    </row>
    <row r="82" spans="1:7" ht="15.75" customHeight="1">
      <c r="A82" s="282" t="s">
        <v>260</v>
      </c>
      <c r="B82" s="299" t="s">
        <v>35</v>
      </c>
      <c r="C82" s="189" t="s">
        <v>2</v>
      </c>
      <c r="D82" s="123" t="s">
        <v>50</v>
      </c>
      <c r="E82" s="123" t="s">
        <v>235</v>
      </c>
      <c r="F82" s="123" t="s">
        <v>98</v>
      </c>
      <c r="G82" s="409">
        <v>2561840</v>
      </c>
    </row>
    <row r="83" spans="1:8" ht="16.5" customHeight="1">
      <c r="A83" s="282" t="s">
        <v>100</v>
      </c>
      <c r="B83" s="299" t="s">
        <v>35</v>
      </c>
      <c r="C83" s="189" t="s">
        <v>2</v>
      </c>
      <c r="D83" s="123" t="s">
        <v>50</v>
      </c>
      <c r="E83" s="123" t="s">
        <v>235</v>
      </c>
      <c r="F83" s="123" t="s">
        <v>99</v>
      </c>
      <c r="G83" s="409">
        <v>5000</v>
      </c>
      <c r="H83" s="272"/>
    </row>
    <row r="84" spans="1:8" ht="30" customHeight="1">
      <c r="A84" s="282" t="s">
        <v>253</v>
      </c>
      <c r="B84" s="299" t="s">
        <v>35</v>
      </c>
      <c r="C84" s="189" t="s">
        <v>2</v>
      </c>
      <c r="D84" s="123" t="s">
        <v>50</v>
      </c>
      <c r="E84" s="123" t="s">
        <v>235</v>
      </c>
      <c r="F84" s="123" t="s">
        <v>236</v>
      </c>
      <c r="G84" s="409">
        <v>750160</v>
      </c>
      <c r="H84" s="272"/>
    </row>
    <row r="85" spans="1:7" ht="30" customHeight="1">
      <c r="A85" s="282" t="s">
        <v>101</v>
      </c>
      <c r="B85" s="299" t="s">
        <v>35</v>
      </c>
      <c r="C85" s="189" t="s">
        <v>2</v>
      </c>
      <c r="D85" s="123" t="s">
        <v>50</v>
      </c>
      <c r="E85" s="123" t="s">
        <v>235</v>
      </c>
      <c r="F85" s="123" t="s">
        <v>81</v>
      </c>
      <c r="G85" s="409">
        <f>2396000+500000</f>
        <v>2896000</v>
      </c>
    </row>
    <row r="86" spans="1:7" ht="69" customHeight="1">
      <c r="A86" s="407" t="s">
        <v>97</v>
      </c>
      <c r="B86" s="299" t="s">
        <v>35</v>
      </c>
      <c r="C86" s="189" t="s">
        <v>2</v>
      </c>
      <c r="D86" s="123" t="s">
        <v>50</v>
      </c>
      <c r="E86" s="123" t="s">
        <v>235</v>
      </c>
      <c r="F86" s="123" t="s">
        <v>93</v>
      </c>
      <c r="G86" s="409">
        <v>10000</v>
      </c>
    </row>
    <row r="87" spans="1:7" ht="18" customHeight="1">
      <c r="A87" s="282" t="s">
        <v>92</v>
      </c>
      <c r="B87" s="299" t="s">
        <v>35</v>
      </c>
      <c r="C87" s="56" t="s">
        <v>2</v>
      </c>
      <c r="D87" s="6" t="s">
        <v>50</v>
      </c>
      <c r="E87" s="123" t="s">
        <v>235</v>
      </c>
      <c r="F87" s="6" t="s">
        <v>95</v>
      </c>
      <c r="G87" s="285">
        <v>106000</v>
      </c>
    </row>
    <row r="88" spans="1:7" ht="16.5" customHeight="1">
      <c r="A88" s="282" t="s">
        <v>94</v>
      </c>
      <c r="B88" s="299" t="s">
        <v>35</v>
      </c>
      <c r="C88" s="56" t="s">
        <v>2</v>
      </c>
      <c r="D88" s="6" t="s">
        <v>50</v>
      </c>
      <c r="E88" s="123" t="s">
        <v>235</v>
      </c>
      <c r="F88" s="6" t="s">
        <v>96</v>
      </c>
      <c r="G88" s="285">
        <v>135000</v>
      </c>
    </row>
    <row r="89" spans="1:7" ht="21.75" customHeight="1">
      <c r="A89" s="282" t="s">
        <v>328</v>
      </c>
      <c r="B89" s="299" t="s">
        <v>35</v>
      </c>
      <c r="C89" s="56" t="s">
        <v>2</v>
      </c>
      <c r="D89" s="6" t="s">
        <v>50</v>
      </c>
      <c r="E89" s="123" t="s">
        <v>235</v>
      </c>
      <c r="F89" s="6" t="s">
        <v>327</v>
      </c>
      <c r="G89" s="285">
        <v>32000</v>
      </c>
    </row>
    <row r="90" spans="1:7" ht="28.5" customHeight="1">
      <c r="A90" s="406" t="s">
        <v>166</v>
      </c>
      <c r="B90" s="299" t="s">
        <v>35</v>
      </c>
      <c r="C90" s="58" t="s">
        <v>2</v>
      </c>
      <c r="D90" s="26" t="s">
        <v>50</v>
      </c>
      <c r="E90" s="26" t="s">
        <v>237</v>
      </c>
      <c r="F90" s="248"/>
      <c r="G90" s="288">
        <f>SUM(G91:G91)</f>
        <v>5000</v>
      </c>
    </row>
    <row r="91" spans="1:7" ht="30" customHeight="1">
      <c r="A91" s="282" t="s">
        <v>170</v>
      </c>
      <c r="B91" s="299" t="s">
        <v>35</v>
      </c>
      <c r="C91" s="191" t="s">
        <v>2</v>
      </c>
      <c r="D91" s="248" t="s">
        <v>50</v>
      </c>
      <c r="E91" s="6" t="s">
        <v>237</v>
      </c>
      <c r="F91" s="248" t="s">
        <v>167</v>
      </c>
      <c r="G91" s="285">
        <v>5000</v>
      </c>
    </row>
    <row r="92" spans="1:7" ht="18" customHeight="1">
      <c r="A92" s="410" t="s">
        <v>62</v>
      </c>
      <c r="B92" s="300" t="s">
        <v>35</v>
      </c>
      <c r="C92" s="104" t="s">
        <v>9</v>
      </c>
      <c r="D92" s="104"/>
      <c r="E92" s="104"/>
      <c r="F92" s="104"/>
      <c r="G92" s="411">
        <f>G93</f>
        <v>643000</v>
      </c>
    </row>
    <row r="93" spans="1:7" ht="16.5" customHeight="1">
      <c r="A93" s="398" t="s">
        <v>63</v>
      </c>
      <c r="B93" s="299" t="s">
        <v>35</v>
      </c>
      <c r="C93" s="283" t="s">
        <v>9</v>
      </c>
      <c r="D93" s="5" t="s">
        <v>11</v>
      </c>
      <c r="E93" s="5"/>
      <c r="F93" s="5"/>
      <c r="G93" s="395">
        <f>G94</f>
        <v>643000</v>
      </c>
    </row>
    <row r="94" spans="1:7" ht="12.75">
      <c r="A94" s="400" t="s">
        <v>51</v>
      </c>
      <c r="B94" s="299" t="s">
        <v>35</v>
      </c>
      <c r="C94" s="55" t="s">
        <v>9</v>
      </c>
      <c r="D94" s="26" t="s">
        <v>11</v>
      </c>
      <c r="E94" s="26" t="s">
        <v>242</v>
      </c>
      <c r="F94" s="26"/>
      <c r="G94" s="288">
        <f>G95</f>
        <v>643000</v>
      </c>
    </row>
    <row r="95" spans="1:7" ht="12.75">
      <c r="A95" s="282" t="s">
        <v>90</v>
      </c>
      <c r="B95" s="299" t="s">
        <v>35</v>
      </c>
      <c r="C95" s="56" t="s">
        <v>9</v>
      </c>
      <c r="D95" s="6" t="s">
        <v>11</v>
      </c>
      <c r="E95" s="6" t="s">
        <v>242</v>
      </c>
      <c r="F95" s="6" t="s">
        <v>70</v>
      </c>
      <c r="G95" s="285">
        <v>643000</v>
      </c>
    </row>
    <row r="96" spans="1:7" ht="15.75">
      <c r="A96" s="410" t="s">
        <v>31</v>
      </c>
      <c r="B96" s="300" t="s">
        <v>35</v>
      </c>
      <c r="C96" s="104" t="s">
        <v>12</v>
      </c>
      <c r="D96" s="70"/>
      <c r="E96" s="70"/>
      <c r="F96" s="70"/>
      <c r="G96" s="411">
        <f>G97+G100+G108</f>
        <v>1215333</v>
      </c>
    </row>
    <row r="97" spans="1:7" ht="12.75">
      <c r="A97" s="394" t="s">
        <v>119</v>
      </c>
      <c r="B97" s="299" t="s">
        <v>35</v>
      </c>
      <c r="C97" s="13" t="s">
        <v>12</v>
      </c>
      <c r="D97" s="5" t="s">
        <v>8</v>
      </c>
      <c r="E97" s="5"/>
      <c r="F97" s="5"/>
      <c r="G97" s="395">
        <f>G98</f>
        <v>212000</v>
      </c>
    </row>
    <row r="98" spans="1:7" ht="38.25">
      <c r="A98" s="400" t="s">
        <v>120</v>
      </c>
      <c r="B98" s="299" t="s">
        <v>35</v>
      </c>
      <c r="C98" s="28" t="s">
        <v>12</v>
      </c>
      <c r="D98" s="26" t="s">
        <v>8</v>
      </c>
      <c r="E98" s="26" t="s">
        <v>238</v>
      </c>
      <c r="F98" s="26"/>
      <c r="G98" s="288">
        <f>G99</f>
        <v>212000</v>
      </c>
    </row>
    <row r="99" spans="1:7" ht="20.25" customHeight="1">
      <c r="A99" s="282" t="s">
        <v>101</v>
      </c>
      <c r="B99" s="299" t="s">
        <v>35</v>
      </c>
      <c r="C99" s="14" t="s">
        <v>12</v>
      </c>
      <c r="D99" s="6" t="s">
        <v>8</v>
      </c>
      <c r="E99" s="6" t="s">
        <v>238</v>
      </c>
      <c r="F99" s="6" t="s">
        <v>81</v>
      </c>
      <c r="G99" s="285">
        <v>212000</v>
      </c>
    </row>
    <row r="100" spans="1:7" ht="12.75">
      <c r="A100" s="394" t="s">
        <v>192</v>
      </c>
      <c r="B100" s="299" t="s">
        <v>35</v>
      </c>
      <c r="C100" s="13" t="s">
        <v>12</v>
      </c>
      <c r="D100" s="5" t="s">
        <v>5</v>
      </c>
      <c r="E100" s="5"/>
      <c r="F100" s="5"/>
      <c r="G100" s="395">
        <f>G101+G106</f>
        <v>950333</v>
      </c>
    </row>
    <row r="101" spans="1:7" ht="12" customHeight="1">
      <c r="A101" s="412" t="s">
        <v>198</v>
      </c>
      <c r="B101" s="299" t="s">
        <v>35</v>
      </c>
      <c r="C101" s="265" t="s">
        <v>12</v>
      </c>
      <c r="D101" s="261" t="s">
        <v>5</v>
      </c>
      <c r="E101" s="261" t="s">
        <v>219</v>
      </c>
      <c r="F101" s="261"/>
      <c r="G101" s="413">
        <f>G102+G104</f>
        <v>117000</v>
      </c>
    </row>
    <row r="102" spans="1:7" ht="15.75" customHeight="1">
      <c r="A102" s="406" t="s">
        <v>196</v>
      </c>
      <c r="B102" s="299" t="s">
        <v>35</v>
      </c>
      <c r="C102" s="55" t="s">
        <v>12</v>
      </c>
      <c r="D102" s="26" t="s">
        <v>5</v>
      </c>
      <c r="E102" s="26" t="s">
        <v>239</v>
      </c>
      <c r="F102" s="6"/>
      <c r="G102" s="288">
        <f>G103</f>
        <v>8000</v>
      </c>
    </row>
    <row r="103" spans="1:7" ht="22.5" customHeight="1">
      <c r="A103" s="282" t="s">
        <v>101</v>
      </c>
      <c r="B103" s="299" t="s">
        <v>35</v>
      </c>
      <c r="C103" s="56" t="s">
        <v>12</v>
      </c>
      <c r="D103" s="6" t="s">
        <v>5</v>
      </c>
      <c r="E103" s="6" t="s">
        <v>239</v>
      </c>
      <c r="F103" s="6" t="s">
        <v>81</v>
      </c>
      <c r="G103" s="285">
        <v>8000</v>
      </c>
    </row>
    <row r="104" spans="1:7" ht="16.5" customHeight="1">
      <c r="A104" s="406" t="s">
        <v>197</v>
      </c>
      <c r="B104" s="299" t="s">
        <v>35</v>
      </c>
      <c r="C104" s="55" t="s">
        <v>12</v>
      </c>
      <c r="D104" s="26" t="s">
        <v>5</v>
      </c>
      <c r="E104" s="26" t="s">
        <v>240</v>
      </c>
      <c r="F104" s="6"/>
      <c r="G104" s="288">
        <f>G105</f>
        <v>109000</v>
      </c>
    </row>
    <row r="105" spans="1:7" ht="16.5" customHeight="1">
      <c r="A105" s="282" t="s">
        <v>101</v>
      </c>
      <c r="B105" s="299" t="s">
        <v>35</v>
      </c>
      <c r="C105" s="56" t="s">
        <v>12</v>
      </c>
      <c r="D105" s="6" t="s">
        <v>5</v>
      </c>
      <c r="E105" s="6" t="s">
        <v>240</v>
      </c>
      <c r="F105" s="6" t="s">
        <v>81</v>
      </c>
      <c r="G105" s="285">
        <v>109000</v>
      </c>
    </row>
    <row r="106" spans="1:7" ht="16.5" customHeight="1">
      <c r="A106" s="406" t="s">
        <v>191</v>
      </c>
      <c r="B106" s="299" t="s">
        <v>35</v>
      </c>
      <c r="C106" s="55" t="s">
        <v>12</v>
      </c>
      <c r="D106" s="26" t="s">
        <v>5</v>
      </c>
      <c r="E106" s="26" t="s">
        <v>326</v>
      </c>
      <c r="F106" s="26"/>
      <c r="G106" s="288">
        <f>G107</f>
        <v>833333</v>
      </c>
    </row>
    <row r="107" spans="1:7" ht="27.75" customHeight="1">
      <c r="A107" s="284" t="s">
        <v>180</v>
      </c>
      <c r="B107" s="299" t="s">
        <v>35</v>
      </c>
      <c r="C107" s="56" t="s">
        <v>12</v>
      </c>
      <c r="D107" s="6" t="s">
        <v>5</v>
      </c>
      <c r="E107" s="6" t="s">
        <v>326</v>
      </c>
      <c r="F107" s="6" t="s">
        <v>121</v>
      </c>
      <c r="G107" s="285">
        <v>833333</v>
      </c>
    </row>
    <row r="108" spans="1:7" ht="18.75" customHeight="1">
      <c r="A108" s="394" t="s">
        <v>47</v>
      </c>
      <c r="B108" s="299" t="s">
        <v>35</v>
      </c>
      <c r="C108" s="13" t="s">
        <v>12</v>
      </c>
      <c r="D108" s="5" t="s">
        <v>6</v>
      </c>
      <c r="E108" s="5"/>
      <c r="F108" s="5"/>
      <c r="G108" s="395">
        <f>G109</f>
        <v>53000</v>
      </c>
    </row>
    <row r="109" spans="1:7" ht="28.5" customHeight="1">
      <c r="A109" s="400" t="s">
        <v>176</v>
      </c>
      <c r="B109" s="299" t="s">
        <v>35</v>
      </c>
      <c r="C109" s="28" t="s">
        <v>12</v>
      </c>
      <c r="D109" s="26" t="s">
        <v>6</v>
      </c>
      <c r="E109" s="26" t="s">
        <v>241</v>
      </c>
      <c r="F109" s="26"/>
      <c r="G109" s="288">
        <f>G110</f>
        <v>53000</v>
      </c>
    </row>
    <row r="110" spans="1:7" ht="16.5" customHeight="1">
      <c r="A110" s="282" t="s">
        <v>101</v>
      </c>
      <c r="B110" s="299" t="s">
        <v>35</v>
      </c>
      <c r="C110" s="14" t="s">
        <v>12</v>
      </c>
      <c r="D110" s="6" t="s">
        <v>6</v>
      </c>
      <c r="E110" s="6" t="s">
        <v>241</v>
      </c>
      <c r="F110" s="6" t="s">
        <v>81</v>
      </c>
      <c r="G110" s="285">
        <v>53000</v>
      </c>
    </row>
    <row r="111" spans="1:7" ht="22.5" customHeight="1">
      <c r="A111" s="414" t="s">
        <v>27</v>
      </c>
      <c r="B111" s="300" t="s">
        <v>35</v>
      </c>
      <c r="C111" s="104" t="s">
        <v>8</v>
      </c>
      <c r="D111" s="104"/>
      <c r="E111" s="104"/>
      <c r="F111" s="104"/>
      <c r="G111" s="411">
        <f>G112+G121+G128+G138</f>
        <v>14330328.49</v>
      </c>
    </row>
    <row r="112" spans="1:7" ht="22.5" customHeight="1">
      <c r="A112" s="415" t="s">
        <v>181</v>
      </c>
      <c r="B112" s="299" t="s">
        <v>35</v>
      </c>
      <c r="C112" s="13" t="s">
        <v>8</v>
      </c>
      <c r="D112" s="13" t="s">
        <v>2</v>
      </c>
      <c r="E112" s="173"/>
      <c r="F112" s="173"/>
      <c r="G112" s="416">
        <f>G113+G115+G117+G119</f>
        <v>8677912.49</v>
      </c>
    </row>
    <row r="113" spans="1:7" ht="18.75" customHeight="1">
      <c r="A113" s="400" t="s">
        <v>215</v>
      </c>
      <c r="B113" s="299" t="s">
        <v>35</v>
      </c>
      <c r="C113" s="28" t="s">
        <v>8</v>
      </c>
      <c r="D113" s="28" t="s">
        <v>2</v>
      </c>
      <c r="E113" s="28" t="s">
        <v>243</v>
      </c>
      <c r="F113" s="173"/>
      <c r="G113" s="417">
        <f>G114</f>
        <v>251897</v>
      </c>
    </row>
    <row r="114" spans="1:8" ht="22.5" customHeight="1">
      <c r="A114" s="282" t="s">
        <v>101</v>
      </c>
      <c r="B114" s="299" t="s">
        <v>35</v>
      </c>
      <c r="C114" s="14" t="s">
        <v>8</v>
      </c>
      <c r="D114" s="14" t="s">
        <v>2</v>
      </c>
      <c r="E114" s="14" t="s">
        <v>243</v>
      </c>
      <c r="F114" s="6" t="s">
        <v>81</v>
      </c>
      <c r="G114" s="285">
        <f>251889+8</f>
        <v>251897</v>
      </c>
      <c r="H114" s="272"/>
    </row>
    <row r="115" spans="1:7" ht="17.25" customHeight="1">
      <c r="A115" s="400" t="s">
        <v>214</v>
      </c>
      <c r="B115" s="299" t="s">
        <v>35</v>
      </c>
      <c r="C115" s="28" t="s">
        <v>8</v>
      </c>
      <c r="D115" s="28" t="s">
        <v>2</v>
      </c>
      <c r="E115" s="28" t="s">
        <v>244</v>
      </c>
      <c r="F115" s="173"/>
      <c r="G115" s="417">
        <f>G116</f>
        <v>688963</v>
      </c>
    </row>
    <row r="116" spans="1:7" ht="27.75" customHeight="1">
      <c r="A116" s="282" t="s">
        <v>101</v>
      </c>
      <c r="B116" s="299" t="s">
        <v>35</v>
      </c>
      <c r="C116" s="14" t="s">
        <v>8</v>
      </c>
      <c r="D116" s="14" t="s">
        <v>2</v>
      </c>
      <c r="E116" s="14" t="s">
        <v>244</v>
      </c>
      <c r="F116" s="6" t="s">
        <v>81</v>
      </c>
      <c r="G116" s="285">
        <v>688963</v>
      </c>
    </row>
    <row r="117" spans="1:7" ht="25.5" customHeight="1">
      <c r="A117" s="401" t="s">
        <v>330</v>
      </c>
      <c r="B117" s="299" t="s">
        <v>35</v>
      </c>
      <c r="C117" s="28" t="s">
        <v>8</v>
      </c>
      <c r="D117" s="28" t="s">
        <v>2</v>
      </c>
      <c r="E117" s="28" t="s">
        <v>329</v>
      </c>
      <c r="F117" s="6"/>
      <c r="G117" s="288">
        <f>G118</f>
        <v>4321013.46</v>
      </c>
    </row>
    <row r="118" spans="1:7" ht="26.25" customHeight="1">
      <c r="A118" s="282" t="s">
        <v>182</v>
      </c>
      <c r="B118" s="299" t="s">
        <v>35</v>
      </c>
      <c r="C118" s="14" t="s">
        <v>8</v>
      </c>
      <c r="D118" s="14" t="s">
        <v>2</v>
      </c>
      <c r="E118" s="14" t="s">
        <v>329</v>
      </c>
      <c r="F118" s="6" t="s">
        <v>183</v>
      </c>
      <c r="G118" s="285">
        <v>4321013.46</v>
      </c>
    </row>
    <row r="119" spans="1:7" ht="24.75" customHeight="1">
      <c r="A119" s="401" t="s">
        <v>331</v>
      </c>
      <c r="B119" s="299" t="s">
        <v>35</v>
      </c>
      <c r="C119" s="28" t="s">
        <v>8</v>
      </c>
      <c r="D119" s="28" t="s">
        <v>2</v>
      </c>
      <c r="E119" s="28" t="s">
        <v>332</v>
      </c>
      <c r="F119" s="6"/>
      <c r="G119" s="288">
        <f>G120</f>
        <v>3416039.03</v>
      </c>
    </row>
    <row r="120" spans="1:7" ht="26.25" customHeight="1">
      <c r="A120" s="282" t="s">
        <v>182</v>
      </c>
      <c r="B120" s="299" t="s">
        <v>35</v>
      </c>
      <c r="C120" s="14" t="s">
        <v>8</v>
      </c>
      <c r="D120" s="14" t="s">
        <v>2</v>
      </c>
      <c r="E120" s="14" t="s">
        <v>332</v>
      </c>
      <c r="F120" s="6" t="s">
        <v>183</v>
      </c>
      <c r="G120" s="285">
        <v>3416039.03</v>
      </c>
    </row>
    <row r="121" spans="1:7" ht="19.5" customHeight="1">
      <c r="A121" s="418" t="s">
        <v>85</v>
      </c>
      <c r="B121" s="299" t="s">
        <v>35</v>
      </c>
      <c r="C121" s="365" t="s">
        <v>8</v>
      </c>
      <c r="D121" s="179" t="s">
        <v>9</v>
      </c>
      <c r="E121" s="28"/>
      <c r="F121" s="173"/>
      <c r="G121" s="416">
        <f>G122+G124+G126</f>
        <v>3653500</v>
      </c>
    </row>
    <row r="122" spans="1:7" ht="30" customHeight="1">
      <c r="A122" s="400" t="s">
        <v>175</v>
      </c>
      <c r="B122" s="299" t="s">
        <v>35</v>
      </c>
      <c r="C122" s="55" t="s">
        <v>8</v>
      </c>
      <c r="D122" s="176" t="s">
        <v>9</v>
      </c>
      <c r="E122" s="26" t="s">
        <v>249</v>
      </c>
      <c r="F122" s="366"/>
      <c r="G122" s="417">
        <f>G123</f>
        <v>0</v>
      </c>
    </row>
    <row r="123" spans="1:7" ht="26.25" customHeight="1">
      <c r="A123" s="282" t="s">
        <v>79</v>
      </c>
      <c r="B123" s="299" t="s">
        <v>35</v>
      </c>
      <c r="C123" s="56" t="s">
        <v>8</v>
      </c>
      <c r="D123" s="6" t="s">
        <v>9</v>
      </c>
      <c r="E123" s="6" t="s">
        <v>220</v>
      </c>
      <c r="F123" s="6" t="s">
        <v>81</v>
      </c>
      <c r="G123" s="285"/>
    </row>
    <row r="124" spans="1:7" ht="22.5" customHeight="1">
      <c r="A124" s="400" t="s">
        <v>193</v>
      </c>
      <c r="B124" s="299" t="s">
        <v>35</v>
      </c>
      <c r="C124" s="55" t="s">
        <v>8</v>
      </c>
      <c r="D124" s="253" t="s">
        <v>9</v>
      </c>
      <c r="E124" s="26" t="s">
        <v>245</v>
      </c>
      <c r="F124" s="367"/>
      <c r="G124" s="419">
        <f>G125</f>
        <v>198000</v>
      </c>
    </row>
    <row r="125" spans="1:7" ht="15.75" customHeight="1">
      <c r="A125" s="282" t="s">
        <v>79</v>
      </c>
      <c r="B125" s="299" t="s">
        <v>35</v>
      </c>
      <c r="C125" s="56" t="s">
        <v>8</v>
      </c>
      <c r="D125" s="6" t="s">
        <v>9</v>
      </c>
      <c r="E125" s="6" t="s">
        <v>245</v>
      </c>
      <c r="F125" s="6" t="s">
        <v>81</v>
      </c>
      <c r="G125" s="285">
        <v>198000</v>
      </c>
    </row>
    <row r="126" spans="1:7" ht="25.5" customHeight="1">
      <c r="A126" s="401" t="s">
        <v>361</v>
      </c>
      <c r="B126" s="299" t="s">
        <v>35</v>
      </c>
      <c r="C126" s="55" t="s">
        <v>8</v>
      </c>
      <c r="D126" s="26" t="s">
        <v>9</v>
      </c>
      <c r="E126" s="26" t="s">
        <v>362</v>
      </c>
      <c r="F126" s="26"/>
      <c r="G126" s="288">
        <f>G127</f>
        <v>3455500</v>
      </c>
    </row>
    <row r="127" spans="1:7" ht="25.5" customHeight="1">
      <c r="A127" s="282" t="s">
        <v>182</v>
      </c>
      <c r="B127" s="299" t="s">
        <v>35</v>
      </c>
      <c r="C127" s="56" t="s">
        <v>8</v>
      </c>
      <c r="D127" s="6" t="s">
        <v>9</v>
      </c>
      <c r="E127" s="6" t="s">
        <v>362</v>
      </c>
      <c r="F127" s="6" t="s">
        <v>183</v>
      </c>
      <c r="G127" s="285">
        <v>3455500</v>
      </c>
    </row>
    <row r="128" spans="1:7" ht="15.75" customHeight="1">
      <c r="A128" s="420" t="s">
        <v>184</v>
      </c>
      <c r="B128" s="299" t="s">
        <v>35</v>
      </c>
      <c r="C128" s="57" t="s">
        <v>8</v>
      </c>
      <c r="D128" s="241" t="s">
        <v>11</v>
      </c>
      <c r="E128" s="26"/>
      <c r="F128" s="241"/>
      <c r="G128" s="395">
        <f>G129+G134+G136</f>
        <v>1959916</v>
      </c>
    </row>
    <row r="129" spans="1:7" ht="18" customHeight="1">
      <c r="A129" s="421" t="s">
        <v>184</v>
      </c>
      <c r="B129" s="299" t="s">
        <v>35</v>
      </c>
      <c r="C129" s="59" t="s">
        <v>8</v>
      </c>
      <c r="D129" s="244" t="s">
        <v>11</v>
      </c>
      <c r="E129" s="9" t="s">
        <v>246</v>
      </c>
      <c r="F129" s="244"/>
      <c r="G129" s="422">
        <f>G130+G132</f>
        <v>18000</v>
      </c>
    </row>
    <row r="130" spans="1:7" ht="17.25" customHeight="1">
      <c r="A130" s="400" t="s">
        <v>185</v>
      </c>
      <c r="B130" s="299" t="s">
        <v>35</v>
      </c>
      <c r="C130" s="58" t="s">
        <v>8</v>
      </c>
      <c r="D130" s="246" t="s">
        <v>11</v>
      </c>
      <c r="E130" s="26" t="s">
        <v>246</v>
      </c>
      <c r="F130" s="246"/>
      <c r="G130" s="288">
        <f>G131</f>
        <v>3000</v>
      </c>
    </row>
    <row r="131" spans="1:7" ht="15" customHeight="1">
      <c r="A131" s="282" t="s">
        <v>79</v>
      </c>
      <c r="B131" s="299" t="s">
        <v>35</v>
      </c>
      <c r="C131" s="191" t="s">
        <v>8</v>
      </c>
      <c r="D131" s="248" t="s">
        <v>11</v>
      </c>
      <c r="E131" s="6" t="s">
        <v>246</v>
      </c>
      <c r="F131" s="248" t="s">
        <v>81</v>
      </c>
      <c r="G131" s="285">
        <v>3000</v>
      </c>
    </row>
    <row r="132" spans="1:7" ht="18" customHeight="1">
      <c r="A132" s="400" t="s">
        <v>186</v>
      </c>
      <c r="B132" s="299" t="s">
        <v>35</v>
      </c>
      <c r="C132" s="58" t="s">
        <v>8</v>
      </c>
      <c r="D132" s="246" t="s">
        <v>11</v>
      </c>
      <c r="E132" s="26" t="s">
        <v>247</v>
      </c>
      <c r="F132" s="246"/>
      <c r="G132" s="288">
        <f>G133</f>
        <v>15000</v>
      </c>
    </row>
    <row r="133" spans="1:7" ht="30.75" customHeight="1">
      <c r="A133" s="282" t="s">
        <v>79</v>
      </c>
      <c r="B133" s="299" t="s">
        <v>35</v>
      </c>
      <c r="C133" s="191" t="s">
        <v>8</v>
      </c>
      <c r="D133" s="248" t="s">
        <v>11</v>
      </c>
      <c r="E133" s="6" t="s">
        <v>247</v>
      </c>
      <c r="F133" s="248" t="s">
        <v>81</v>
      </c>
      <c r="G133" s="285">
        <v>15000</v>
      </c>
    </row>
    <row r="134" spans="1:7" ht="18" customHeight="1">
      <c r="A134" s="401" t="s">
        <v>334</v>
      </c>
      <c r="B134" s="299" t="s">
        <v>35</v>
      </c>
      <c r="C134" s="58" t="s">
        <v>8</v>
      </c>
      <c r="D134" s="246" t="s">
        <v>11</v>
      </c>
      <c r="E134" s="26" t="s">
        <v>333</v>
      </c>
      <c r="F134" s="246"/>
      <c r="G134" s="288">
        <f>G135</f>
        <v>1141916</v>
      </c>
    </row>
    <row r="135" spans="1:7" ht="18" customHeight="1">
      <c r="A135" s="284" t="s">
        <v>180</v>
      </c>
      <c r="B135" s="299" t="s">
        <v>35</v>
      </c>
      <c r="C135" s="191" t="s">
        <v>8</v>
      </c>
      <c r="D135" s="248" t="s">
        <v>11</v>
      </c>
      <c r="E135" s="6" t="s">
        <v>333</v>
      </c>
      <c r="F135" s="248" t="s">
        <v>121</v>
      </c>
      <c r="G135" s="285">
        <v>1141916</v>
      </c>
    </row>
    <row r="136" spans="1:7" ht="25.5">
      <c r="A136" s="406" t="s">
        <v>354</v>
      </c>
      <c r="B136" s="299" t="s">
        <v>35</v>
      </c>
      <c r="C136" s="58" t="s">
        <v>8</v>
      </c>
      <c r="D136" s="26" t="s">
        <v>11</v>
      </c>
      <c r="E136" s="26" t="s">
        <v>355</v>
      </c>
      <c r="F136" s="14"/>
      <c r="G136" s="288">
        <f>G137</f>
        <v>800000</v>
      </c>
    </row>
    <row r="137" spans="1:7" ht="29.25" customHeight="1">
      <c r="A137" s="284" t="s">
        <v>180</v>
      </c>
      <c r="B137" s="299" t="s">
        <v>35</v>
      </c>
      <c r="C137" s="191" t="s">
        <v>8</v>
      </c>
      <c r="D137" s="6" t="s">
        <v>11</v>
      </c>
      <c r="E137" s="6" t="s">
        <v>355</v>
      </c>
      <c r="F137" s="14" t="s">
        <v>121</v>
      </c>
      <c r="G137" s="285">
        <v>800000</v>
      </c>
    </row>
    <row r="138" spans="1:7" ht="18" customHeight="1">
      <c r="A138" s="420" t="s">
        <v>28</v>
      </c>
      <c r="B138" s="299" t="s">
        <v>35</v>
      </c>
      <c r="C138" s="57" t="s">
        <v>8</v>
      </c>
      <c r="D138" s="5" t="s">
        <v>8</v>
      </c>
      <c r="E138" s="5"/>
      <c r="F138" s="5"/>
      <c r="G138" s="423">
        <f>G139</f>
        <v>39000</v>
      </c>
    </row>
    <row r="139" spans="1:8" ht="18" customHeight="1">
      <c r="A139" s="406" t="s">
        <v>163</v>
      </c>
      <c r="B139" s="299" t="s">
        <v>35</v>
      </c>
      <c r="C139" s="55" t="s">
        <v>8</v>
      </c>
      <c r="D139" s="26" t="s">
        <v>8</v>
      </c>
      <c r="E139" s="26" t="s">
        <v>248</v>
      </c>
      <c r="F139" s="26"/>
      <c r="G139" s="288">
        <f>G140</f>
        <v>39000</v>
      </c>
      <c r="H139" s="272"/>
    </row>
    <row r="140" spans="1:7" ht="17.25" customHeight="1">
      <c r="A140" s="284" t="s">
        <v>128</v>
      </c>
      <c r="B140" s="299" t="s">
        <v>35</v>
      </c>
      <c r="C140" s="14" t="s">
        <v>8</v>
      </c>
      <c r="D140" s="6" t="s">
        <v>8</v>
      </c>
      <c r="E140" s="6" t="s">
        <v>248</v>
      </c>
      <c r="F140" s="6" t="s">
        <v>127</v>
      </c>
      <c r="G140" s="285">
        <v>39000</v>
      </c>
    </row>
    <row r="141" spans="1:8" ht="15.75">
      <c r="A141" s="414" t="s">
        <v>22</v>
      </c>
      <c r="B141" s="300" t="s">
        <v>35</v>
      </c>
      <c r="C141" s="104" t="s">
        <v>3</v>
      </c>
      <c r="D141" s="104"/>
      <c r="E141" s="104"/>
      <c r="F141" s="104"/>
      <c r="G141" s="411">
        <f>G142+G175+G234+G248</f>
        <v>278267135</v>
      </c>
      <c r="H141" s="272"/>
    </row>
    <row r="142" spans="1:9" ht="12.75">
      <c r="A142" s="420" t="s">
        <v>23</v>
      </c>
      <c r="B142" s="299" t="s">
        <v>35</v>
      </c>
      <c r="C142" s="368" t="s">
        <v>3</v>
      </c>
      <c r="D142" s="8" t="s">
        <v>2</v>
      </c>
      <c r="E142" s="7"/>
      <c r="F142" s="7"/>
      <c r="G142" s="423">
        <f>G144+G146+G148+G158+G166+G169+G173</f>
        <v>72287635.75</v>
      </c>
      <c r="I142" s="272"/>
    </row>
    <row r="143" spans="1:9" ht="12.75">
      <c r="A143" s="399" t="s">
        <v>129</v>
      </c>
      <c r="B143" s="299" t="s">
        <v>35</v>
      </c>
      <c r="C143" s="366" t="s">
        <v>3</v>
      </c>
      <c r="D143" s="176" t="s">
        <v>2</v>
      </c>
      <c r="E143" s="211" t="s">
        <v>221</v>
      </c>
      <c r="F143" s="211"/>
      <c r="G143" s="397">
        <f>G142</f>
        <v>72287635.75</v>
      </c>
      <c r="I143" s="272"/>
    </row>
    <row r="144" spans="1:9" ht="12.75">
      <c r="A144" s="424" t="s">
        <v>131</v>
      </c>
      <c r="B144" s="299" t="s">
        <v>35</v>
      </c>
      <c r="C144" s="369" t="s">
        <v>3</v>
      </c>
      <c r="D144" s="9" t="s">
        <v>2</v>
      </c>
      <c r="E144" s="9" t="s">
        <v>250</v>
      </c>
      <c r="F144" s="9"/>
      <c r="G144" s="422">
        <f>G145</f>
        <v>13545000</v>
      </c>
      <c r="H144" s="272"/>
      <c r="I144" s="272"/>
    </row>
    <row r="145" spans="1:8" ht="12.75">
      <c r="A145" s="282" t="s">
        <v>101</v>
      </c>
      <c r="B145" s="299" t="s">
        <v>35</v>
      </c>
      <c r="C145" s="14" t="s">
        <v>3</v>
      </c>
      <c r="D145" s="6" t="s">
        <v>2</v>
      </c>
      <c r="E145" s="6" t="s">
        <v>250</v>
      </c>
      <c r="F145" s="6" t="s">
        <v>81</v>
      </c>
      <c r="G145" s="285">
        <v>13545000</v>
      </c>
      <c r="H145" s="272"/>
    </row>
    <row r="146" spans="1:7" ht="12.75">
      <c r="A146" s="424" t="s">
        <v>190</v>
      </c>
      <c r="B146" s="299" t="s">
        <v>35</v>
      </c>
      <c r="C146" s="369" t="s">
        <v>3</v>
      </c>
      <c r="D146" s="9" t="s">
        <v>2</v>
      </c>
      <c r="E146" s="9" t="s">
        <v>251</v>
      </c>
      <c r="F146" s="9"/>
      <c r="G146" s="422">
        <f>G147</f>
        <v>200000</v>
      </c>
    </row>
    <row r="147" spans="1:8" ht="12.75">
      <c r="A147" s="282" t="s">
        <v>101</v>
      </c>
      <c r="B147" s="299" t="s">
        <v>35</v>
      </c>
      <c r="C147" s="14" t="s">
        <v>3</v>
      </c>
      <c r="D147" s="6" t="s">
        <v>2</v>
      </c>
      <c r="E147" s="6" t="s">
        <v>251</v>
      </c>
      <c r="F147" s="6" t="s">
        <v>81</v>
      </c>
      <c r="G147" s="285">
        <v>200000</v>
      </c>
      <c r="H147" s="272"/>
    </row>
    <row r="148" spans="1:7" ht="12.75">
      <c r="A148" s="424" t="s">
        <v>130</v>
      </c>
      <c r="B148" s="299" t="s">
        <v>35</v>
      </c>
      <c r="C148" s="369" t="s">
        <v>3</v>
      </c>
      <c r="D148" s="9" t="s">
        <v>2</v>
      </c>
      <c r="E148" s="9" t="s">
        <v>252</v>
      </c>
      <c r="F148" s="9"/>
      <c r="G148" s="422">
        <f>SUM(G149:G157)</f>
        <v>15544281.75</v>
      </c>
    </row>
    <row r="149" spans="1:7" ht="37.5" customHeight="1">
      <c r="A149" s="282" t="s">
        <v>260</v>
      </c>
      <c r="B149" s="299" t="s">
        <v>35</v>
      </c>
      <c r="C149" s="191" t="s">
        <v>3</v>
      </c>
      <c r="D149" s="248" t="s">
        <v>2</v>
      </c>
      <c r="E149" s="6" t="s">
        <v>252</v>
      </c>
      <c r="F149" s="123" t="s">
        <v>98</v>
      </c>
      <c r="G149" s="285">
        <v>3719162.52</v>
      </c>
    </row>
    <row r="150" spans="1:7" ht="12.75">
      <c r="A150" s="282" t="s">
        <v>100</v>
      </c>
      <c r="B150" s="299" t="s">
        <v>35</v>
      </c>
      <c r="C150" s="191" t="s">
        <v>3</v>
      </c>
      <c r="D150" s="248" t="s">
        <v>2</v>
      </c>
      <c r="E150" s="6" t="s">
        <v>252</v>
      </c>
      <c r="F150" s="123" t="s">
        <v>99</v>
      </c>
      <c r="G150" s="285">
        <v>549000</v>
      </c>
    </row>
    <row r="151" spans="1:9" ht="25.5">
      <c r="A151" s="282" t="s">
        <v>253</v>
      </c>
      <c r="B151" s="299" t="s">
        <v>35</v>
      </c>
      <c r="C151" s="191" t="s">
        <v>3</v>
      </c>
      <c r="D151" s="248" t="s">
        <v>2</v>
      </c>
      <c r="E151" s="6" t="s">
        <v>252</v>
      </c>
      <c r="F151" s="123" t="s">
        <v>236</v>
      </c>
      <c r="G151" s="285">
        <v>2391640</v>
      </c>
      <c r="I151" s="256"/>
    </row>
    <row r="152" spans="1:9" ht="12.75">
      <c r="A152" s="282" t="s">
        <v>101</v>
      </c>
      <c r="B152" s="299" t="s">
        <v>35</v>
      </c>
      <c r="C152" s="191" t="s">
        <v>3</v>
      </c>
      <c r="D152" s="248" t="s">
        <v>2</v>
      </c>
      <c r="E152" s="6" t="s">
        <v>252</v>
      </c>
      <c r="F152" s="123" t="s">
        <v>81</v>
      </c>
      <c r="G152" s="285">
        <f>6867158.9+500000</f>
        <v>7367158.9</v>
      </c>
      <c r="I152" s="256"/>
    </row>
    <row r="153" spans="1:7" ht="26.25" customHeight="1">
      <c r="A153" s="282" t="s">
        <v>102</v>
      </c>
      <c r="B153" s="299" t="s">
        <v>35</v>
      </c>
      <c r="C153" s="191" t="s">
        <v>3</v>
      </c>
      <c r="D153" s="248" t="s">
        <v>2</v>
      </c>
      <c r="E153" s="6" t="s">
        <v>252</v>
      </c>
      <c r="F153" s="123" t="s">
        <v>103</v>
      </c>
      <c r="G153" s="285">
        <v>370000</v>
      </c>
    </row>
    <row r="154" spans="1:7" ht="51">
      <c r="A154" s="407" t="s">
        <v>97</v>
      </c>
      <c r="B154" s="299" t="s">
        <v>35</v>
      </c>
      <c r="C154" s="191" t="s">
        <v>3</v>
      </c>
      <c r="D154" s="248" t="s">
        <v>2</v>
      </c>
      <c r="E154" s="6" t="s">
        <v>252</v>
      </c>
      <c r="F154" s="123" t="s">
        <v>93</v>
      </c>
      <c r="G154" s="285">
        <v>320400</v>
      </c>
    </row>
    <row r="155" spans="1:7" ht="12.75">
      <c r="A155" s="282" t="s">
        <v>92</v>
      </c>
      <c r="B155" s="299" t="s">
        <v>35</v>
      </c>
      <c r="C155" s="191" t="s">
        <v>3</v>
      </c>
      <c r="D155" s="248" t="s">
        <v>2</v>
      </c>
      <c r="E155" s="6" t="s">
        <v>252</v>
      </c>
      <c r="F155" s="6" t="s">
        <v>95</v>
      </c>
      <c r="G155" s="285">
        <v>640820</v>
      </c>
    </row>
    <row r="156" spans="1:7" ht="21" customHeight="1">
      <c r="A156" s="282" t="s">
        <v>94</v>
      </c>
      <c r="B156" s="299" t="s">
        <v>35</v>
      </c>
      <c r="C156" s="191" t="s">
        <v>3</v>
      </c>
      <c r="D156" s="248" t="s">
        <v>2</v>
      </c>
      <c r="E156" s="6" t="s">
        <v>252</v>
      </c>
      <c r="F156" s="6" t="s">
        <v>96</v>
      </c>
      <c r="G156" s="285">
        <v>123000</v>
      </c>
    </row>
    <row r="157" spans="1:7" ht="12.75">
      <c r="A157" s="282" t="s">
        <v>328</v>
      </c>
      <c r="B157" s="299" t="s">
        <v>35</v>
      </c>
      <c r="C157" s="191" t="s">
        <v>3</v>
      </c>
      <c r="D157" s="248" t="s">
        <v>2</v>
      </c>
      <c r="E157" s="6" t="s">
        <v>252</v>
      </c>
      <c r="F157" s="6" t="s">
        <v>327</v>
      </c>
      <c r="G157" s="285">
        <v>63100.33</v>
      </c>
    </row>
    <row r="158" spans="1:7" ht="13.5" customHeight="1">
      <c r="A158" s="425" t="s">
        <v>169</v>
      </c>
      <c r="B158" s="299" t="s">
        <v>35</v>
      </c>
      <c r="C158" s="370" t="s">
        <v>3</v>
      </c>
      <c r="D158" s="371" t="s">
        <v>2</v>
      </c>
      <c r="E158" s="176" t="s">
        <v>254</v>
      </c>
      <c r="F158" s="176"/>
      <c r="G158" s="397">
        <f>SUM(G159:G165)</f>
        <v>40745000</v>
      </c>
    </row>
    <row r="159" spans="1:7" ht="22.5" customHeight="1">
      <c r="A159" s="282" t="s">
        <v>261</v>
      </c>
      <c r="B159" s="299" t="s">
        <v>35</v>
      </c>
      <c r="C159" s="191" t="s">
        <v>3</v>
      </c>
      <c r="D159" s="248" t="s">
        <v>2</v>
      </c>
      <c r="E159" s="6" t="s">
        <v>254</v>
      </c>
      <c r="F159" s="123" t="s">
        <v>98</v>
      </c>
      <c r="G159" s="285">
        <v>29462999.39</v>
      </c>
    </row>
    <row r="160" spans="1:7" ht="12.75">
      <c r="A160" s="282" t="s">
        <v>100</v>
      </c>
      <c r="B160" s="299" t="s">
        <v>35</v>
      </c>
      <c r="C160" s="191" t="s">
        <v>3</v>
      </c>
      <c r="D160" s="248" t="s">
        <v>2</v>
      </c>
      <c r="E160" s="6" t="s">
        <v>254</v>
      </c>
      <c r="F160" s="123" t="s">
        <v>99</v>
      </c>
      <c r="G160" s="285">
        <v>447000</v>
      </c>
    </row>
    <row r="161" spans="1:7" ht="25.5">
      <c r="A161" s="282" t="s">
        <v>253</v>
      </c>
      <c r="B161" s="299" t="s">
        <v>35</v>
      </c>
      <c r="C161" s="191" t="s">
        <v>3</v>
      </c>
      <c r="D161" s="248" t="s">
        <v>2</v>
      </c>
      <c r="E161" s="6" t="s">
        <v>254</v>
      </c>
      <c r="F161" s="123" t="s">
        <v>236</v>
      </c>
      <c r="G161" s="285">
        <v>8664159.31</v>
      </c>
    </row>
    <row r="162" spans="1:7" ht="12.75">
      <c r="A162" s="282" t="s">
        <v>78</v>
      </c>
      <c r="B162" s="299" t="s">
        <v>35</v>
      </c>
      <c r="C162" s="191" t="s">
        <v>3</v>
      </c>
      <c r="D162" s="248" t="s">
        <v>2</v>
      </c>
      <c r="E162" s="6" t="s">
        <v>254</v>
      </c>
      <c r="F162" s="123" t="s">
        <v>80</v>
      </c>
      <c r="G162" s="285"/>
    </row>
    <row r="163" spans="1:7" ht="20.25" customHeight="1">
      <c r="A163" s="282" t="s">
        <v>101</v>
      </c>
      <c r="B163" s="299" t="s">
        <v>35</v>
      </c>
      <c r="C163" s="191" t="s">
        <v>3</v>
      </c>
      <c r="D163" s="248" t="s">
        <v>2</v>
      </c>
      <c r="E163" s="6" t="s">
        <v>254</v>
      </c>
      <c r="F163" s="123" t="s">
        <v>81</v>
      </c>
      <c r="G163" s="285">
        <v>620000</v>
      </c>
    </row>
    <row r="164" spans="1:7" ht="18.75" customHeight="1">
      <c r="A164" s="282" t="s">
        <v>102</v>
      </c>
      <c r="B164" s="299" t="s">
        <v>35</v>
      </c>
      <c r="C164" s="191" t="s">
        <v>3</v>
      </c>
      <c r="D164" s="248" t="s">
        <v>2</v>
      </c>
      <c r="E164" s="6" t="s">
        <v>254</v>
      </c>
      <c r="F164" s="123" t="s">
        <v>103</v>
      </c>
      <c r="G164" s="285">
        <v>1548000</v>
      </c>
    </row>
    <row r="165" spans="1:7" ht="14.25" customHeight="1">
      <c r="A165" s="407" t="s">
        <v>97</v>
      </c>
      <c r="B165" s="299" t="s">
        <v>35</v>
      </c>
      <c r="C165" s="191" t="s">
        <v>3</v>
      </c>
      <c r="D165" s="248" t="s">
        <v>2</v>
      </c>
      <c r="E165" s="6" t="s">
        <v>254</v>
      </c>
      <c r="F165" s="123" t="s">
        <v>93</v>
      </c>
      <c r="G165" s="285">
        <v>2841.3</v>
      </c>
    </row>
    <row r="166" spans="1:7" ht="51">
      <c r="A166" s="406" t="s">
        <v>173</v>
      </c>
      <c r="B166" s="299" t="s">
        <v>35</v>
      </c>
      <c r="C166" s="55" t="s">
        <v>3</v>
      </c>
      <c r="D166" s="26" t="s">
        <v>2</v>
      </c>
      <c r="E166" s="26" t="s">
        <v>255</v>
      </c>
      <c r="F166" s="26"/>
      <c r="G166" s="288">
        <f>G167+G168</f>
        <v>917238</v>
      </c>
    </row>
    <row r="167" spans="1:7" ht="12.75">
      <c r="A167" s="284" t="s">
        <v>100</v>
      </c>
      <c r="B167" s="299" t="s">
        <v>35</v>
      </c>
      <c r="C167" s="56" t="s">
        <v>3</v>
      </c>
      <c r="D167" s="6" t="s">
        <v>2</v>
      </c>
      <c r="E167" s="6" t="s">
        <v>255</v>
      </c>
      <c r="F167" s="6" t="s">
        <v>99</v>
      </c>
      <c r="G167" s="285">
        <v>817238</v>
      </c>
    </row>
    <row r="168" spans="1:7" ht="12.75">
      <c r="A168" s="284" t="s">
        <v>77</v>
      </c>
      <c r="B168" s="299" t="s">
        <v>35</v>
      </c>
      <c r="C168" s="56" t="s">
        <v>3</v>
      </c>
      <c r="D168" s="6" t="s">
        <v>2</v>
      </c>
      <c r="E168" s="6" t="s">
        <v>255</v>
      </c>
      <c r="F168" s="6" t="s">
        <v>76</v>
      </c>
      <c r="G168" s="285">
        <v>100000</v>
      </c>
    </row>
    <row r="169" spans="1:7" ht="63.75">
      <c r="A169" s="406" t="s">
        <v>174</v>
      </c>
      <c r="B169" s="299" t="s">
        <v>35</v>
      </c>
      <c r="C169" s="55" t="s">
        <v>3</v>
      </c>
      <c r="D169" s="26" t="s">
        <v>2</v>
      </c>
      <c r="E169" s="26" t="s">
        <v>256</v>
      </c>
      <c r="F169" s="26"/>
      <c r="G169" s="288">
        <f>SUM(G170:G172)</f>
        <v>586116</v>
      </c>
    </row>
    <row r="170" spans="1:7" ht="17.25" customHeight="1">
      <c r="A170" s="282" t="s">
        <v>260</v>
      </c>
      <c r="B170" s="299" t="s">
        <v>35</v>
      </c>
      <c r="C170" s="56" t="s">
        <v>3</v>
      </c>
      <c r="D170" s="6" t="s">
        <v>2</v>
      </c>
      <c r="E170" s="6" t="s">
        <v>256</v>
      </c>
      <c r="F170" s="6" t="s">
        <v>98</v>
      </c>
      <c r="G170" s="285">
        <v>116100</v>
      </c>
    </row>
    <row r="171" spans="1:8" ht="21" customHeight="1">
      <c r="A171" s="282" t="s">
        <v>253</v>
      </c>
      <c r="B171" s="299" t="s">
        <v>35</v>
      </c>
      <c r="C171" s="56" t="s">
        <v>3</v>
      </c>
      <c r="D171" s="6" t="s">
        <v>2</v>
      </c>
      <c r="E171" s="6" t="s">
        <v>256</v>
      </c>
      <c r="F171" s="6" t="s">
        <v>236</v>
      </c>
      <c r="G171" s="285">
        <v>33900</v>
      </c>
      <c r="H171" s="272"/>
    </row>
    <row r="172" spans="1:8" ht="12.75">
      <c r="A172" s="282" t="s">
        <v>101</v>
      </c>
      <c r="B172" s="299" t="s">
        <v>35</v>
      </c>
      <c r="C172" s="56" t="s">
        <v>3</v>
      </c>
      <c r="D172" s="6" t="s">
        <v>2</v>
      </c>
      <c r="E172" s="6" t="s">
        <v>256</v>
      </c>
      <c r="F172" s="6" t="s">
        <v>81</v>
      </c>
      <c r="G172" s="285">
        <v>436116</v>
      </c>
      <c r="H172" s="272"/>
    </row>
    <row r="173" spans="1:8" ht="25.5">
      <c r="A173" s="406" t="s">
        <v>335</v>
      </c>
      <c r="B173" s="299" t="s">
        <v>35</v>
      </c>
      <c r="C173" s="55" t="s">
        <v>3</v>
      </c>
      <c r="D173" s="26" t="s">
        <v>2</v>
      </c>
      <c r="E173" s="26" t="s">
        <v>336</v>
      </c>
      <c r="F173" s="26"/>
      <c r="G173" s="288">
        <f>G174</f>
        <v>750000</v>
      </c>
      <c r="H173" s="272"/>
    </row>
    <row r="174" spans="1:9" ht="12.75">
      <c r="A174" s="282" t="s">
        <v>101</v>
      </c>
      <c r="B174" s="299" t="s">
        <v>35</v>
      </c>
      <c r="C174" s="56" t="s">
        <v>3</v>
      </c>
      <c r="D174" s="6" t="s">
        <v>2</v>
      </c>
      <c r="E174" s="6" t="s">
        <v>336</v>
      </c>
      <c r="F174" s="6" t="s">
        <v>81</v>
      </c>
      <c r="G174" s="285">
        <v>750000</v>
      </c>
      <c r="H174" s="272"/>
      <c r="I174" s="272"/>
    </row>
    <row r="175" spans="1:9" ht="23.25" customHeight="1">
      <c r="A175" s="420" t="s">
        <v>24</v>
      </c>
      <c r="B175" s="299" t="s">
        <v>35</v>
      </c>
      <c r="C175" s="57" t="s">
        <v>3</v>
      </c>
      <c r="D175" s="241" t="s">
        <v>9</v>
      </c>
      <c r="E175" s="5"/>
      <c r="F175" s="241"/>
      <c r="G175" s="423">
        <f>G176+G178+G203+G180+G190+G192+G211+G195+G214+G217+G222+G225+G228+G231</f>
        <v>190433164.25</v>
      </c>
      <c r="H175" s="272"/>
      <c r="I175" s="272"/>
    </row>
    <row r="176" spans="1:7" ht="12.75">
      <c r="A176" s="426" t="s">
        <v>132</v>
      </c>
      <c r="B176" s="299" t="s">
        <v>35</v>
      </c>
      <c r="C176" s="372" t="s">
        <v>3</v>
      </c>
      <c r="D176" s="373" t="s">
        <v>9</v>
      </c>
      <c r="E176" s="169" t="s">
        <v>257</v>
      </c>
      <c r="F176" s="169"/>
      <c r="G176" s="427">
        <f>G177</f>
        <v>2455000</v>
      </c>
    </row>
    <row r="177" spans="1:9" ht="12.75">
      <c r="A177" s="282" t="s">
        <v>101</v>
      </c>
      <c r="B177" s="299" t="s">
        <v>35</v>
      </c>
      <c r="C177" s="191" t="s">
        <v>3</v>
      </c>
      <c r="D177" s="248" t="s">
        <v>9</v>
      </c>
      <c r="E177" s="6" t="s">
        <v>257</v>
      </c>
      <c r="F177" s="6" t="s">
        <v>81</v>
      </c>
      <c r="G177" s="285">
        <f>2600000-145000</f>
        <v>2455000</v>
      </c>
      <c r="I177" s="272"/>
    </row>
    <row r="178" spans="1:9" ht="12.75">
      <c r="A178" s="424" t="s">
        <v>135</v>
      </c>
      <c r="B178" s="299" t="s">
        <v>35</v>
      </c>
      <c r="C178" s="59" t="s">
        <v>3</v>
      </c>
      <c r="D178" s="244" t="s">
        <v>9</v>
      </c>
      <c r="E178" s="9" t="s">
        <v>258</v>
      </c>
      <c r="F178" s="244"/>
      <c r="G178" s="422">
        <f>G179</f>
        <v>0</v>
      </c>
      <c r="I178" s="272"/>
    </row>
    <row r="179" spans="1:7" ht="29.25" customHeight="1">
      <c r="A179" s="282" t="s">
        <v>101</v>
      </c>
      <c r="B179" s="299" t="s">
        <v>35</v>
      </c>
      <c r="C179" s="191" t="s">
        <v>3</v>
      </c>
      <c r="D179" s="248" t="s">
        <v>9</v>
      </c>
      <c r="E179" s="6" t="s">
        <v>258</v>
      </c>
      <c r="F179" s="248" t="s">
        <v>81</v>
      </c>
      <c r="G179" s="285"/>
    </row>
    <row r="180" spans="1:9" ht="20.25" customHeight="1">
      <c r="A180" s="424" t="s">
        <v>133</v>
      </c>
      <c r="B180" s="299" t="s">
        <v>35</v>
      </c>
      <c r="C180" s="59" t="s">
        <v>3</v>
      </c>
      <c r="D180" s="244" t="s">
        <v>9</v>
      </c>
      <c r="E180" s="9" t="s">
        <v>259</v>
      </c>
      <c r="F180" s="244"/>
      <c r="G180" s="422">
        <f>SUM(G181:G189)</f>
        <v>43440718.25</v>
      </c>
      <c r="H180" s="272"/>
      <c r="I180" s="272"/>
    </row>
    <row r="181" spans="1:7" ht="33.75" customHeight="1">
      <c r="A181" s="282" t="s">
        <v>260</v>
      </c>
      <c r="B181" s="299" t="s">
        <v>35</v>
      </c>
      <c r="C181" s="191" t="s">
        <v>3</v>
      </c>
      <c r="D181" s="248" t="s">
        <v>9</v>
      </c>
      <c r="E181" s="6" t="s">
        <v>259</v>
      </c>
      <c r="F181" s="123" t="s">
        <v>98</v>
      </c>
      <c r="G181" s="285">
        <v>6188000</v>
      </c>
    </row>
    <row r="182" spans="1:7" ht="21.75" customHeight="1">
      <c r="A182" s="282" t="s">
        <v>100</v>
      </c>
      <c r="B182" s="299" t="s">
        <v>35</v>
      </c>
      <c r="C182" s="191" t="s">
        <v>3</v>
      </c>
      <c r="D182" s="248" t="s">
        <v>9</v>
      </c>
      <c r="E182" s="6" t="s">
        <v>259</v>
      </c>
      <c r="F182" s="123" t="s">
        <v>99</v>
      </c>
      <c r="G182" s="285">
        <v>211000</v>
      </c>
    </row>
    <row r="183" spans="1:7" ht="18" customHeight="1">
      <c r="A183" s="282" t="s">
        <v>253</v>
      </c>
      <c r="B183" s="299" t="s">
        <v>35</v>
      </c>
      <c r="C183" s="191" t="s">
        <v>3</v>
      </c>
      <c r="D183" s="248" t="s">
        <v>9</v>
      </c>
      <c r="E183" s="6" t="s">
        <v>259</v>
      </c>
      <c r="F183" s="123" t="s">
        <v>236</v>
      </c>
      <c r="G183" s="285">
        <f>1812000+500000</f>
        <v>2312000</v>
      </c>
    </row>
    <row r="184" spans="1:7" ht="24.75" customHeight="1">
      <c r="A184" s="282" t="s">
        <v>101</v>
      </c>
      <c r="B184" s="299" t="s">
        <v>35</v>
      </c>
      <c r="C184" s="191" t="s">
        <v>3</v>
      </c>
      <c r="D184" s="248" t="s">
        <v>9</v>
      </c>
      <c r="E184" s="6" t="s">
        <v>259</v>
      </c>
      <c r="F184" s="123" t="s">
        <v>81</v>
      </c>
      <c r="G184" s="285">
        <v>16406143.12</v>
      </c>
    </row>
    <row r="185" spans="1:7" ht="25.5">
      <c r="A185" s="282" t="s">
        <v>102</v>
      </c>
      <c r="B185" s="299" t="s">
        <v>35</v>
      </c>
      <c r="C185" s="191" t="s">
        <v>3</v>
      </c>
      <c r="D185" s="248" t="s">
        <v>9</v>
      </c>
      <c r="E185" s="6" t="s">
        <v>259</v>
      </c>
      <c r="F185" s="123" t="s">
        <v>103</v>
      </c>
      <c r="G185" s="285">
        <v>16600000</v>
      </c>
    </row>
    <row r="186" spans="1:7" ht="51">
      <c r="A186" s="407" t="s">
        <v>97</v>
      </c>
      <c r="B186" s="299" t="s">
        <v>35</v>
      </c>
      <c r="C186" s="191" t="s">
        <v>3</v>
      </c>
      <c r="D186" s="248" t="s">
        <v>9</v>
      </c>
      <c r="E186" s="6" t="s">
        <v>259</v>
      </c>
      <c r="F186" s="123" t="s">
        <v>93</v>
      </c>
      <c r="G186" s="285">
        <v>287000</v>
      </c>
    </row>
    <row r="187" spans="1:7" ht="12.75">
      <c r="A187" s="282" t="s">
        <v>92</v>
      </c>
      <c r="B187" s="299" t="s">
        <v>35</v>
      </c>
      <c r="C187" s="191" t="s">
        <v>3</v>
      </c>
      <c r="D187" s="248" t="s">
        <v>9</v>
      </c>
      <c r="E187" s="6" t="s">
        <v>259</v>
      </c>
      <c r="F187" s="6" t="s">
        <v>95</v>
      </c>
      <c r="G187" s="285">
        <v>1196497</v>
      </c>
    </row>
    <row r="188" spans="1:7" ht="12.75">
      <c r="A188" s="282" t="s">
        <v>94</v>
      </c>
      <c r="B188" s="299" t="s">
        <v>35</v>
      </c>
      <c r="C188" s="191" t="s">
        <v>3</v>
      </c>
      <c r="D188" s="248" t="s">
        <v>9</v>
      </c>
      <c r="E188" s="6" t="s">
        <v>259</v>
      </c>
      <c r="F188" s="6" t="s">
        <v>96</v>
      </c>
      <c r="G188" s="285">
        <v>140000</v>
      </c>
    </row>
    <row r="189" spans="1:7" ht="18" customHeight="1">
      <c r="A189" s="282" t="s">
        <v>328</v>
      </c>
      <c r="B189" s="299" t="s">
        <v>35</v>
      </c>
      <c r="C189" s="191" t="s">
        <v>3</v>
      </c>
      <c r="D189" s="248" t="s">
        <v>9</v>
      </c>
      <c r="E189" s="6" t="s">
        <v>259</v>
      </c>
      <c r="F189" s="6" t="s">
        <v>327</v>
      </c>
      <c r="G189" s="285">
        <v>100078.13</v>
      </c>
    </row>
    <row r="190" spans="1:7" ht="12.75">
      <c r="A190" s="424" t="s">
        <v>134</v>
      </c>
      <c r="B190" s="299" t="s">
        <v>35</v>
      </c>
      <c r="C190" s="59" t="s">
        <v>3</v>
      </c>
      <c r="D190" s="244" t="s">
        <v>9</v>
      </c>
      <c r="E190" s="9" t="s">
        <v>262</v>
      </c>
      <c r="F190" s="244"/>
      <c r="G190" s="422">
        <f>G191</f>
        <v>18000000</v>
      </c>
    </row>
    <row r="191" spans="1:9" ht="59.25" customHeight="1">
      <c r="A191" s="282" t="s">
        <v>102</v>
      </c>
      <c r="B191" s="299" t="s">
        <v>35</v>
      </c>
      <c r="C191" s="191" t="s">
        <v>3</v>
      </c>
      <c r="D191" s="248" t="s">
        <v>9</v>
      </c>
      <c r="E191" s="6" t="s">
        <v>262</v>
      </c>
      <c r="F191" s="248" t="s">
        <v>103</v>
      </c>
      <c r="G191" s="285">
        <v>18000000</v>
      </c>
      <c r="I191" s="256"/>
    </row>
    <row r="192" spans="1:7" ht="51">
      <c r="A192" s="406" t="s">
        <v>173</v>
      </c>
      <c r="B192" s="299" t="s">
        <v>35</v>
      </c>
      <c r="C192" s="55" t="s">
        <v>3</v>
      </c>
      <c r="D192" s="26" t="s">
        <v>9</v>
      </c>
      <c r="E192" s="26" t="s">
        <v>263</v>
      </c>
      <c r="F192" s="26"/>
      <c r="G192" s="288">
        <f>G193+G194</f>
        <v>3647762</v>
      </c>
    </row>
    <row r="193" spans="1:7" ht="12.75">
      <c r="A193" s="284" t="s">
        <v>100</v>
      </c>
      <c r="B193" s="299" t="s">
        <v>35</v>
      </c>
      <c r="C193" s="56" t="s">
        <v>3</v>
      </c>
      <c r="D193" s="6" t="s">
        <v>9</v>
      </c>
      <c r="E193" s="6" t="s">
        <v>263</v>
      </c>
      <c r="F193" s="6" t="s">
        <v>99</v>
      </c>
      <c r="G193" s="285">
        <v>2838762</v>
      </c>
    </row>
    <row r="194" spans="1:7" ht="29.25" customHeight="1">
      <c r="A194" s="284" t="s">
        <v>77</v>
      </c>
      <c r="B194" s="299" t="s">
        <v>35</v>
      </c>
      <c r="C194" s="56" t="s">
        <v>3</v>
      </c>
      <c r="D194" s="6" t="s">
        <v>9</v>
      </c>
      <c r="E194" s="6" t="s">
        <v>263</v>
      </c>
      <c r="F194" s="6" t="s">
        <v>76</v>
      </c>
      <c r="G194" s="285">
        <v>809000</v>
      </c>
    </row>
    <row r="195" spans="1:7" ht="24.75" customHeight="1">
      <c r="A195" s="400" t="s">
        <v>199</v>
      </c>
      <c r="B195" s="299" t="s">
        <v>35</v>
      </c>
      <c r="C195" s="58" t="s">
        <v>3</v>
      </c>
      <c r="D195" s="246" t="s">
        <v>9</v>
      </c>
      <c r="E195" s="26" t="s">
        <v>264</v>
      </c>
      <c r="F195" s="246"/>
      <c r="G195" s="288">
        <f>SUM(G196:G202)</f>
        <v>113610000</v>
      </c>
    </row>
    <row r="196" spans="1:7" ht="25.5" customHeight="1">
      <c r="A196" s="282" t="s">
        <v>261</v>
      </c>
      <c r="B196" s="299" t="s">
        <v>35</v>
      </c>
      <c r="C196" s="56" t="s">
        <v>3</v>
      </c>
      <c r="D196" s="6" t="s">
        <v>9</v>
      </c>
      <c r="E196" s="6" t="s">
        <v>264</v>
      </c>
      <c r="F196" s="123" t="s">
        <v>98</v>
      </c>
      <c r="G196" s="285">
        <v>43448000</v>
      </c>
    </row>
    <row r="197" spans="1:7" ht="21" customHeight="1">
      <c r="A197" s="282" t="s">
        <v>100</v>
      </c>
      <c r="B197" s="299" t="s">
        <v>35</v>
      </c>
      <c r="C197" s="56" t="s">
        <v>3</v>
      </c>
      <c r="D197" s="6" t="s">
        <v>9</v>
      </c>
      <c r="E197" s="6" t="s">
        <v>264</v>
      </c>
      <c r="F197" s="123" t="s">
        <v>99</v>
      </c>
      <c r="G197" s="285">
        <v>441000</v>
      </c>
    </row>
    <row r="198" spans="1:7" ht="18.75" customHeight="1">
      <c r="A198" s="282" t="s">
        <v>253</v>
      </c>
      <c r="B198" s="299" t="s">
        <v>35</v>
      </c>
      <c r="C198" s="56" t="s">
        <v>3</v>
      </c>
      <c r="D198" s="6" t="s">
        <v>9</v>
      </c>
      <c r="E198" s="6" t="s">
        <v>264</v>
      </c>
      <c r="F198" s="123" t="s">
        <v>236</v>
      </c>
      <c r="G198" s="285">
        <v>13120000</v>
      </c>
    </row>
    <row r="199" spans="1:7" ht="12.75">
      <c r="A199" s="282" t="s">
        <v>101</v>
      </c>
      <c r="B199" s="299" t="s">
        <v>35</v>
      </c>
      <c r="C199" s="56" t="s">
        <v>3</v>
      </c>
      <c r="D199" s="6" t="s">
        <v>9</v>
      </c>
      <c r="E199" s="6" t="s">
        <v>264</v>
      </c>
      <c r="F199" s="123" t="s">
        <v>81</v>
      </c>
      <c r="G199" s="285">
        <v>2556000</v>
      </c>
    </row>
    <row r="200" spans="1:7" ht="25.5">
      <c r="A200" s="282" t="s">
        <v>102</v>
      </c>
      <c r="B200" s="299" t="s">
        <v>35</v>
      </c>
      <c r="C200" s="56" t="s">
        <v>3</v>
      </c>
      <c r="D200" s="6" t="s">
        <v>9</v>
      </c>
      <c r="E200" s="6" t="s">
        <v>264</v>
      </c>
      <c r="F200" s="123" t="s">
        <v>103</v>
      </c>
      <c r="G200" s="285">
        <v>54000000</v>
      </c>
    </row>
    <row r="201" spans="1:7" ht="12.75">
      <c r="A201" s="282" t="s">
        <v>94</v>
      </c>
      <c r="B201" s="299" t="s">
        <v>35</v>
      </c>
      <c r="C201" s="56" t="s">
        <v>3</v>
      </c>
      <c r="D201" s="6" t="s">
        <v>9</v>
      </c>
      <c r="E201" s="6" t="s">
        <v>264</v>
      </c>
      <c r="F201" s="6" t="s">
        <v>96</v>
      </c>
      <c r="G201" s="285">
        <v>30000</v>
      </c>
    </row>
    <row r="202" spans="1:7" ht="33.75" customHeight="1">
      <c r="A202" s="282" t="s">
        <v>328</v>
      </c>
      <c r="B202" s="299" t="s">
        <v>35</v>
      </c>
      <c r="C202" s="56" t="s">
        <v>3</v>
      </c>
      <c r="D202" s="6" t="s">
        <v>9</v>
      </c>
      <c r="E202" s="6" t="s">
        <v>264</v>
      </c>
      <c r="F202" s="6" t="s">
        <v>327</v>
      </c>
      <c r="G202" s="285">
        <v>15000</v>
      </c>
    </row>
    <row r="203" spans="1:7" ht="38.25">
      <c r="A203" s="406" t="s">
        <v>48</v>
      </c>
      <c r="B203" s="299" t="s">
        <v>35</v>
      </c>
      <c r="C203" s="58" t="s">
        <v>3</v>
      </c>
      <c r="D203" s="246" t="s">
        <v>9</v>
      </c>
      <c r="E203" s="26" t="s">
        <v>265</v>
      </c>
      <c r="F203" s="246"/>
      <c r="G203" s="288">
        <f>SUM(G204:G210)</f>
        <v>1021000</v>
      </c>
    </row>
    <row r="204" spans="1:7" ht="12.75">
      <c r="A204" s="282" t="s">
        <v>260</v>
      </c>
      <c r="B204" s="299" t="s">
        <v>35</v>
      </c>
      <c r="C204" s="191" t="s">
        <v>3</v>
      </c>
      <c r="D204" s="248" t="s">
        <v>9</v>
      </c>
      <c r="E204" s="6" t="s">
        <v>265</v>
      </c>
      <c r="F204" s="123" t="s">
        <v>98</v>
      </c>
      <c r="G204" s="285">
        <v>881326.74</v>
      </c>
    </row>
    <row r="205" spans="1:7" ht="12.75">
      <c r="A205" s="284" t="s">
        <v>100</v>
      </c>
      <c r="B205" s="299" t="s">
        <v>35</v>
      </c>
      <c r="C205" s="191" t="s">
        <v>3</v>
      </c>
      <c r="D205" s="248" t="s">
        <v>9</v>
      </c>
      <c r="E205" s="6" t="s">
        <v>265</v>
      </c>
      <c r="F205" s="123" t="s">
        <v>99</v>
      </c>
      <c r="G205" s="285">
        <v>1260</v>
      </c>
    </row>
    <row r="206" spans="1:7" ht="25.5">
      <c r="A206" s="282" t="s">
        <v>253</v>
      </c>
      <c r="B206" s="299" t="s">
        <v>35</v>
      </c>
      <c r="C206" s="191" t="s">
        <v>3</v>
      </c>
      <c r="D206" s="248" t="s">
        <v>9</v>
      </c>
      <c r="E206" s="6" t="s">
        <v>265</v>
      </c>
      <c r="F206" s="6" t="s">
        <v>236</v>
      </c>
      <c r="G206" s="285">
        <v>531.05</v>
      </c>
    </row>
    <row r="207" spans="1:7" ht="12.75">
      <c r="A207" s="282" t="s">
        <v>101</v>
      </c>
      <c r="B207" s="299" t="s">
        <v>35</v>
      </c>
      <c r="C207" s="191" t="s">
        <v>3</v>
      </c>
      <c r="D207" s="248" t="s">
        <v>9</v>
      </c>
      <c r="E207" s="6" t="s">
        <v>265</v>
      </c>
      <c r="F207" s="6" t="s">
        <v>81</v>
      </c>
      <c r="G207" s="285">
        <v>90449.54</v>
      </c>
    </row>
    <row r="208" spans="1:7" ht="12.75">
      <c r="A208" s="282" t="s">
        <v>106</v>
      </c>
      <c r="B208" s="299" t="s">
        <v>35</v>
      </c>
      <c r="C208" s="191" t="s">
        <v>3</v>
      </c>
      <c r="D208" s="248" t="s">
        <v>9</v>
      </c>
      <c r="E208" s="6" t="s">
        <v>265</v>
      </c>
      <c r="F208" s="6" t="s">
        <v>107</v>
      </c>
      <c r="G208" s="285">
        <v>27233.44</v>
      </c>
    </row>
    <row r="209" spans="1:7" ht="12.75">
      <c r="A209" s="282" t="s">
        <v>92</v>
      </c>
      <c r="B209" s="299" t="s">
        <v>35</v>
      </c>
      <c r="C209" s="191" t="s">
        <v>3</v>
      </c>
      <c r="D209" s="248" t="s">
        <v>9</v>
      </c>
      <c r="E209" s="6" t="s">
        <v>265</v>
      </c>
      <c r="F209" s="6" t="s">
        <v>95</v>
      </c>
      <c r="G209" s="285">
        <v>15708</v>
      </c>
    </row>
    <row r="210" spans="1:7" ht="12.75">
      <c r="A210" s="282" t="s">
        <v>328</v>
      </c>
      <c r="B210" s="299" t="s">
        <v>35</v>
      </c>
      <c r="C210" s="191" t="s">
        <v>3</v>
      </c>
      <c r="D210" s="248" t="s">
        <v>9</v>
      </c>
      <c r="E210" s="6" t="s">
        <v>265</v>
      </c>
      <c r="F210" s="6" t="s">
        <v>327</v>
      </c>
      <c r="G210" s="285">
        <v>4491.23</v>
      </c>
    </row>
    <row r="211" spans="1:7" ht="63.75">
      <c r="A211" s="406" t="s">
        <v>174</v>
      </c>
      <c r="B211" s="299" t="s">
        <v>35</v>
      </c>
      <c r="C211" s="55" t="s">
        <v>3</v>
      </c>
      <c r="D211" s="26" t="s">
        <v>9</v>
      </c>
      <c r="E211" s="26" t="s">
        <v>266</v>
      </c>
      <c r="F211" s="26"/>
      <c r="G211" s="288">
        <f>SUM(G212:G213)</f>
        <v>41884</v>
      </c>
    </row>
    <row r="212" spans="1:7" ht="12.75">
      <c r="A212" s="282" t="s">
        <v>101</v>
      </c>
      <c r="B212" s="299" t="s">
        <v>35</v>
      </c>
      <c r="C212" s="56" t="s">
        <v>3</v>
      </c>
      <c r="D212" s="6" t="s">
        <v>9</v>
      </c>
      <c r="E212" s="6" t="s">
        <v>266</v>
      </c>
      <c r="F212" s="6" t="s">
        <v>81</v>
      </c>
      <c r="G212" s="285">
        <v>17884</v>
      </c>
    </row>
    <row r="213" spans="1:7" ht="12.75">
      <c r="A213" s="284" t="s">
        <v>77</v>
      </c>
      <c r="B213" s="299" t="s">
        <v>35</v>
      </c>
      <c r="C213" s="56" t="s">
        <v>3</v>
      </c>
      <c r="D213" s="6" t="s">
        <v>9</v>
      </c>
      <c r="E213" s="6" t="s">
        <v>266</v>
      </c>
      <c r="F213" s="6" t="s">
        <v>76</v>
      </c>
      <c r="G213" s="285">
        <v>24000</v>
      </c>
    </row>
    <row r="214" spans="1:7" ht="19.5" customHeight="1">
      <c r="A214" s="428" t="s">
        <v>122</v>
      </c>
      <c r="B214" s="299" t="s">
        <v>35</v>
      </c>
      <c r="C214" s="59" t="s">
        <v>3</v>
      </c>
      <c r="D214" s="244" t="s">
        <v>9</v>
      </c>
      <c r="E214" s="9" t="s">
        <v>297</v>
      </c>
      <c r="F214" s="244"/>
      <c r="G214" s="422">
        <f>G215+G216</f>
        <v>631800</v>
      </c>
    </row>
    <row r="215" spans="1:7" ht="12.75">
      <c r="A215" s="282" t="s">
        <v>101</v>
      </c>
      <c r="B215" s="299" t="s">
        <v>35</v>
      </c>
      <c r="C215" s="56" t="s">
        <v>3</v>
      </c>
      <c r="D215" s="6" t="s">
        <v>9</v>
      </c>
      <c r="E215" s="6" t="s">
        <v>297</v>
      </c>
      <c r="F215" s="123" t="s">
        <v>81</v>
      </c>
      <c r="G215" s="285">
        <v>330800</v>
      </c>
    </row>
    <row r="216" spans="1:7" ht="12.75">
      <c r="A216" s="284" t="s">
        <v>77</v>
      </c>
      <c r="B216" s="299" t="s">
        <v>35</v>
      </c>
      <c r="C216" s="56" t="s">
        <v>3</v>
      </c>
      <c r="D216" s="6" t="s">
        <v>9</v>
      </c>
      <c r="E216" s="6" t="s">
        <v>297</v>
      </c>
      <c r="F216" s="123" t="s">
        <v>76</v>
      </c>
      <c r="G216" s="285">
        <v>301000</v>
      </c>
    </row>
    <row r="217" spans="1:7" ht="12.75">
      <c r="A217" s="406" t="s">
        <v>204</v>
      </c>
      <c r="B217" s="299" t="s">
        <v>35</v>
      </c>
      <c r="C217" s="55" t="s">
        <v>3</v>
      </c>
      <c r="D217" s="26" t="s">
        <v>9</v>
      </c>
      <c r="E217" s="26" t="s">
        <v>298</v>
      </c>
      <c r="F217" s="26"/>
      <c r="G217" s="288">
        <f>SUM(G218:G221)</f>
        <v>3371000</v>
      </c>
    </row>
    <row r="218" spans="1:7" ht="12.75">
      <c r="A218" s="282" t="s">
        <v>260</v>
      </c>
      <c r="B218" s="299" t="s">
        <v>35</v>
      </c>
      <c r="C218" s="56" t="s">
        <v>3</v>
      </c>
      <c r="D218" s="6" t="s">
        <v>9</v>
      </c>
      <c r="E218" s="6" t="s">
        <v>298</v>
      </c>
      <c r="F218" s="123" t="s">
        <v>98</v>
      </c>
      <c r="G218" s="285">
        <v>928200</v>
      </c>
    </row>
    <row r="219" spans="1:7" ht="12.75">
      <c r="A219" s="282" t="s">
        <v>100</v>
      </c>
      <c r="B219" s="299" t="s">
        <v>35</v>
      </c>
      <c r="C219" s="56" t="s">
        <v>3</v>
      </c>
      <c r="D219" s="6" t="s">
        <v>9</v>
      </c>
      <c r="E219" s="6" t="s">
        <v>298</v>
      </c>
      <c r="F219" s="123" t="s">
        <v>99</v>
      </c>
      <c r="G219" s="285">
        <v>1000</v>
      </c>
    </row>
    <row r="220" spans="1:8" ht="25.5">
      <c r="A220" s="282" t="s">
        <v>253</v>
      </c>
      <c r="B220" s="299" t="s">
        <v>35</v>
      </c>
      <c r="C220" s="56" t="s">
        <v>3</v>
      </c>
      <c r="D220" s="6" t="s">
        <v>9</v>
      </c>
      <c r="E220" s="6" t="s">
        <v>298</v>
      </c>
      <c r="F220" s="123" t="s">
        <v>236</v>
      </c>
      <c r="G220" s="285">
        <f>271800+370000</f>
        <v>641800</v>
      </c>
      <c r="H220" s="272"/>
    </row>
    <row r="221" spans="1:8" ht="25.5">
      <c r="A221" s="282" t="s">
        <v>102</v>
      </c>
      <c r="B221" s="299" t="s">
        <v>35</v>
      </c>
      <c r="C221" s="56" t="s">
        <v>3</v>
      </c>
      <c r="D221" s="6" t="s">
        <v>9</v>
      </c>
      <c r="E221" s="6" t="s">
        <v>298</v>
      </c>
      <c r="F221" s="123" t="s">
        <v>103</v>
      </c>
      <c r="G221" s="409">
        <v>1800000</v>
      </c>
      <c r="H221" s="272"/>
    </row>
    <row r="222" spans="1:8" ht="25.5">
      <c r="A222" s="401" t="s">
        <v>187</v>
      </c>
      <c r="B222" s="299" t="s">
        <v>35</v>
      </c>
      <c r="C222" s="55" t="s">
        <v>3</v>
      </c>
      <c r="D222" s="26" t="s">
        <v>9</v>
      </c>
      <c r="E222" s="26" t="s">
        <v>337</v>
      </c>
      <c r="F222" s="120"/>
      <c r="G222" s="408">
        <f>G223+G224</f>
        <v>2425000</v>
      </c>
      <c r="H222" s="272"/>
    </row>
    <row r="223" spans="1:8" ht="12.75">
      <c r="A223" s="282" t="s">
        <v>101</v>
      </c>
      <c r="B223" s="299" t="s">
        <v>35</v>
      </c>
      <c r="C223" s="56" t="s">
        <v>3</v>
      </c>
      <c r="D223" s="6" t="s">
        <v>9</v>
      </c>
      <c r="E223" s="6" t="s">
        <v>337</v>
      </c>
      <c r="F223" s="123" t="s">
        <v>81</v>
      </c>
      <c r="G223" s="409">
        <v>1498000</v>
      </c>
      <c r="H223" s="272"/>
    </row>
    <row r="224" spans="1:8" ht="30.75" customHeight="1">
      <c r="A224" s="284" t="s">
        <v>77</v>
      </c>
      <c r="B224" s="299" t="s">
        <v>35</v>
      </c>
      <c r="C224" s="56" t="s">
        <v>3</v>
      </c>
      <c r="D224" s="6" t="s">
        <v>9</v>
      </c>
      <c r="E224" s="6" t="s">
        <v>337</v>
      </c>
      <c r="F224" s="123" t="s">
        <v>76</v>
      </c>
      <c r="G224" s="409">
        <v>927000</v>
      </c>
      <c r="H224" s="272"/>
    </row>
    <row r="225" spans="1:8" ht="25.5">
      <c r="A225" s="406" t="s">
        <v>341</v>
      </c>
      <c r="B225" s="299" t="s">
        <v>35</v>
      </c>
      <c r="C225" s="55" t="s">
        <v>3</v>
      </c>
      <c r="D225" s="26" t="s">
        <v>9</v>
      </c>
      <c r="E225" s="26" t="s">
        <v>340</v>
      </c>
      <c r="F225" s="120"/>
      <c r="G225" s="408">
        <f>G226+G227</f>
        <v>1535000</v>
      </c>
      <c r="H225" s="272"/>
    </row>
    <row r="226" spans="1:7" ht="17.25" customHeight="1">
      <c r="A226" s="282" t="s">
        <v>101</v>
      </c>
      <c r="B226" s="299" t="s">
        <v>35</v>
      </c>
      <c r="C226" s="56" t="s">
        <v>3</v>
      </c>
      <c r="D226" s="6" t="s">
        <v>9</v>
      </c>
      <c r="E226" s="6" t="s">
        <v>340</v>
      </c>
      <c r="F226" s="123" t="s">
        <v>81</v>
      </c>
      <c r="G226" s="409">
        <v>513315</v>
      </c>
    </row>
    <row r="227" spans="1:7" ht="27" customHeight="1">
      <c r="A227" s="284" t="s">
        <v>77</v>
      </c>
      <c r="B227" s="299" t="s">
        <v>35</v>
      </c>
      <c r="C227" s="56" t="s">
        <v>342</v>
      </c>
      <c r="D227" s="6" t="s">
        <v>9</v>
      </c>
      <c r="E227" s="6" t="s">
        <v>340</v>
      </c>
      <c r="F227" s="123" t="s">
        <v>76</v>
      </c>
      <c r="G227" s="409">
        <v>1021685</v>
      </c>
    </row>
    <row r="228" spans="1:7" ht="25.5">
      <c r="A228" s="406" t="s">
        <v>339</v>
      </c>
      <c r="B228" s="299" t="s">
        <v>35</v>
      </c>
      <c r="C228" s="55" t="s">
        <v>3</v>
      </c>
      <c r="D228" s="26" t="s">
        <v>9</v>
      </c>
      <c r="E228" s="26" t="s">
        <v>338</v>
      </c>
      <c r="F228" s="120"/>
      <c r="G228" s="408">
        <f>G229+G230</f>
        <v>103000</v>
      </c>
    </row>
    <row r="229" spans="1:7" ht="12.75">
      <c r="A229" s="282" t="s">
        <v>101</v>
      </c>
      <c r="B229" s="299" t="s">
        <v>35</v>
      </c>
      <c r="C229" s="56" t="s">
        <v>3</v>
      </c>
      <c r="D229" s="6" t="s">
        <v>9</v>
      </c>
      <c r="E229" s="6" t="s">
        <v>338</v>
      </c>
      <c r="F229" s="123" t="s">
        <v>98</v>
      </c>
      <c r="G229" s="409">
        <v>79108</v>
      </c>
    </row>
    <row r="230" spans="1:7" ht="12.75">
      <c r="A230" s="284" t="s">
        <v>77</v>
      </c>
      <c r="B230" s="299" t="s">
        <v>35</v>
      </c>
      <c r="C230" s="56" t="s">
        <v>3</v>
      </c>
      <c r="D230" s="6" t="s">
        <v>9</v>
      </c>
      <c r="E230" s="6" t="s">
        <v>338</v>
      </c>
      <c r="F230" s="123" t="s">
        <v>236</v>
      </c>
      <c r="G230" s="409">
        <v>23892</v>
      </c>
    </row>
    <row r="231" spans="1:7" ht="15" customHeight="1">
      <c r="A231" s="424" t="s">
        <v>344</v>
      </c>
      <c r="B231" s="299" t="s">
        <v>35</v>
      </c>
      <c r="C231" s="304" t="s">
        <v>3</v>
      </c>
      <c r="D231" s="9" t="s">
        <v>9</v>
      </c>
      <c r="E231" s="9" t="s">
        <v>343</v>
      </c>
      <c r="F231" s="374"/>
      <c r="G231" s="429">
        <f>G232+G233</f>
        <v>151000</v>
      </c>
    </row>
    <row r="232" spans="1:7" ht="21.75" customHeight="1">
      <c r="A232" s="282" t="s">
        <v>101</v>
      </c>
      <c r="B232" s="299" t="s">
        <v>35</v>
      </c>
      <c r="C232" s="56" t="s">
        <v>3</v>
      </c>
      <c r="D232" s="6" t="s">
        <v>9</v>
      </c>
      <c r="E232" s="6" t="s">
        <v>343</v>
      </c>
      <c r="F232" s="123" t="s">
        <v>81</v>
      </c>
      <c r="G232" s="409">
        <v>54000</v>
      </c>
    </row>
    <row r="233" spans="1:8" ht="26.25" customHeight="1">
      <c r="A233" s="282" t="s">
        <v>101</v>
      </c>
      <c r="B233" s="299" t="s">
        <v>35</v>
      </c>
      <c r="C233" s="56" t="s">
        <v>3</v>
      </c>
      <c r="D233" s="6" t="s">
        <v>9</v>
      </c>
      <c r="E233" s="6" t="s">
        <v>343</v>
      </c>
      <c r="F233" s="123" t="s">
        <v>76</v>
      </c>
      <c r="G233" s="409">
        <v>97000</v>
      </c>
      <c r="H233" s="272"/>
    </row>
    <row r="234" spans="1:8" ht="12.75">
      <c r="A234" s="418" t="s">
        <v>75</v>
      </c>
      <c r="B234" s="299" t="s">
        <v>35</v>
      </c>
      <c r="C234" s="283" t="s">
        <v>3</v>
      </c>
      <c r="D234" s="5" t="s">
        <v>3</v>
      </c>
      <c r="E234" s="6"/>
      <c r="F234" s="123"/>
      <c r="G234" s="430">
        <f>G235+G241+G244+G238</f>
        <v>1628700</v>
      </c>
      <c r="H234" s="272"/>
    </row>
    <row r="235" spans="1:7" ht="12.75">
      <c r="A235" s="406" t="s">
        <v>136</v>
      </c>
      <c r="B235" s="299" t="s">
        <v>35</v>
      </c>
      <c r="C235" s="58" t="s">
        <v>3</v>
      </c>
      <c r="D235" s="26" t="s">
        <v>3</v>
      </c>
      <c r="E235" s="26" t="s">
        <v>299</v>
      </c>
      <c r="F235" s="26"/>
      <c r="G235" s="288">
        <f>SUM(G236:G237)</f>
        <v>90400</v>
      </c>
    </row>
    <row r="236" spans="1:8" ht="25.5">
      <c r="A236" s="282" t="s">
        <v>170</v>
      </c>
      <c r="B236" s="299" t="s">
        <v>35</v>
      </c>
      <c r="C236" s="191" t="s">
        <v>3</v>
      </c>
      <c r="D236" s="248" t="s">
        <v>3</v>
      </c>
      <c r="E236" s="6" t="s">
        <v>299</v>
      </c>
      <c r="F236" s="6" t="s">
        <v>167</v>
      </c>
      <c r="G236" s="285">
        <v>0</v>
      </c>
      <c r="H236" s="272"/>
    </row>
    <row r="237" spans="1:8" ht="12.75">
      <c r="A237" s="282" t="s">
        <v>101</v>
      </c>
      <c r="B237" s="299" t="s">
        <v>35</v>
      </c>
      <c r="C237" s="191" t="s">
        <v>3</v>
      </c>
      <c r="D237" s="248" t="s">
        <v>3</v>
      </c>
      <c r="E237" s="6" t="s">
        <v>299</v>
      </c>
      <c r="F237" s="6" t="s">
        <v>81</v>
      </c>
      <c r="G237" s="285">
        <v>90400</v>
      </c>
      <c r="H237" s="272"/>
    </row>
    <row r="238" spans="1:7" ht="12.75">
      <c r="A238" s="401" t="s">
        <v>345</v>
      </c>
      <c r="B238" s="299" t="s">
        <v>35</v>
      </c>
      <c r="C238" s="58" t="s">
        <v>3</v>
      </c>
      <c r="D238" s="246" t="s">
        <v>3</v>
      </c>
      <c r="E238" s="26" t="s">
        <v>346</v>
      </c>
      <c r="F238" s="26"/>
      <c r="G238" s="288">
        <f>G239+G240</f>
        <v>1271000</v>
      </c>
    </row>
    <row r="239" spans="1:7" ht="12.75">
      <c r="A239" s="282" t="s">
        <v>101</v>
      </c>
      <c r="B239" s="299" t="s">
        <v>35</v>
      </c>
      <c r="C239" s="191" t="s">
        <v>3</v>
      </c>
      <c r="D239" s="248" t="s">
        <v>3</v>
      </c>
      <c r="E239" s="6" t="s">
        <v>346</v>
      </c>
      <c r="F239" s="6" t="s">
        <v>81</v>
      </c>
      <c r="G239" s="285">
        <v>514887</v>
      </c>
    </row>
    <row r="240" spans="1:7" ht="18.75" customHeight="1">
      <c r="A240" s="284" t="s">
        <v>77</v>
      </c>
      <c r="B240" s="299" t="s">
        <v>35</v>
      </c>
      <c r="C240" s="191" t="s">
        <v>3</v>
      </c>
      <c r="D240" s="248" t="s">
        <v>3</v>
      </c>
      <c r="E240" s="6" t="s">
        <v>346</v>
      </c>
      <c r="F240" s="6" t="s">
        <v>76</v>
      </c>
      <c r="G240" s="285">
        <v>756113</v>
      </c>
    </row>
    <row r="241" spans="1:7" ht="25.5">
      <c r="A241" s="406" t="s">
        <v>137</v>
      </c>
      <c r="B241" s="299" t="s">
        <v>35</v>
      </c>
      <c r="C241" s="58" t="s">
        <v>3</v>
      </c>
      <c r="D241" s="26" t="s">
        <v>3</v>
      </c>
      <c r="E241" s="26" t="s">
        <v>300</v>
      </c>
      <c r="F241" s="26"/>
      <c r="G241" s="288">
        <f>SUM(G242:G243)</f>
        <v>132400</v>
      </c>
    </row>
    <row r="242" spans="1:7" ht="12.75">
      <c r="A242" s="282" t="s">
        <v>101</v>
      </c>
      <c r="B242" s="299" t="s">
        <v>35</v>
      </c>
      <c r="C242" s="191" t="s">
        <v>3</v>
      </c>
      <c r="D242" s="248" t="s">
        <v>3</v>
      </c>
      <c r="E242" s="6" t="s">
        <v>300</v>
      </c>
      <c r="F242" s="6" t="s">
        <v>81</v>
      </c>
      <c r="G242" s="285">
        <v>68400</v>
      </c>
    </row>
    <row r="243" spans="1:8" ht="12.75">
      <c r="A243" s="284" t="s">
        <v>77</v>
      </c>
      <c r="B243" s="299" t="s">
        <v>35</v>
      </c>
      <c r="C243" s="191" t="s">
        <v>3</v>
      </c>
      <c r="D243" s="248" t="s">
        <v>3</v>
      </c>
      <c r="E243" s="6" t="s">
        <v>300</v>
      </c>
      <c r="F243" s="248" t="s">
        <v>76</v>
      </c>
      <c r="G243" s="285">
        <v>64000</v>
      </c>
      <c r="H243" s="272"/>
    </row>
    <row r="244" spans="1:8" ht="20.25" customHeight="1">
      <c r="A244" s="406" t="s">
        <v>216</v>
      </c>
      <c r="B244" s="299" t="s">
        <v>35</v>
      </c>
      <c r="C244" s="58" t="s">
        <v>3</v>
      </c>
      <c r="D244" s="26" t="s">
        <v>3</v>
      </c>
      <c r="E244" s="26" t="s">
        <v>267</v>
      </c>
      <c r="F244" s="6"/>
      <c r="G244" s="288">
        <f>G245+G246+G247</f>
        <v>134900</v>
      </c>
      <c r="H244" s="272"/>
    </row>
    <row r="245" spans="1:8" ht="26.25" customHeight="1">
      <c r="A245" s="282" t="s">
        <v>260</v>
      </c>
      <c r="B245" s="299" t="s">
        <v>35</v>
      </c>
      <c r="C245" s="191" t="s">
        <v>3</v>
      </c>
      <c r="D245" s="6" t="s">
        <v>3</v>
      </c>
      <c r="E245" s="6" t="s">
        <v>267</v>
      </c>
      <c r="F245" s="6" t="s">
        <v>98</v>
      </c>
      <c r="G245" s="431">
        <v>53217.45</v>
      </c>
      <c r="H245" s="272"/>
    </row>
    <row r="246" spans="1:8" ht="25.5">
      <c r="A246" s="282" t="s">
        <v>253</v>
      </c>
      <c r="B246" s="299" t="s">
        <v>35</v>
      </c>
      <c r="C246" s="191" t="s">
        <v>3</v>
      </c>
      <c r="D246" s="6" t="s">
        <v>3</v>
      </c>
      <c r="E246" s="6" t="s">
        <v>267</v>
      </c>
      <c r="F246" s="6" t="s">
        <v>236</v>
      </c>
      <c r="G246" s="431">
        <v>17182.55</v>
      </c>
      <c r="H246" s="272"/>
    </row>
    <row r="247" spans="1:8" ht="12.75">
      <c r="A247" s="284" t="s">
        <v>77</v>
      </c>
      <c r="B247" s="299" t="s">
        <v>35</v>
      </c>
      <c r="C247" s="191" t="s">
        <v>3</v>
      </c>
      <c r="D247" s="6" t="s">
        <v>3</v>
      </c>
      <c r="E247" s="6" t="s">
        <v>267</v>
      </c>
      <c r="F247" s="6" t="s">
        <v>76</v>
      </c>
      <c r="G247" s="431">
        <v>64500</v>
      </c>
      <c r="H247" s="272"/>
    </row>
    <row r="248" spans="1:7" ht="12.75">
      <c r="A248" s="420" t="s">
        <v>25</v>
      </c>
      <c r="B248" s="299" t="s">
        <v>35</v>
      </c>
      <c r="C248" s="57" t="s">
        <v>3</v>
      </c>
      <c r="D248" s="5" t="s">
        <v>5</v>
      </c>
      <c r="E248" s="5"/>
      <c r="F248" s="5"/>
      <c r="G248" s="395">
        <f>G249+G257+G266+G269+G262+G264</f>
        <v>13917635</v>
      </c>
    </row>
    <row r="249" spans="1:7" ht="25.5">
      <c r="A249" s="424" t="s">
        <v>138</v>
      </c>
      <c r="B249" s="299" t="s">
        <v>35</v>
      </c>
      <c r="C249" s="59" t="s">
        <v>3</v>
      </c>
      <c r="D249" s="9" t="s">
        <v>5</v>
      </c>
      <c r="E249" s="9" t="s">
        <v>301</v>
      </c>
      <c r="F249" s="9"/>
      <c r="G249" s="422">
        <f>SUM(G250:G256)</f>
        <v>10414000</v>
      </c>
    </row>
    <row r="250" spans="1:8" ht="12.75">
      <c r="A250" s="282" t="s">
        <v>260</v>
      </c>
      <c r="B250" s="299" t="s">
        <v>35</v>
      </c>
      <c r="C250" s="191" t="s">
        <v>3</v>
      </c>
      <c r="D250" s="6" t="s">
        <v>5</v>
      </c>
      <c r="E250" s="6" t="s">
        <v>301</v>
      </c>
      <c r="F250" s="123" t="s">
        <v>98</v>
      </c>
      <c r="G250" s="285">
        <f>6623034.1+500000</f>
        <v>7123034.1</v>
      </c>
      <c r="H250" s="272"/>
    </row>
    <row r="251" spans="1:7" ht="12.75">
      <c r="A251" s="282" t="s">
        <v>100</v>
      </c>
      <c r="B251" s="299" t="s">
        <v>35</v>
      </c>
      <c r="C251" s="191" t="s">
        <v>3</v>
      </c>
      <c r="D251" s="6" t="s">
        <v>5</v>
      </c>
      <c r="E251" s="6" t="s">
        <v>301</v>
      </c>
      <c r="F251" s="123" t="s">
        <v>99</v>
      </c>
      <c r="G251" s="285">
        <v>271000</v>
      </c>
    </row>
    <row r="252" spans="1:7" ht="25.5">
      <c r="A252" s="282" t="s">
        <v>253</v>
      </c>
      <c r="B252" s="299" t="s">
        <v>35</v>
      </c>
      <c r="C252" s="191" t="s">
        <v>3</v>
      </c>
      <c r="D252" s="6" t="s">
        <v>5</v>
      </c>
      <c r="E252" s="6" t="s">
        <v>301</v>
      </c>
      <c r="F252" s="123" t="s">
        <v>236</v>
      </c>
      <c r="G252" s="285">
        <f>1974948.68+439000</f>
        <v>2413948.6799999997</v>
      </c>
    </row>
    <row r="253" spans="1:8" ht="12.75">
      <c r="A253" s="282" t="s">
        <v>101</v>
      </c>
      <c r="B253" s="299" t="s">
        <v>35</v>
      </c>
      <c r="C253" s="191" t="s">
        <v>3</v>
      </c>
      <c r="D253" s="6" t="s">
        <v>5</v>
      </c>
      <c r="E253" s="6" t="s">
        <v>301</v>
      </c>
      <c r="F253" s="123" t="s">
        <v>81</v>
      </c>
      <c r="G253" s="285">
        <v>485000</v>
      </c>
      <c r="H253" s="272"/>
    </row>
    <row r="254" spans="1:7" ht="12.75">
      <c r="A254" s="282" t="s">
        <v>92</v>
      </c>
      <c r="B254" s="299" t="s">
        <v>35</v>
      </c>
      <c r="C254" s="191" t="s">
        <v>3</v>
      </c>
      <c r="D254" s="6" t="s">
        <v>5</v>
      </c>
      <c r="E254" s="6" t="s">
        <v>301</v>
      </c>
      <c r="F254" s="6" t="s">
        <v>95</v>
      </c>
      <c r="G254" s="285">
        <v>10000</v>
      </c>
    </row>
    <row r="255" spans="1:7" ht="12.75">
      <c r="A255" s="282" t="s">
        <v>94</v>
      </c>
      <c r="B255" s="299" t="s">
        <v>35</v>
      </c>
      <c r="C255" s="191" t="s">
        <v>3</v>
      </c>
      <c r="D255" s="6" t="s">
        <v>5</v>
      </c>
      <c r="E255" s="6" t="s">
        <v>301</v>
      </c>
      <c r="F255" s="6" t="s">
        <v>96</v>
      </c>
      <c r="G255" s="285">
        <v>40000</v>
      </c>
    </row>
    <row r="256" spans="1:8" ht="12.75">
      <c r="A256" s="282" t="s">
        <v>328</v>
      </c>
      <c r="B256" s="299" t="s">
        <v>35</v>
      </c>
      <c r="C256" s="191" t="s">
        <v>3</v>
      </c>
      <c r="D256" s="6" t="s">
        <v>5</v>
      </c>
      <c r="E256" s="6" t="s">
        <v>301</v>
      </c>
      <c r="F256" s="6" t="s">
        <v>327</v>
      </c>
      <c r="G256" s="285">
        <v>71017.22</v>
      </c>
      <c r="H256" s="272"/>
    </row>
    <row r="257" spans="1:7" ht="38.25">
      <c r="A257" s="406" t="s">
        <v>188</v>
      </c>
      <c r="B257" s="299" t="s">
        <v>35</v>
      </c>
      <c r="C257" s="58" t="s">
        <v>3</v>
      </c>
      <c r="D257" s="26" t="s">
        <v>5</v>
      </c>
      <c r="E257" s="26" t="s">
        <v>320</v>
      </c>
      <c r="F257" s="26"/>
      <c r="G257" s="288">
        <f>SUM(G258:G261)</f>
        <v>1063400</v>
      </c>
    </row>
    <row r="258" spans="1:7" ht="25.5">
      <c r="A258" s="282" t="s">
        <v>124</v>
      </c>
      <c r="B258" s="299" t="s">
        <v>35</v>
      </c>
      <c r="C258" s="191" t="s">
        <v>3</v>
      </c>
      <c r="D258" s="248" t="s">
        <v>5</v>
      </c>
      <c r="E258" s="6" t="s">
        <v>320</v>
      </c>
      <c r="F258" s="6" t="s">
        <v>125</v>
      </c>
      <c r="G258" s="285">
        <v>32000</v>
      </c>
    </row>
    <row r="259" spans="1:7" ht="25.5">
      <c r="A259" s="282" t="s">
        <v>208</v>
      </c>
      <c r="B259" s="299" t="s">
        <v>35</v>
      </c>
      <c r="C259" s="191" t="s">
        <v>3</v>
      </c>
      <c r="D259" s="248" t="s">
        <v>5</v>
      </c>
      <c r="E259" s="6" t="s">
        <v>320</v>
      </c>
      <c r="F259" s="6" t="s">
        <v>81</v>
      </c>
      <c r="G259" s="285">
        <f>757335</f>
        <v>757335</v>
      </c>
    </row>
    <row r="260" spans="1:7" ht="12.75">
      <c r="A260" s="282" t="s">
        <v>194</v>
      </c>
      <c r="B260" s="299" t="s">
        <v>35</v>
      </c>
      <c r="C260" s="191" t="s">
        <v>3</v>
      </c>
      <c r="D260" s="248" t="s">
        <v>5</v>
      </c>
      <c r="E260" s="6" t="s">
        <v>320</v>
      </c>
      <c r="F260" s="6" t="s">
        <v>76</v>
      </c>
      <c r="G260" s="285">
        <v>274065</v>
      </c>
    </row>
    <row r="261" spans="1:8" ht="24.75" customHeight="1">
      <c r="A261" s="284" t="s">
        <v>77</v>
      </c>
      <c r="B261" s="299" t="s">
        <v>35</v>
      </c>
      <c r="C261" s="191" t="s">
        <v>3</v>
      </c>
      <c r="D261" s="248" t="s">
        <v>5</v>
      </c>
      <c r="E261" s="6" t="s">
        <v>320</v>
      </c>
      <c r="F261" s="6" t="s">
        <v>76</v>
      </c>
      <c r="G261" s="285">
        <v>0</v>
      </c>
      <c r="H261" s="272"/>
    </row>
    <row r="262" spans="1:7" ht="15" customHeight="1">
      <c r="A262" s="406" t="s">
        <v>348</v>
      </c>
      <c r="B262" s="299" t="s">
        <v>35</v>
      </c>
      <c r="C262" s="58" t="s">
        <v>3</v>
      </c>
      <c r="D262" s="246" t="s">
        <v>5</v>
      </c>
      <c r="E262" s="26" t="s">
        <v>347</v>
      </c>
      <c r="F262" s="26"/>
      <c r="G262" s="288">
        <f>G263</f>
        <v>833335</v>
      </c>
    </row>
    <row r="263" spans="1:7" ht="19.5" customHeight="1">
      <c r="A263" s="284" t="s">
        <v>77</v>
      </c>
      <c r="B263" s="299" t="s">
        <v>35</v>
      </c>
      <c r="C263" s="191" t="s">
        <v>3</v>
      </c>
      <c r="D263" s="248" t="s">
        <v>5</v>
      </c>
      <c r="E263" s="6" t="s">
        <v>347</v>
      </c>
      <c r="F263" s="6" t="s">
        <v>76</v>
      </c>
      <c r="G263" s="285">
        <v>833335</v>
      </c>
    </row>
    <row r="264" spans="1:7" ht="16.5" customHeight="1">
      <c r="A264" s="406" t="s">
        <v>350</v>
      </c>
      <c r="B264" s="299" t="s">
        <v>35</v>
      </c>
      <c r="C264" s="58" t="s">
        <v>3</v>
      </c>
      <c r="D264" s="246" t="s">
        <v>5</v>
      </c>
      <c r="E264" s="26" t="s">
        <v>349</v>
      </c>
      <c r="F264" s="6"/>
      <c r="G264" s="288">
        <f>G265</f>
        <v>92600</v>
      </c>
    </row>
    <row r="265" spans="1:7" ht="21" customHeight="1">
      <c r="A265" s="284" t="s">
        <v>77</v>
      </c>
      <c r="B265" s="299" t="s">
        <v>35</v>
      </c>
      <c r="C265" s="191" t="s">
        <v>3</v>
      </c>
      <c r="D265" s="248" t="s">
        <v>5</v>
      </c>
      <c r="E265" s="6" t="s">
        <v>349</v>
      </c>
      <c r="F265" s="6" t="s">
        <v>76</v>
      </c>
      <c r="G265" s="285">
        <v>92600</v>
      </c>
    </row>
    <row r="266" spans="1:7" ht="16.5" customHeight="1">
      <c r="A266" s="406" t="s">
        <v>139</v>
      </c>
      <c r="B266" s="299" t="s">
        <v>35</v>
      </c>
      <c r="C266" s="58" t="s">
        <v>3</v>
      </c>
      <c r="D266" s="26" t="s">
        <v>5</v>
      </c>
      <c r="E266" s="26" t="s">
        <v>268</v>
      </c>
      <c r="F266" s="26"/>
      <c r="G266" s="288">
        <f>G267+G268</f>
        <v>971000</v>
      </c>
    </row>
    <row r="267" spans="1:7" ht="21.75" customHeight="1">
      <c r="A267" s="282" t="s">
        <v>101</v>
      </c>
      <c r="B267" s="299" t="s">
        <v>35</v>
      </c>
      <c r="C267" s="191" t="s">
        <v>3</v>
      </c>
      <c r="D267" s="6" t="s">
        <v>5</v>
      </c>
      <c r="E267" s="6" t="s">
        <v>268</v>
      </c>
      <c r="F267" s="123" t="s">
        <v>81</v>
      </c>
      <c r="G267" s="285">
        <v>535000</v>
      </c>
    </row>
    <row r="268" spans="1:7" ht="21" customHeight="1">
      <c r="A268" s="284" t="s">
        <v>77</v>
      </c>
      <c r="B268" s="363" t="s">
        <v>35</v>
      </c>
      <c r="C268" s="191" t="s">
        <v>3</v>
      </c>
      <c r="D268" s="6" t="s">
        <v>5</v>
      </c>
      <c r="E268" s="6" t="s">
        <v>268</v>
      </c>
      <c r="F268" s="123" t="s">
        <v>76</v>
      </c>
      <c r="G268" s="285">
        <v>436000</v>
      </c>
    </row>
    <row r="269" spans="1:7" ht="18.75" customHeight="1">
      <c r="A269" s="406" t="s">
        <v>140</v>
      </c>
      <c r="B269" s="299" t="s">
        <v>35</v>
      </c>
      <c r="C269" s="58" t="s">
        <v>3</v>
      </c>
      <c r="D269" s="26" t="s">
        <v>5</v>
      </c>
      <c r="E269" s="26" t="s">
        <v>269</v>
      </c>
      <c r="F269" s="26"/>
      <c r="G269" s="288">
        <f>G270+G271</f>
        <v>543300</v>
      </c>
    </row>
    <row r="270" spans="1:7" ht="21" customHeight="1">
      <c r="A270" s="282" t="s">
        <v>101</v>
      </c>
      <c r="B270" s="299" t="s">
        <v>35</v>
      </c>
      <c r="C270" s="191" t="s">
        <v>3</v>
      </c>
      <c r="D270" s="6" t="s">
        <v>5</v>
      </c>
      <c r="E270" s="6" t="s">
        <v>269</v>
      </c>
      <c r="F270" s="123" t="s">
        <v>81</v>
      </c>
      <c r="G270" s="285">
        <v>362300</v>
      </c>
    </row>
    <row r="271" spans="1:7" ht="29.25" customHeight="1">
      <c r="A271" s="284" t="s">
        <v>77</v>
      </c>
      <c r="B271" s="299" t="s">
        <v>35</v>
      </c>
      <c r="C271" s="191" t="s">
        <v>3</v>
      </c>
      <c r="D271" s="6" t="s">
        <v>5</v>
      </c>
      <c r="E271" s="6" t="s">
        <v>269</v>
      </c>
      <c r="F271" s="123" t="s">
        <v>76</v>
      </c>
      <c r="G271" s="285">
        <v>181000</v>
      </c>
    </row>
    <row r="272" spans="1:7" ht="15.75">
      <c r="A272" s="414" t="s">
        <v>65</v>
      </c>
      <c r="B272" s="358" t="s">
        <v>35</v>
      </c>
      <c r="C272" s="375" t="s">
        <v>4</v>
      </c>
      <c r="D272" s="104"/>
      <c r="E272" s="104"/>
      <c r="F272" s="104"/>
      <c r="G272" s="411">
        <f>G273</f>
        <v>17205632.27</v>
      </c>
    </row>
    <row r="273" spans="1:7" ht="12.75">
      <c r="A273" s="420" t="s">
        <v>26</v>
      </c>
      <c r="B273" s="299" t="s">
        <v>35</v>
      </c>
      <c r="C273" s="13" t="s">
        <v>4</v>
      </c>
      <c r="D273" s="5" t="s">
        <v>2</v>
      </c>
      <c r="E273" s="5"/>
      <c r="F273" s="5"/>
      <c r="G273" s="423">
        <f>G274+G298+G300+G294+G296</f>
        <v>17205632.27</v>
      </c>
    </row>
    <row r="274" spans="1:7" ht="12.75">
      <c r="A274" s="424" t="s">
        <v>144</v>
      </c>
      <c r="B274" s="299" t="s">
        <v>35</v>
      </c>
      <c r="C274" s="376" t="s">
        <v>4</v>
      </c>
      <c r="D274" s="229" t="s">
        <v>2</v>
      </c>
      <c r="E274" s="229" t="s">
        <v>222</v>
      </c>
      <c r="F274" s="229"/>
      <c r="G274" s="432">
        <f>G275+G280+G283+G286+G289</f>
        <v>11704500</v>
      </c>
    </row>
    <row r="275" spans="1:7" ht="25.5">
      <c r="A275" s="398" t="s">
        <v>141</v>
      </c>
      <c r="B275" s="299" t="s">
        <v>35</v>
      </c>
      <c r="C275" s="13" t="s">
        <v>160</v>
      </c>
      <c r="D275" s="5" t="s">
        <v>2</v>
      </c>
      <c r="E275" s="5" t="s">
        <v>223</v>
      </c>
      <c r="F275" s="5"/>
      <c r="G275" s="423">
        <f>G278+G276</f>
        <v>11329500</v>
      </c>
    </row>
    <row r="276" spans="1:7" ht="16.5" customHeight="1">
      <c r="A276" s="399" t="s">
        <v>143</v>
      </c>
      <c r="B276" s="299" t="s">
        <v>35</v>
      </c>
      <c r="C276" s="55" t="s">
        <v>4</v>
      </c>
      <c r="D276" s="26" t="s">
        <v>2</v>
      </c>
      <c r="E276" s="26" t="s">
        <v>270</v>
      </c>
      <c r="F276" s="26"/>
      <c r="G276" s="288">
        <f>SUM(G277:G277)</f>
        <v>9829500</v>
      </c>
    </row>
    <row r="277" spans="1:7" ht="25.5">
      <c r="A277" s="282" t="s">
        <v>102</v>
      </c>
      <c r="B277" s="299" t="s">
        <v>35</v>
      </c>
      <c r="C277" s="377" t="s">
        <v>4</v>
      </c>
      <c r="D277" s="6" t="s">
        <v>2</v>
      </c>
      <c r="E277" s="6" t="s">
        <v>270</v>
      </c>
      <c r="F277" s="123" t="s">
        <v>103</v>
      </c>
      <c r="G277" s="285">
        <v>9829500</v>
      </c>
    </row>
    <row r="278" spans="1:7" ht="25.5">
      <c r="A278" s="297" t="s">
        <v>142</v>
      </c>
      <c r="B278" s="299" t="s">
        <v>35</v>
      </c>
      <c r="C278" s="55" t="s">
        <v>4</v>
      </c>
      <c r="D278" s="26" t="s">
        <v>2</v>
      </c>
      <c r="E278" s="26" t="s">
        <v>316</v>
      </c>
      <c r="F278" s="26"/>
      <c r="G278" s="288">
        <f>SUM(G279:G279)</f>
        <v>1500000</v>
      </c>
    </row>
    <row r="279" spans="1:8" ht="25.5">
      <c r="A279" s="282" t="s">
        <v>102</v>
      </c>
      <c r="B279" s="299" t="s">
        <v>35</v>
      </c>
      <c r="C279" s="377" t="s">
        <v>4</v>
      </c>
      <c r="D279" s="6" t="s">
        <v>2</v>
      </c>
      <c r="E279" s="6" t="s">
        <v>316</v>
      </c>
      <c r="F279" s="123" t="s">
        <v>103</v>
      </c>
      <c r="G279" s="285">
        <v>1500000</v>
      </c>
      <c r="H279" s="272"/>
    </row>
    <row r="280" spans="1:7" ht="12.75">
      <c r="A280" s="433" t="s">
        <v>145</v>
      </c>
      <c r="B280" s="299" t="s">
        <v>35</v>
      </c>
      <c r="C280" s="378" t="s">
        <v>4</v>
      </c>
      <c r="D280" s="216" t="s">
        <v>2</v>
      </c>
      <c r="E280" s="220" t="s">
        <v>224</v>
      </c>
      <c r="F280" s="220"/>
      <c r="G280" s="434">
        <f>G281</f>
        <v>15000</v>
      </c>
    </row>
    <row r="281" spans="1:7" ht="25.5">
      <c r="A281" s="396" t="s">
        <v>146</v>
      </c>
      <c r="B281" s="299" t="s">
        <v>35</v>
      </c>
      <c r="C281" s="55" t="s">
        <v>4</v>
      </c>
      <c r="D281" s="176" t="s">
        <v>2</v>
      </c>
      <c r="E281" s="28" t="s">
        <v>271</v>
      </c>
      <c r="F281" s="366"/>
      <c r="G281" s="417">
        <f>G282</f>
        <v>15000</v>
      </c>
    </row>
    <row r="282" spans="1:7" ht="15.75" customHeight="1">
      <c r="A282" s="282" t="s">
        <v>77</v>
      </c>
      <c r="B282" s="299" t="s">
        <v>35</v>
      </c>
      <c r="C282" s="56" t="s">
        <v>4</v>
      </c>
      <c r="D282" s="6" t="s">
        <v>2</v>
      </c>
      <c r="E282" s="6" t="s">
        <v>271</v>
      </c>
      <c r="F282" s="6" t="s">
        <v>76</v>
      </c>
      <c r="G282" s="285">
        <v>15000</v>
      </c>
    </row>
    <row r="283" spans="1:7" ht="12.75">
      <c r="A283" s="435" t="s">
        <v>147</v>
      </c>
      <c r="B283" s="299" t="s">
        <v>35</v>
      </c>
      <c r="C283" s="232" t="s">
        <v>4</v>
      </c>
      <c r="D283" s="216" t="s">
        <v>2</v>
      </c>
      <c r="E283" s="216" t="s">
        <v>225</v>
      </c>
      <c r="F283" s="216"/>
      <c r="G283" s="436">
        <f>G284</f>
        <v>360000</v>
      </c>
    </row>
    <row r="284" spans="1:7" ht="15.75" customHeight="1">
      <c r="A284" s="406" t="s">
        <v>148</v>
      </c>
      <c r="B284" s="299" t="s">
        <v>35</v>
      </c>
      <c r="C284" s="58" t="s">
        <v>4</v>
      </c>
      <c r="D284" s="26" t="s">
        <v>2</v>
      </c>
      <c r="E284" s="26" t="s">
        <v>272</v>
      </c>
      <c r="F284" s="26"/>
      <c r="G284" s="288">
        <f>G285</f>
        <v>360000</v>
      </c>
    </row>
    <row r="285" spans="1:7" ht="12.75">
      <c r="A285" s="282" t="s">
        <v>77</v>
      </c>
      <c r="B285" s="299" t="s">
        <v>35</v>
      </c>
      <c r="C285" s="191" t="s">
        <v>4</v>
      </c>
      <c r="D285" s="6" t="s">
        <v>2</v>
      </c>
      <c r="E285" s="6" t="s">
        <v>272</v>
      </c>
      <c r="F285" s="6" t="s">
        <v>76</v>
      </c>
      <c r="G285" s="285">
        <v>360000</v>
      </c>
    </row>
    <row r="286" spans="1:7" ht="12.75">
      <c r="A286" s="424" t="s">
        <v>140</v>
      </c>
      <c r="B286" s="299" t="s">
        <v>35</v>
      </c>
      <c r="C286" s="232" t="s">
        <v>4</v>
      </c>
      <c r="D286" s="216" t="s">
        <v>2</v>
      </c>
      <c r="E286" s="9" t="s">
        <v>226</v>
      </c>
      <c r="F286" s="216"/>
      <c r="G286" s="436">
        <f>G287</f>
        <v>0</v>
      </c>
    </row>
    <row r="287" spans="1:8" ht="25.5">
      <c r="A287" s="406" t="s">
        <v>149</v>
      </c>
      <c r="B287" s="299" t="s">
        <v>35</v>
      </c>
      <c r="C287" s="58" t="s">
        <v>4</v>
      </c>
      <c r="D287" s="26" t="s">
        <v>2</v>
      </c>
      <c r="E287" s="26" t="s">
        <v>273</v>
      </c>
      <c r="F287" s="26"/>
      <c r="G287" s="288">
        <f>G288</f>
        <v>0</v>
      </c>
      <c r="H287" s="272"/>
    </row>
    <row r="288" spans="1:7" ht="12.75">
      <c r="A288" s="282" t="s">
        <v>77</v>
      </c>
      <c r="B288" s="299" t="s">
        <v>35</v>
      </c>
      <c r="C288" s="191" t="s">
        <v>4</v>
      </c>
      <c r="D288" s="6" t="s">
        <v>2</v>
      </c>
      <c r="E288" s="6" t="s">
        <v>273</v>
      </c>
      <c r="F288" s="6" t="s">
        <v>76</v>
      </c>
      <c r="G288" s="285"/>
    </row>
    <row r="289" spans="1:7" ht="17.25" customHeight="1">
      <c r="A289" s="437" t="s">
        <v>150</v>
      </c>
      <c r="B289" s="299" t="s">
        <v>35</v>
      </c>
      <c r="C289" s="232" t="s">
        <v>4</v>
      </c>
      <c r="D289" s="216" t="s">
        <v>2</v>
      </c>
      <c r="E289" s="216" t="s">
        <v>227</v>
      </c>
      <c r="F289" s="216"/>
      <c r="G289" s="436">
        <f>G290+G292</f>
        <v>0</v>
      </c>
    </row>
    <row r="290" spans="1:7" ht="18.75" customHeight="1">
      <c r="A290" s="396" t="s">
        <v>151</v>
      </c>
      <c r="B290" s="299" t="s">
        <v>35</v>
      </c>
      <c r="C290" s="58" t="s">
        <v>4</v>
      </c>
      <c r="D290" s="26" t="s">
        <v>2</v>
      </c>
      <c r="E290" s="26" t="s">
        <v>274</v>
      </c>
      <c r="F290" s="26"/>
      <c r="G290" s="288">
        <f>G291</f>
        <v>0</v>
      </c>
    </row>
    <row r="291" spans="1:7" ht="12.75">
      <c r="A291" s="282" t="s">
        <v>77</v>
      </c>
      <c r="B291" s="299" t="s">
        <v>35</v>
      </c>
      <c r="C291" s="191" t="s">
        <v>4</v>
      </c>
      <c r="D291" s="6" t="s">
        <v>2</v>
      </c>
      <c r="E291" s="6" t="s">
        <v>274</v>
      </c>
      <c r="F291" s="6" t="s">
        <v>76</v>
      </c>
      <c r="G291" s="285"/>
    </row>
    <row r="292" spans="1:7" ht="25.5">
      <c r="A292" s="438" t="s">
        <v>202</v>
      </c>
      <c r="B292" s="363" t="s">
        <v>35</v>
      </c>
      <c r="C292" s="379" t="s">
        <v>4</v>
      </c>
      <c r="D292" s="253" t="s">
        <v>2</v>
      </c>
      <c r="E292" s="26" t="s">
        <v>275</v>
      </c>
      <c r="F292" s="380"/>
      <c r="G292" s="439">
        <f>G293</f>
        <v>0</v>
      </c>
    </row>
    <row r="293" spans="1:7" ht="12.75">
      <c r="A293" s="282" t="s">
        <v>77</v>
      </c>
      <c r="B293" s="299" t="s">
        <v>35</v>
      </c>
      <c r="C293" s="191" t="s">
        <v>4</v>
      </c>
      <c r="D293" s="6" t="s">
        <v>2</v>
      </c>
      <c r="E293" s="6" t="s">
        <v>275</v>
      </c>
      <c r="F293" s="123" t="s">
        <v>76</v>
      </c>
      <c r="G293" s="285"/>
    </row>
    <row r="294" spans="1:7" ht="25.5">
      <c r="A294" s="401" t="s">
        <v>357</v>
      </c>
      <c r="B294" s="299" t="s">
        <v>35</v>
      </c>
      <c r="C294" s="58" t="s">
        <v>4</v>
      </c>
      <c r="D294" s="26" t="s">
        <v>2</v>
      </c>
      <c r="E294" s="26" t="s">
        <v>359</v>
      </c>
      <c r="F294" s="120"/>
      <c r="G294" s="288">
        <f>G295</f>
        <v>691800</v>
      </c>
    </row>
    <row r="295" spans="1:7" ht="20.25" customHeight="1">
      <c r="A295" s="282" t="s">
        <v>101</v>
      </c>
      <c r="B295" s="299" t="s">
        <v>35</v>
      </c>
      <c r="C295" s="191" t="s">
        <v>4</v>
      </c>
      <c r="D295" s="6" t="s">
        <v>2</v>
      </c>
      <c r="E295" s="6" t="s">
        <v>359</v>
      </c>
      <c r="F295" s="123" t="s">
        <v>81</v>
      </c>
      <c r="G295" s="285">
        <v>691800</v>
      </c>
    </row>
    <row r="296" spans="1:7" ht="22.5" customHeight="1">
      <c r="A296" s="401" t="s">
        <v>356</v>
      </c>
      <c r="B296" s="363" t="s">
        <v>35</v>
      </c>
      <c r="C296" s="58" t="s">
        <v>4</v>
      </c>
      <c r="D296" s="26" t="s">
        <v>2</v>
      </c>
      <c r="E296" s="26" t="s">
        <v>360</v>
      </c>
      <c r="F296" s="123"/>
      <c r="G296" s="288">
        <f>G297</f>
        <v>764200</v>
      </c>
    </row>
    <row r="297" spans="1:7" ht="25.5">
      <c r="A297" s="284" t="s">
        <v>180</v>
      </c>
      <c r="B297" s="299" t="s">
        <v>35</v>
      </c>
      <c r="C297" s="191" t="s">
        <v>4</v>
      </c>
      <c r="D297" s="6" t="s">
        <v>2</v>
      </c>
      <c r="E297" s="6" t="s">
        <v>360</v>
      </c>
      <c r="F297" s="123" t="s">
        <v>121</v>
      </c>
      <c r="G297" s="285">
        <v>764200</v>
      </c>
    </row>
    <row r="298" spans="1:7" ht="19.5" customHeight="1">
      <c r="A298" s="401" t="s">
        <v>191</v>
      </c>
      <c r="B298" s="299" t="s">
        <v>35</v>
      </c>
      <c r="C298" s="58" t="s">
        <v>4</v>
      </c>
      <c r="D298" s="26" t="s">
        <v>2</v>
      </c>
      <c r="E298" s="26" t="s">
        <v>326</v>
      </c>
      <c r="F298" s="14"/>
      <c r="G298" s="440">
        <f>G299</f>
        <v>1991416</v>
      </c>
    </row>
    <row r="299" spans="1:7" ht="27.75" customHeight="1">
      <c r="A299" s="284" t="s">
        <v>180</v>
      </c>
      <c r="B299" s="299" t="s">
        <v>35</v>
      </c>
      <c r="C299" s="191" t="s">
        <v>4</v>
      </c>
      <c r="D299" s="6" t="s">
        <v>2</v>
      </c>
      <c r="E299" s="6" t="s">
        <v>326</v>
      </c>
      <c r="F299" s="14" t="s">
        <v>121</v>
      </c>
      <c r="G299" s="441">
        <v>1991416</v>
      </c>
    </row>
    <row r="300" spans="1:7" ht="20.25" customHeight="1">
      <c r="A300" s="406" t="s">
        <v>358</v>
      </c>
      <c r="B300" s="299" t="s">
        <v>35</v>
      </c>
      <c r="C300" s="58" t="s">
        <v>4</v>
      </c>
      <c r="D300" s="26" t="s">
        <v>2</v>
      </c>
      <c r="E300" s="26" t="s">
        <v>355</v>
      </c>
      <c r="F300" s="14"/>
      <c r="G300" s="440">
        <f>G301</f>
        <v>2053716.27</v>
      </c>
    </row>
    <row r="301" spans="1:7" ht="25.5">
      <c r="A301" s="284" t="s">
        <v>180</v>
      </c>
      <c r="B301" s="299" t="s">
        <v>35</v>
      </c>
      <c r="C301" s="191" t="s">
        <v>4</v>
      </c>
      <c r="D301" s="6" t="s">
        <v>2</v>
      </c>
      <c r="E301" s="6" t="s">
        <v>355</v>
      </c>
      <c r="F301" s="14" t="s">
        <v>121</v>
      </c>
      <c r="G301" s="441">
        <v>2053716.27</v>
      </c>
    </row>
    <row r="302" spans="1:7" ht="15.75">
      <c r="A302" s="442" t="s">
        <v>161</v>
      </c>
      <c r="B302" s="300" t="s">
        <v>35</v>
      </c>
      <c r="C302" s="375" t="s">
        <v>5</v>
      </c>
      <c r="D302" s="104"/>
      <c r="E302" s="104"/>
      <c r="F302" s="104"/>
      <c r="G302" s="443">
        <f>G303</f>
        <v>300000</v>
      </c>
    </row>
    <row r="303" spans="1:7" ht="12.75">
      <c r="A303" s="394" t="s">
        <v>162</v>
      </c>
      <c r="B303" s="299" t="s">
        <v>35</v>
      </c>
      <c r="C303" s="283" t="s">
        <v>5</v>
      </c>
      <c r="D303" s="5" t="s">
        <v>2</v>
      </c>
      <c r="E303" s="5"/>
      <c r="F303" s="5"/>
      <c r="G303" s="395">
        <f>G304</f>
        <v>300000</v>
      </c>
    </row>
    <row r="304" spans="1:7" ht="15.75" customHeight="1">
      <c r="A304" s="444" t="s">
        <v>172</v>
      </c>
      <c r="B304" s="299" t="s">
        <v>35</v>
      </c>
      <c r="C304" s="55" t="s">
        <v>5</v>
      </c>
      <c r="D304" s="26" t="s">
        <v>2</v>
      </c>
      <c r="E304" s="26" t="s">
        <v>276</v>
      </c>
      <c r="F304" s="26"/>
      <c r="G304" s="288">
        <f>G305</f>
        <v>300000</v>
      </c>
    </row>
    <row r="305" spans="1:7" ht="12.75">
      <c r="A305" s="445" t="s">
        <v>77</v>
      </c>
      <c r="B305" s="299" t="s">
        <v>35</v>
      </c>
      <c r="C305" s="377" t="s">
        <v>5</v>
      </c>
      <c r="D305" s="6" t="s">
        <v>2</v>
      </c>
      <c r="E305" s="6" t="s">
        <v>276</v>
      </c>
      <c r="F305" s="6" t="s">
        <v>76</v>
      </c>
      <c r="G305" s="285">
        <v>300000</v>
      </c>
    </row>
    <row r="306" spans="1:7" ht="24.75" customHeight="1">
      <c r="A306" s="414" t="s">
        <v>13</v>
      </c>
      <c r="B306" s="300" t="s">
        <v>35</v>
      </c>
      <c r="C306" s="375" t="s">
        <v>7</v>
      </c>
      <c r="D306" s="104"/>
      <c r="E306" s="104"/>
      <c r="F306" s="104"/>
      <c r="G306" s="443">
        <f>G307+G310+G315+G321+G341</f>
        <v>61315000</v>
      </c>
    </row>
    <row r="307" spans="1:7" ht="20.25" customHeight="1">
      <c r="A307" s="398" t="s">
        <v>18</v>
      </c>
      <c r="B307" s="299" t="s">
        <v>35</v>
      </c>
      <c r="C307" s="283" t="s">
        <v>7</v>
      </c>
      <c r="D307" s="5" t="s">
        <v>2</v>
      </c>
      <c r="E307" s="5"/>
      <c r="F307" s="5"/>
      <c r="G307" s="395">
        <f>G308</f>
        <v>3690000</v>
      </c>
    </row>
    <row r="308" spans="1:7" ht="30.75" customHeight="1">
      <c r="A308" s="406" t="s">
        <v>32</v>
      </c>
      <c r="B308" s="299" t="s">
        <v>35</v>
      </c>
      <c r="C308" s="55" t="s">
        <v>7</v>
      </c>
      <c r="D308" s="26" t="s">
        <v>2</v>
      </c>
      <c r="E308" s="26" t="s">
        <v>277</v>
      </c>
      <c r="F308" s="26"/>
      <c r="G308" s="288">
        <f>G309</f>
        <v>3690000</v>
      </c>
    </row>
    <row r="309" spans="1:7" ht="17.25" customHeight="1">
      <c r="A309" s="284" t="s">
        <v>108</v>
      </c>
      <c r="B309" s="299" t="s">
        <v>35</v>
      </c>
      <c r="C309" s="377" t="s">
        <v>7</v>
      </c>
      <c r="D309" s="6" t="s">
        <v>2</v>
      </c>
      <c r="E309" s="6" t="s">
        <v>277</v>
      </c>
      <c r="F309" s="6" t="s">
        <v>109</v>
      </c>
      <c r="G309" s="285">
        <v>3690000</v>
      </c>
    </row>
    <row r="310" spans="1:7" ht="12.75">
      <c r="A310" s="398" t="s">
        <v>14</v>
      </c>
      <c r="B310" s="299" t="s">
        <v>35</v>
      </c>
      <c r="C310" s="283" t="s">
        <v>7</v>
      </c>
      <c r="D310" s="5" t="s">
        <v>9</v>
      </c>
      <c r="E310" s="6"/>
      <c r="F310" s="6"/>
      <c r="G310" s="395">
        <f>G311+G313</f>
        <v>24448000</v>
      </c>
    </row>
    <row r="311" spans="1:7" ht="36">
      <c r="A311" s="446" t="s">
        <v>42</v>
      </c>
      <c r="B311" s="299" t="s">
        <v>35</v>
      </c>
      <c r="C311" s="183" t="s">
        <v>7</v>
      </c>
      <c r="D311" s="176" t="s">
        <v>9</v>
      </c>
      <c r="E311" s="176" t="s">
        <v>278</v>
      </c>
      <c r="F311" s="176"/>
      <c r="G311" s="397">
        <f>G312</f>
        <v>23542000</v>
      </c>
    </row>
    <row r="312" spans="1:7" ht="25.5">
      <c r="A312" s="447" t="s">
        <v>102</v>
      </c>
      <c r="B312" s="299" t="s">
        <v>35</v>
      </c>
      <c r="C312" s="56" t="s">
        <v>7</v>
      </c>
      <c r="D312" s="6" t="s">
        <v>9</v>
      </c>
      <c r="E312" s="6" t="s">
        <v>278</v>
      </c>
      <c r="F312" s="6" t="s">
        <v>103</v>
      </c>
      <c r="G312" s="285">
        <v>23542000</v>
      </c>
    </row>
    <row r="313" spans="1:7" ht="89.25">
      <c r="A313" s="448" t="s">
        <v>40</v>
      </c>
      <c r="B313" s="299" t="s">
        <v>35</v>
      </c>
      <c r="C313" s="55" t="s">
        <v>7</v>
      </c>
      <c r="D313" s="26" t="s">
        <v>9</v>
      </c>
      <c r="E313" s="26" t="s">
        <v>279</v>
      </c>
      <c r="F313" s="26"/>
      <c r="G313" s="288">
        <f>G314</f>
        <v>906000</v>
      </c>
    </row>
    <row r="314" spans="1:7" ht="12.75">
      <c r="A314" s="284" t="s">
        <v>106</v>
      </c>
      <c r="B314" s="299" t="s">
        <v>35</v>
      </c>
      <c r="C314" s="56" t="s">
        <v>7</v>
      </c>
      <c r="D314" s="6" t="s">
        <v>9</v>
      </c>
      <c r="E314" s="6" t="s">
        <v>279</v>
      </c>
      <c r="F314" s="6" t="s">
        <v>76</v>
      </c>
      <c r="G314" s="285">
        <v>906000</v>
      </c>
    </row>
    <row r="315" spans="1:8" ht="12.75">
      <c r="A315" s="398" t="s">
        <v>15</v>
      </c>
      <c r="B315" s="299" t="s">
        <v>35</v>
      </c>
      <c r="C315" s="283" t="s">
        <v>7</v>
      </c>
      <c r="D315" s="5" t="s">
        <v>11</v>
      </c>
      <c r="E315" s="6"/>
      <c r="F315" s="6"/>
      <c r="G315" s="395">
        <f>G316+G318</f>
        <v>6036000</v>
      </c>
      <c r="H315" s="272"/>
    </row>
    <row r="316" spans="1:8" ht="12.75">
      <c r="A316" s="406" t="s">
        <v>177</v>
      </c>
      <c r="B316" s="299" t="s">
        <v>35</v>
      </c>
      <c r="C316" s="55" t="s">
        <v>7</v>
      </c>
      <c r="D316" s="26" t="s">
        <v>11</v>
      </c>
      <c r="E316" s="26" t="s">
        <v>280</v>
      </c>
      <c r="F316" s="26"/>
      <c r="G316" s="288">
        <f>G317</f>
        <v>350000</v>
      </c>
      <c r="H316" s="272"/>
    </row>
    <row r="317" spans="1:7" ht="12.75">
      <c r="A317" s="284" t="s">
        <v>106</v>
      </c>
      <c r="B317" s="299" t="s">
        <v>35</v>
      </c>
      <c r="C317" s="56" t="s">
        <v>7</v>
      </c>
      <c r="D317" s="6" t="s">
        <v>11</v>
      </c>
      <c r="E317" s="6" t="s">
        <v>280</v>
      </c>
      <c r="F317" s="6" t="s">
        <v>76</v>
      </c>
      <c r="G317" s="285">
        <v>350000</v>
      </c>
    </row>
    <row r="318" spans="1:7" ht="25.5">
      <c r="A318" s="406" t="s">
        <v>352</v>
      </c>
      <c r="B318" s="299" t="s">
        <v>35</v>
      </c>
      <c r="C318" s="55" t="s">
        <v>7</v>
      </c>
      <c r="D318" s="26" t="s">
        <v>11</v>
      </c>
      <c r="E318" s="26" t="s">
        <v>351</v>
      </c>
      <c r="F318" s="6"/>
      <c r="G318" s="288">
        <f>G319+G320</f>
        <v>5686000</v>
      </c>
    </row>
    <row r="319" spans="1:7" ht="12.75">
      <c r="A319" s="284" t="s">
        <v>104</v>
      </c>
      <c r="B319" s="299" t="s">
        <v>35</v>
      </c>
      <c r="C319" s="56" t="s">
        <v>7</v>
      </c>
      <c r="D319" s="6" t="s">
        <v>11</v>
      </c>
      <c r="E319" s="6" t="s">
        <v>351</v>
      </c>
      <c r="F319" s="6" t="s">
        <v>105</v>
      </c>
      <c r="G319" s="285">
        <v>2526000</v>
      </c>
    </row>
    <row r="320" spans="1:7" ht="25.5">
      <c r="A320" s="284" t="s">
        <v>180</v>
      </c>
      <c r="B320" s="299" t="s">
        <v>35</v>
      </c>
      <c r="C320" s="56" t="s">
        <v>7</v>
      </c>
      <c r="D320" s="6" t="s">
        <v>11</v>
      </c>
      <c r="E320" s="6" t="s">
        <v>351</v>
      </c>
      <c r="F320" s="6" t="s">
        <v>76</v>
      </c>
      <c r="G320" s="285">
        <v>3160000</v>
      </c>
    </row>
    <row r="321" spans="1:8" ht="12.75">
      <c r="A321" s="398" t="s">
        <v>56</v>
      </c>
      <c r="B321" s="299" t="s">
        <v>35</v>
      </c>
      <c r="C321" s="283" t="s">
        <v>7</v>
      </c>
      <c r="D321" s="5" t="s">
        <v>12</v>
      </c>
      <c r="E321" s="8"/>
      <c r="F321" s="8"/>
      <c r="G321" s="395">
        <f>G322+G326+G332+G336+G338</f>
        <v>26941000</v>
      </c>
      <c r="H321" s="272"/>
    </row>
    <row r="322" spans="1:8" ht="2.25" customHeight="1" hidden="1">
      <c r="A322" s="406" t="s">
        <v>73</v>
      </c>
      <c r="B322" s="299" t="s">
        <v>35</v>
      </c>
      <c r="C322" s="58" t="s">
        <v>7</v>
      </c>
      <c r="D322" s="246" t="s">
        <v>12</v>
      </c>
      <c r="E322" s="26" t="s">
        <v>281</v>
      </c>
      <c r="F322" s="246"/>
      <c r="G322" s="288">
        <f>G323+G324+G325</f>
        <v>19571000</v>
      </c>
      <c r="H322" s="272"/>
    </row>
    <row r="323" spans="1:7" ht="12.75">
      <c r="A323" s="282" t="s">
        <v>79</v>
      </c>
      <c r="B323" s="299" t="s">
        <v>35</v>
      </c>
      <c r="C323" s="191" t="s">
        <v>7</v>
      </c>
      <c r="D323" s="248" t="s">
        <v>12</v>
      </c>
      <c r="E323" s="6" t="s">
        <v>281</v>
      </c>
      <c r="F323" s="248" t="s">
        <v>81</v>
      </c>
      <c r="G323" s="285">
        <v>30000</v>
      </c>
    </row>
    <row r="324" spans="1:7" ht="12.75">
      <c r="A324" s="284" t="s">
        <v>106</v>
      </c>
      <c r="B324" s="299" t="s">
        <v>35</v>
      </c>
      <c r="C324" s="191" t="s">
        <v>7</v>
      </c>
      <c r="D324" s="248" t="s">
        <v>12</v>
      </c>
      <c r="E324" s="6" t="s">
        <v>281</v>
      </c>
      <c r="F324" s="248" t="s">
        <v>107</v>
      </c>
      <c r="G324" s="285">
        <f>11903000+676000</f>
        <v>12579000</v>
      </c>
    </row>
    <row r="325" spans="1:7" ht="15.75" customHeight="1">
      <c r="A325" s="284" t="s">
        <v>104</v>
      </c>
      <c r="B325" s="299" t="s">
        <v>35</v>
      </c>
      <c r="C325" s="191" t="s">
        <v>7</v>
      </c>
      <c r="D325" s="248" t="s">
        <v>12</v>
      </c>
      <c r="E325" s="6" t="s">
        <v>281</v>
      </c>
      <c r="F325" s="248" t="s">
        <v>105</v>
      </c>
      <c r="G325" s="285">
        <f>6286000+676000</f>
        <v>6962000</v>
      </c>
    </row>
    <row r="326" spans="1:7" ht="27" customHeight="1">
      <c r="A326" s="449" t="s">
        <v>57</v>
      </c>
      <c r="B326" s="299" t="s">
        <v>35</v>
      </c>
      <c r="C326" s="58" t="s">
        <v>7</v>
      </c>
      <c r="D326" s="246" t="s">
        <v>12</v>
      </c>
      <c r="E326" s="26" t="s">
        <v>282</v>
      </c>
      <c r="F326" s="246"/>
      <c r="G326" s="288">
        <f>SUM(G327:G331)</f>
        <v>620000</v>
      </c>
    </row>
    <row r="327" spans="1:7" ht="23.25" customHeight="1">
      <c r="A327" s="282" t="s">
        <v>100</v>
      </c>
      <c r="B327" s="299" t="s">
        <v>35</v>
      </c>
      <c r="C327" s="56" t="s">
        <v>7</v>
      </c>
      <c r="D327" s="6" t="s">
        <v>12</v>
      </c>
      <c r="E327" s="6" t="s">
        <v>282</v>
      </c>
      <c r="F327" s="6" t="s">
        <v>99</v>
      </c>
      <c r="G327" s="285">
        <v>0</v>
      </c>
    </row>
    <row r="328" spans="1:7" ht="30.75" customHeight="1">
      <c r="A328" s="282" t="s">
        <v>82</v>
      </c>
      <c r="B328" s="299" t="s">
        <v>35</v>
      </c>
      <c r="C328" s="56" t="s">
        <v>7</v>
      </c>
      <c r="D328" s="6" t="s">
        <v>12</v>
      </c>
      <c r="E328" s="6" t="s">
        <v>282</v>
      </c>
      <c r="F328" s="6" t="s">
        <v>83</v>
      </c>
      <c r="G328" s="285">
        <f>468500-12000</f>
        <v>456500</v>
      </c>
    </row>
    <row r="329" spans="1:7" ht="12.75">
      <c r="A329" s="282" t="s">
        <v>87</v>
      </c>
      <c r="B329" s="299" t="s">
        <v>35</v>
      </c>
      <c r="C329" s="56" t="s">
        <v>7</v>
      </c>
      <c r="D329" s="6" t="s">
        <v>12</v>
      </c>
      <c r="E329" s="6" t="s">
        <v>282</v>
      </c>
      <c r="F329" s="6" t="s">
        <v>89</v>
      </c>
      <c r="G329" s="285">
        <v>22000</v>
      </c>
    </row>
    <row r="330" spans="1:7" ht="12.75">
      <c r="A330" s="282" t="s">
        <v>78</v>
      </c>
      <c r="B330" s="299" t="s">
        <v>35</v>
      </c>
      <c r="C330" s="56" t="s">
        <v>7</v>
      </c>
      <c r="D330" s="6" t="s">
        <v>12</v>
      </c>
      <c r="E330" s="6" t="s">
        <v>282</v>
      </c>
      <c r="F330" s="6" t="s">
        <v>292</v>
      </c>
      <c r="G330" s="285">
        <v>66500</v>
      </c>
    </row>
    <row r="331" spans="1:7" ht="12.75">
      <c r="A331" s="282" t="s">
        <v>79</v>
      </c>
      <c r="B331" s="299" t="s">
        <v>35</v>
      </c>
      <c r="C331" s="56" t="s">
        <v>7</v>
      </c>
      <c r="D331" s="6" t="s">
        <v>12</v>
      </c>
      <c r="E331" s="6" t="s">
        <v>282</v>
      </c>
      <c r="F331" s="6" t="s">
        <v>81</v>
      </c>
      <c r="G331" s="285">
        <v>75000</v>
      </c>
    </row>
    <row r="332" spans="1:8" ht="38.25">
      <c r="A332" s="406" t="s">
        <v>49</v>
      </c>
      <c r="B332" s="299" t="s">
        <v>35</v>
      </c>
      <c r="C332" s="58" t="s">
        <v>7</v>
      </c>
      <c r="D332" s="246" t="s">
        <v>12</v>
      </c>
      <c r="E332" s="26" t="s">
        <v>283</v>
      </c>
      <c r="F332" s="246"/>
      <c r="G332" s="288">
        <f>SUM(G333:G335)</f>
        <v>6064000</v>
      </c>
      <c r="H332" s="272"/>
    </row>
    <row r="333" spans="1:7" ht="12.75">
      <c r="A333" s="282" t="s">
        <v>79</v>
      </c>
      <c r="B333" s="299" t="s">
        <v>35</v>
      </c>
      <c r="C333" s="191" t="s">
        <v>7</v>
      </c>
      <c r="D333" s="248" t="s">
        <v>12</v>
      </c>
      <c r="E333" s="6" t="s">
        <v>283</v>
      </c>
      <c r="F333" s="248" t="s">
        <v>81</v>
      </c>
      <c r="G333" s="285">
        <v>100000</v>
      </c>
    </row>
    <row r="334" spans="1:7" ht="12" customHeight="1">
      <c r="A334" s="284" t="s">
        <v>106</v>
      </c>
      <c r="B334" s="299" t="s">
        <v>35</v>
      </c>
      <c r="C334" s="191" t="s">
        <v>7</v>
      </c>
      <c r="D334" s="248" t="s">
        <v>12</v>
      </c>
      <c r="E334" s="6" t="s">
        <v>283</v>
      </c>
      <c r="F334" s="248" t="s">
        <v>107</v>
      </c>
      <c r="G334" s="285">
        <f>5900000-336000</f>
        <v>5564000</v>
      </c>
    </row>
    <row r="335" spans="1:7" ht="22.5" customHeight="1">
      <c r="A335" s="284" t="s">
        <v>77</v>
      </c>
      <c r="B335" s="363" t="s">
        <v>35</v>
      </c>
      <c r="C335" s="191" t="s">
        <v>110</v>
      </c>
      <c r="D335" s="248" t="s">
        <v>12</v>
      </c>
      <c r="E335" s="6" t="s">
        <v>283</v>
      </c>
      <c r="F335" s="248" t="s">
        <v>76</v>
      </c>
      <c r="G335" s="285">
        <v>400000</v>
      </c>
    </row>
    <row r="336" spans="1:7" ht="16.5" customHeight="1">
      <c r="A336" s="450" t="s">
        <v>37</v>
      </c>
      <c r="B336" s="299" t="s">
        <v>35</v>
      </c>
      <c r="C336" s="381" t="s">
        <v>7</v>
      </c>
      <c r="D336" s="382" t="s">
        <v>12</v>
      </c>
      <c r="E336" s="120" t="s">
        <v>284</v>
      </c>
      <c r="F336" s="383"/>
      <c r="G336" s="408">
        <f>G337</f>
        <v>686000</v>
      </c>
    </row>
    <row r="337" spans="1:7" ht="25.5">
      <c r="A337" s="282" t="s">
        <v>126</v>
      </c>
      <c r="B337" s="299" t="s">
        <v>35</v>
      </c>
      <c r="C337" s="384" t="s">
        <v>7</v>
      </c>
      <c r="D337" s="385" t="s">
        <v>12</v>
      </c>
      <c r="E337" s="123" t="s">
        <v>284</v>
      </c>
      <c r="F337" s="386" t="s">
        <v>123</v>
      </c>
      <c r="G337" s="409">
        <v>686000</v>
      </c>
    </row>
    <row r="338" spans="1:7" ht="25.5">
      <c r="A338" s="449" t="s">
        <v>195</v>
      </c>
      <c r="B338" s="299" t="s">
        <v>35</v>
      </c>
      <c r="C338" s="58" t="s">
        <v>7</v>
      </c>
      <c r="D338" s="246" t="s">
        <v>12</v>
      </c>
      <c r="E338" s="26" t="s">
        <v>302</v>
      </c>
      <c r="F338" s="246"/>
      <c r="G338" s="288">
        <f>G339+G340</f>
        <v>0</v>
      </c>
    </row>
    <row r="339" spans="1:7" ht="12.75">
      <c r="A339" s="282" t="s">
        <v>79</v>
      </c>
      <c r="B339" s="299" t="s">
        <v>35</v>
      </c>
      <c r="C339" s="191" t="s">
        <v>7</v>
      </c>
      <c r="D339" s="248" t="s">
        <v>12</v>
      </c>
      <c r="E339" s="6" t="s">
        <v>302</v>
      </c>
      <c r="F339" s="248" t="s">
        <v>81</v>
      </c>
      <c r="G339" s="285">
        <v>0</v>
      </c>
    </row>
    <row r="340" spans="1:7" ht="12.75">
      <c r="A340" s="284" t="s">
        <v>77</v>
      </c>
      <c r="B340" s="299" t="s">
        <v>35</v>
      </c>
      <c r="C340" s="191" t="s">
        <v>7</v>
      </c>
      <c r="D340" s="248" t="s">
        <v>12</v>
      </c>
      <c r="E340" s="6" t="s">
        <v>302</v>
      </c>
      <c r="F340" s="248" t="s">
        <v>76</v>
      </c>
      <c r="G340" s="285"/>
    </row>
    <row r="341" spans="1:7" ht="12.75">
      <c r="A341" s="398" t="s">
        <v>153</v>
      </c>
      <c r="B341" s="299" t="s">
        <v>35</v>
      </c>
      <c r="C341" s="283" t="s">
        <v>7</v>
      </c>
      <c r="D341" s="5" t="s">
        <v>154</v>
      </c>
      <c r="E341" s="8"/>
      <c r="F341" s="8"/>
      <c r="G341" s="395">
        <f>G342</f>
        <v>200000</v>
      </c>
    </row>
    <row r="342" spans="1:7" ht="12.75">
      <c r="A342" s="406" t="s">
        <v>152</v>
      </c>
      <c r="B342" s="299" t="s">
        <v>35</v>
      </c>
      <c r="C342" s="58" t="s">
        <v>7</v>
      </c>
      <c r="D342" s="246" t="s">
        <v>154</v>
      </c>
      <c r="E342" s="26" t="s">
        <v>285</v>
      </c>
      <c r="F342" s="246"/>
      <c r="G342" s="288">
        <f>G343+G344</f>
        <v>200000</v>
      </c>
    </row>
    <row r="343" spans="1:7" ht="25.5">
      <c r="A343" s="282" t="s">
        <v>170</v>
      </c>
      <c r="B343" s="363" t="s">
        <v>35</v>
      </c>
      <c r="C343" s="191" t="s">
        <v>7</v>
      </c>
      <c r="D343" s="248" t="s">
        <v>154</v>
      </c>
      <c r="E343" s="6" t="s">
        <v>285</v>
      </c>
      <c r="F343" s="248" t="s">
        <v>167</v>
      </c>
      <c r="G343" s="285">
        <v>0</v>
      </c>
    </row>
    <row r="344" spans="1:7" ht="12.75">
      <c r="A344" s="282" t="s">
        <v>79</v>
      </c>
      <c r="B344" s="299" t="s">
        <v>35</v>
      </c>
      <c r="C344" s="191" t="s">
        <v>7</v>
      </c>
      <c r="D344" s="248" t="s">
        <v>154</v>
      </c>
      <c r="E344" s="6" t="s">
        <v>285</v>
      </c>
      <c r="F344" s="248" t="s">
        <v>81</v>
      </c>
      <c r="G344" s="285">
        <v>200000</v>
      </c>
    </row>
    <row r="345" spans="1:7" ht="12.75">
      <c r="A345" s="451" t="s">
        <v>58</v>
      </c>
      <c r="B345" s="300" t="s">
        <v>35</v>
      </c>
      <c r="C345" s="77" t="s">
        <v>33</v>
      </c>
      <c r="D345" s="77"/>
      <c r="E345" s="70"/>
      <c r="F345" s="77"/>
      <c r="G345" s="443">
        <f>G346</f>
        <v>5000000</v>
      </c>
    </row>
    <row r="346" spans="1:7" ht="12.75">
      <c r="A346" s="398" t="s">
        <v>64</v>
      </c>
      <c r="B346" s="299" t="s">
        <v>35</v>
      </c>
      <c r="C346" s="57" t="s">
        <v>33</v>
      </c>
      <c r="D346" s="241" t="s">
        <v>8</v>
      </c>
      <c r="E346" s="5"/>
      <c r="F346" s="241"/>
      <c r="G346" s="395">
        <f>G347</f>
        <v>5000000</v>
      </c>
    </row>
    <row r="347" spans="1:7" ht="12.75">
      <c r="A347" s="424" t="s">
        <v>164</v>
      </c>
      <c r="B347" s="363" t="s">
        <v>35</v>
      </c>
      <c r="C347" s="378" t="s">
        <v>33</v>
      </c>
      <c r="D347" s="216" t="s">
        <v>8</v>
      </c>
      <c r="E347" s="216" t="s">
        <v>228</v>
      </c>
      <c r="F347" s="216"/>
      <c r="G347" s="436">
        <f>G348+G352</f>
        <v>5000000</v>
      </c>
    </row>
    <row r="348" spans="1:7" ht="25.5">
      <c r="A348" s="406" t="s">
        <v>155</v>
      </c>
      <c r="B348" s="299" t="s">
        <v>35</v>
      </c>
      <c r="C348" s="55" t="s">
        <v>33</v>
      </c>
      <c r="D348" s="26" t="s">
        <v>8</v>
      </c>
      <c r="E348" s="26" t="s">
        <v>286</v>
      </c>
      <c r="F348" s="26"/>
      <c r="G348" s="288">
        <f>G349</f>
        <v>300000</v>
      </c>
    </row>
    <row r="349" spans="1:7" ht="25.5">
      <c r="A349" s="282" t="s">
        <v>170</v>
      </c>
      <c r="B349" s="299" t="s">
        <v>35</v>
      </c>
      <c r="C349" s="56" t="s">
        <v>33</v>
      </c>
      <c r="D349" s="6" t="s">
        <v>8</v>
      </c>
      <c r="E349" s="6" t="s">
        <v>286</v>
      </c>
      <c r="F349" s="6" t="s">
        <v>167</v>
      </c>
      <c r="G349" s="285">
        <v>300000</v>
      </c>
    </row>
    <row r="350" spans="1:7" ht="12.75">
      <c r="A350" s="282" t="s">
        <v>79</v>
      </c>
      <c r="B350" s="299" t="s">
        <v>35</v>
      </c>
      <c r="C350" s="56" t="s">
        <v>33</v>
      </c>
      <c r="D350" s="6" t="s">
        <v>8</v>
      </c>
      <c r="E350" s="6" t="s">
        <v>286</v>
      </c>
      <c r="F350" s="6" t="s">
        <v>81</v>
      </c>
      <c r="G350" s="285"/>
    </row>
    <row r="351" spans="1:7" ht="12.75">
      <c r="A351" s="406" t="s">
        <v>156</v>
      </c>
      <c r="B351" s="299" t="s">
        <v>35</v>
      </c>
      <c r="C351" s="294" t="s">
        <v>33</v>
      </c>
      <c r="D351" s="26" t="s">
        <v>8</v>
      </c>
      <c r="E351" s="289" t="s">
        <v>303</v>
      </c>
      <c r="F351" s="26"/>
      <c r="G351" s="288">
        <f>G352</f>
        <v>4700000</v>
      </c>
    </row>
    <row r="352" spans="1:7" ht="25.5">
      <c r="A352" s="282" t="s">
        <v>157</v>
      </c>
      <c r="B352" s="299" t="s">
        <v>35</v>
      </c>
      <c r="C352" s="56" t="s">
        <v>33</v>
      </c>
      <c r="D352" s="6" t="s">
        <v>8</v>
      </c>
      <c r="E352" s="6" t="s">
        <v>303</v>
      </c>
      <c r="F352" s="6" t="s">
        <v>158</v>
      </c>
      <c r="G352" s="285">
        <v>4700000</v>
      </c>
    </row>
    <row r="353" spans="1:7" ht="12.75">
      <c r="A353" s="451" t="s">
        <v>59</v>
      </c>
      <c r="B353" s="358" t="s">
        <v>35</v>
      </c>
      <c r="C353" s="77" t="s">
        <v>6</v>
      </c>
      <c r="D353" s="77"/>
      <c r="E353" s="70"/>
      <c r="F353" s="77"/>
      <c r="G353" s="443">
        <f>G354</f>
        <v>600000</v>
      </c>
    </row>
    <row r="354" spans="1:7" ht="12.75">
      <c r="A354" s="398" t="s">
        <v>29</v>
      </c>
      <c r="B354" s="299" t="s">
        <v>35</v>
      </c>
      <c r="C354" s="57" t="s">
        <v>6</v>
      </c>
      <c r="D354" s="241" t="s">
        <v>9</v>
      </c>
      <c r="E354" s="5"/>
      <c r="F354" s="241"/>
      <c r="G354" s="395">
        <f>G355</f>
        <v>600000</v>
      </c>
    </row>
    <row r="355" spans="1:7" ht="12.75">
      <c r="A355" s="452" t="s">
        <v>165</v>
      </c>
      <c r="B355" s="299" t="s">
        <v>35</v>
      </c>
      <c r="C355" s="113" t="s">
        <v>6</v>
      </c>
      <c r="D355" s="12" t="s">
        <v>9</v>
      </c>
      <c r="E355" s="12" t="s">
        <v>287</v>
      </c>
      <c r="F355" s="12"/>
      <c r="G355" s="422">
        <f>G356</f>
        <v>600000</v>
      </c>
    </row>
    <row r="356" spans="1:7" ht="25.5">
      <c r="A356" s="282" t="s">
        <v>116</v>
      </c>
      <c r="B356" s="299" t="s">
        <v>35</v>
      </c>
      <c r="C356" s="56" t="s">
        <v>6</v>
      </c>
      <c r="D356" s="6" t="s">
        <v>9</v>
      </c>
      <c r="E356" s="6" t="s">
        <v>287</v>
      </c>
      <c r="F356" s="6" t="s">
        <v>115</v>
      </c>
      <c r="G356" s="285">
        <v>600000</v>
      </c>
    </row>
    <row r="357" spans="1:7" ht="15.75">
      <c r="A357" s="414" t="s">
        <v>55</v>
      </c>
      <c r="B357" s="300" t="s">
        <v>35</v>
      </c>
      <c r="C357" s="375" t="s">
        <v>50</v>
      </c>
      <c r="D357" s="104"/>
      <c r="E357" s="104"/>
      <c r="F357" s="104"/>
      <c r="G357" s="411">
        <f>G358</f>
        <v>2000000</v>
      </c>
    </row>
    <row r="358" spans="1:7" ht="12.75">
      <c r="A358" s="453" t="s">
        <v>111</v>
      </c>
      <c r="B358" s="299" t="s">
        <v>35</v>
      </c>
      <c r="C358" s="387" t="s">
        <v>50</v>
      </c>
      <c r="D358" s="13" t="s">
        <v>2</v>
      </c>
      <c r="E358" s="13"/>
      <c r="F358" s="13"/>
      <c r="G358" s="454">
        <f>G361</f>
        <v>2000000</v>
      </c>
    </row>
    <row r="359" spans="1:7" ht="12.75">
      <c r="A359" s="406" t="s">
        <v>159</v>
      </c>
      <c r="B359" s="363" t="s">
        <v>35</v>
      </c>
      <c r="C359" s="55" t="s">
        <v>50</v>
      </c>
      <c r="D359" s="26" t="s">
        <v>2</v>
      </c>
      <c r="E359" s="26" t="s">
        <v>209</v>
      </c>
      <c r="F359" s="26"/>
      <c r="G359" s="288">
        <f>G360</f>
        <v>0</v>
      </c>
    </row>
    <row r="360" spans="1:7" ht="12.75">
      <c r="A360" s="284" t="s">
        <v>111</v>
      </c>
      <c r="B360" s="363" t="s">
        <v>35</v>
      </c>
      <c r="C360" s="56" t="s">
        <v>50</v>
      </c>
      <c r="D360" s="6" t="s">
        <v>2</v>
      </c>
      <c r="E360" s="6" t="s">
        <v>209</v>
      </c>
      <c r="F360" s="6" t="s">
        <v>112</v>
      </c>
      <c r="G360" s="285"/>
    </row>
    <row r="361" spans="1:7" ht="12.75">
      <c r="A361" s="455" t="s">
        <v>111</v>
      </c>
      <c r="B361" s="363" t="s">
        <v>35</v>
      </c>
      <c r="C361" s="55" t="s">
        <v>50</v>
      </c>
      <c r="D361" s="26" t="s">
        <v>2</v>
      </c>
      <c r="E361" s="26" t="s">
        <v>288</v>
      </c>
      <c r="F361" s="26"/>
      <c r="G361" s="288">
        <f>G362</f>
        <v>2000000</v>
      </c>
    </row>
    <row r="362" spans="1:7" ht="12.75">
      <c r="A362" s="284" t="s">
        <v>159</v>
      </c>
      <c r="B362" s="363" t="s">
        <v>35</v>
      </c>
      <c r="C362" s="56" t="s">
        <v>50</v>
      </c>
      <c r="D362" s="6" t="s">
        <v>2</v>
      </c>
      <c r="E362" s="6" t="s">
        <v>288</v>
      </c>
      <c r="F362" s="6" t="s">
        <v>112</v>
      </c>
      <c r="G362" s="285">
        <v>2000000</v>
      </c>
    </row>
    <row r="363" spans="1:7" ht="25.5">
      <c r="A363" s="451" t="s">
        <v>60</v>
      </c>
      <c r="B363" s="358" t="s">
        <v>35</v>
      </c>
      <c r="C363" s="69" t="s">
        <v>38</v>
      </c>
      <c r="D363" s="70"/>
      <c r="E363" s="70"/>
      <c r="F363" s="70"/>
      <c r="G363" s="443">
        <f>G364</f>
        <v>7083000</v>
      </c>
    </row>
    <row r="364" spans="1:7" ht="25.5">
      <c r="A364" s="415" t="s">
        <v>61</v>
      </c>
      <c r="B364" s="363" t="s">
        <v>35</v>
      </c>
      <c r="C364" s="283" t="s">
        <v>38</v>
      </c>
      <c r="D364" s="13" t="s">
        <v>2</v>
      </c>
      <c r="E364" s="13"/>
      <c r="F364" s="13"/>
      <c r="G364" s="395">
        <f>G365+G367</f>
        <v>7083000</v>
      </c>
    </row>
    <row r="365" spans="1:7" ht="12.75">
      <c r="A365" s="456" t="s">
        <v>44</v>
      </c>
      <c r="B365" s="363" t="s">
        <v>35</v>
      </c>
      <c r="C365" s="66" t="s">
        <v>38</v>
      </c>
      <c r="D365" s="66" t="s">
        <v>2</v>
      </c>
      <c r="E365" s="66" t="s">
        <v>289</v>
      </c>
      <c r="F365" s="28"/>
      <c r="G365" s="288">
        <f>G366</f>
        <v>500000</v>
      </c>
    </row>
    <row r="366" spans="1:7" ht="12.75">
      <c r="A366" s="457" t="s">
        <v>113</v>
      </c>
      <c r="B366" s="363" t="s">
        <v>35</v>
      </c>
      <c r="C366" s="56" t="s">
        <v>38</v>
      </c>
      <c r="D366" s="14" t="s">
        <v>2</v>
      </c>
      <c r="E366" s="276" t="s">
        <v>289</v>
      </c>
      <c r="F366" s="14" t="s">
        <v>114</v>
      </c>
      <c r="G366" s="441">
        <v>500000</v>
      </c>
    </row>
    <row r="367" spans="1:7" ht="25.5">
      <c r="A367" s="456" t="s">
        <v>43</v>
      </c>
      <c r="B367" s="363" t="s">
        <v>35</v>
      </c>
      <c r="C367" s="66" t="s">
        <v>38</v>
      </c>
      <c r="D367" s="66" t="s">
        <v>2</v>
      </c>
      <c r="E367" s="66" t="s">
        <v>290</v>
      </c>
      <c r="F367" s="28"/>
      <c r="G367" s="288">
        <f>G368</f>
        <v>6583000</v>
      </c>
    </row>
    <row r="368" spans="1:7" ht="13.5" thickBot="1">
      <c r="A368" s="458" t="s">
        <v>113</v>
      </c>
      <c r="B368" s="459" t="s">
        <v>35</v>
      </c>
      <c r="C368" s="460" t="s">
        <v>38</v>
      </c>
      <c r="D368" s="461" t="s">
        <v>2</v>
      </c>
      <c r="E368" s="277" t="s">
        <v>290</v>
      </c>
      <c r="F368" s="461" t="s">
        <v>114</v>
      </c>
      <c r="G368" s="462">
        <v>6583000</v>
      </c>
    </row>
    <row r="369" spans="1:7" ht="16.5" thickBot="1">
      <c r="A369" s="287" t="s">
        <v>19</v>
      </c>
      <c r="B369" s="463" t="s">
        <v>35</v>
      </c>
      <c r="C369" s="464"/>
      <c r="D369" s="464"/>
      <c r="E369" s="279"/>
      <c r="F369" s="279"/>
      <c r="G369" s="465">
        <f>G14+G92+G96+G111+G141+G272+G302+G306+G345+G353+G357+G363</f>
        <v>413643505.27</v>
      </c>
    </row>
  </sheetData>
  <sheetProtection/>
  <mergeCells count="8">
    <mergeCell ref="A5:G5"/>
    <mergeCell ref="B7:B12"/>
    <mergeCell ref="C7:C12"/>
    <mergeCell ref="A7:A12"/>
    <mergeCell ref="E7:E12"/>
    <mergeCell ref="F7:F12"/>
    <mergeCell ref="G7:G12"/>
    <mergeCell ref="D7:D12"/>
  </mergeCells>
  <printOptions/>
  <pageMargins left="0.7874015748031497" right="0.2362204724409449" top="0.3937007874015748" bottom="0.2362204724409449" header="0.36" footer="0.1968503937007874"/>
  <pageSetup fitToHeight="6" fitToWidth="1" horizontalDpi="600" verticalDpi="600" orientation="portrait" paperSize="9" scale="54" r:id="rId1"/>
  <rowBreaks count="2" manualBreakCount="2">
    <brk id="50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tabSelected="1" workbookViewId="0" topLeftCell="A116">
      <selection activeCell="E126" sqref="E126:F126"/>
    </sheetView>
  </sheetViews>
  <sheetFormatPr defaultColWidth="9.00390625" defaultRowHeight="12.75"/>
  <cols>
    <col min="1" max="1" width="87.75390625" style="0" customWidth="1"/>
    <col min="2" max="2" width="6.875" style="0" customWidth="1"/>
    <col min="3" max="3" width="6.375" style="0" customWidth="1"/>
    <col min="4" max="4" width="12.25390625" style="0" customWidth="1"/>
    <col min="5" max="5" width="5.375" style="0" customWidth="1"/>
    <col min="6" max="6" width="17.75390625" style="0" customWidth="1"/>
    <col min="8" max="8" width="10.125" style="0" bestFit="1" customWidth="1"/>
  </cols>
  <sheetData>
    <row r="1" ht="12.75">
      <c r="E1" t="s">
        <v>212</v>
      </c>
    </row>
    <row r="2" ht="12.75">
      <c r="D2" t="s">
        <v>211</v>
      </c>
    </row>
    <row r="3" ht="12.75">
      <c r="E3" t="s">
        <v>52</v>
      </c>
    </row>
    <row r="5" spans="1:6" ht="43.5" customHeight="1">
      <c r="A5" s="485" t="s">
        <v>210</v>
      </c>
      <c r="B5" s="485"/>
      <c r="C5" s="485"/>
      <c r="D5" s="485"/>
      <c r="E5" s="485"/>
      <c r="F5" s="485"/>
    </row>
    <row r="6" spans="1:5" ht="13.5" thickBot="1">
      <c r="A6" s="1"/>
      <c r="B6" s="2"/>
      <c r="C6" s="2"/>
      <c r="D6" s="3"/>
      <c r="E6" s="3"/>
    </row>
    <row r="7" spans="1:6" ht="12.75" customHeight="1">
      <c r="A7" s="473" t="s">
        <v>0</v>
      </c>
      <c r="B7" s="467" t="s">
        <v>1</v>
      </c>
      <c r="C7" s="482" t="s">
        <v>10</v>
      </c>
      <c r="D7" s="475" t="s">
        <v>20</v>
      </c>
      <c r="E7" s="477" t="s">
        <v>21</v>
      </c>
      <c r="F7" s="480" t="s">
        <v>213</v>
      </c>
    </row>
    <row r="8" spans="1:6" ht="12.75">
      <c r="A8" s="474"/>
      <c r="B8" s="468"/>
      <c r="C8" s="483"/>
      <c r="D8" s="476"/>
      <c r="E8" s="478"/>
      <c r="F8" s="481"/>
    </row>
    <row r="9" spans="1:6" ht="12.75">
      <c r="A9" s="474"/>
      <c r="B9" s="468"/>
      <c r="C9" s="483"/>
      <c r="D9" s="476"/>
      <c r="E9" s="478"/>
      <c r="F9" s="481"/>
    </row>
    <row r="10" spans="1:6" ht="12.75">
      <c r="A10" s="474"/>
      <c r="B10" s="468"/>
      <c r="C10" s="483"/>
      <c r="D10" s="476"/>
      <c r="E10" s="478"/>
      <c r="F10" s="481"/>
    </row>
    <row r="11" spans="1:6" ht="12.75">
      <c r="A11" s="474"/>
      <c r="B11" s="468"/>
      <c r="C11" s="483"/>
      <c r="D11" s="476"/>
      <c r="E11" s="478"/>
      <c r="F11" s="481"/>
    </row>
    <row r="12" spans="1:6" ht="13.5" thickBot="1">
      <c r="A12" s="486"/>
      <c r="B12" s="487"/>
      <c r="C12" s="488"/>
      <c r="D12" s="489"/>
      <c r="E12" s="490"/>
      <c r="F12" s="481"/>
    </row>
    <row r="13" spans="1:6" ht="15.75">
      <c r="A13" s="115" t="s">
        <v>16</v>
      </c>
      <c r="B13" s="114" t="s">
        <v>2</v>
      </c>
      <c r="C13" s="133"/>
      <c r="D13" s="114"/>
      <c r="E13" s="351"/>
      <c r="F13" s="18">
        <f>F14+F18+F61+F64+F67</f>
        <v>25684076.509999998</v>
      </c>
    </row>
    <row r="14" spans="1:6" ht="37.5" customHeight="1">
      <c r="A14" s="46" t="s">
        <v>39</v>
      </c>
      <c r="B14" s="31" t="s">
        <v>2</v>
      </c>
      <c r="C14" s="83" t="s">
        <v>11</v>
      </c>
      <c r="D14" s="5"/>
      <c r="E14" s="137"/>
      <c r="F14" s="17">
        <f>F15</f>
        <v>264600</v>
      </c>
    </row>
    <row r="15" spans="1:7" ht="15.75" customHeight="1">
      <c r="A15" s="188" t="s">
        <v>117</v>
      </c>
      <c r="B15" s="187" t="s">
        <v>2</v>
      </c>
      <c r="C15" s="184" t="s">
        <v>11</v>
      </c>
      <c r="D15" s="26" t="s">
        <v>203</v>
      </c>
      <c r="E15" s="185"/>
      <c r="F15" s="186">
        <f>F16+F17</f>
        <v>264600</v>
      </c>
      <c r="G15" s="272"/>
    </row>
    <row r="16" spans="1:7" ht="42.75" customHeight="1">
      <c r="A16" s="72" t="s">
        <v>168</v>
      </c>
      <c r="B16" s="32" t="s">
        <v>2</v>
      </c>
      <c r="C16" s="61" t="s">
        <v>11</v>
      </c>
      <c r="D16" s="6" t="s">
        <v>203</v>
      </c>
      <c r="E16" s="144" t="s">
        <v>167</v>
      </c>
      <c r="F16" s="16">
        <v>210600</v>
      </c>
      <c r="G16" s="272"/>
    </row>
    <row r="17" spans="1:7" ht="24" customHeight="1">
      <c r="A17" s="72" t="s">
        <v>79</v>
      </c>
      <c r="B17" s="32" t="s">
        <v>2</v>
      </c>
      <c r="C17" s="61" t="s">
        <v>11</v>
      </c>
      <c r="D17" s="6" t="s">
        <v>203</v>
      </c>
      <c r="E17" s="144" t="s">
        <v>81</v>
      </c>
      <c r="F17" s="16">
        <v>54000</v>
      </c>
      <c r="G17" s="272"/>
    </row>
    <row r="18" spans="1:6" ht="29.25" customHeight="1">
      <c r="A18" s="22" t="s">
        <v>30</v>
      </c>
      <c r="B18" s="31" t="s">
        <v>2</v>
      </c>
      <c r="C18" s="83" t="s">
        <v>12</v>
      </c>
      <c r="D18" s="5"/>
      <c r="E18" s="137"/>
      <c r="F18" s="17">
        <f>F19+F25+F28+F33+F37+F43+F45+F49+F51+F53+F57+F59</f>
        <v>17507100</v>
      </c>
    </row>
    <row r="19" spans="1:6" ht="28.5" customHeight="1">
      <c r="A19" s="182" t="s">
        <v>86</v>
      </c>
      <c r="B19" s="187" t="s">
        <v>2</v>
      </c>
      <c r="C19" s="184" t="s">
        <v>12</v>
      </c>
      <c r="D19" s="26" t="s">
        <v>229</v>
      </c>
      <c r="E19" s="185"/>
      <c r="F19" s="186">
        <f>SUM(F20:F24)</f>
        <v>15160100</v>
      </c>
    </row>
    <row r="20" spans="1:7" ht="25.5" customHeight="1">
      <c r="A20" s="72" t="s">
        <v>293</v>
      </c>
      <c r="B20" s="32" t="s">
        <v>2</v>
      </c>
      <c r="C20" s="61" t="s">
        <v>12</v>
      </c>
      <c r="D20" s="6" t="s">
        <v>229</v>
      </c>
      <c r="E20" s="144" t="s">
        <v>83</v>
      </c>
      <c r="F20" s="16">
        <v>9869100</v>
      </c>
      <c r="G20" s="272"/>
    </row>
    <row r="21" spans="1:7" ht="13.5" customHeight="1">
      <c r="A21" s="72" t="s">
        <v>87</v>
      </c>
      <c r="B21" s="32" t="s">
        <v>88</v>
      </c>
      <c r="C21" s="61" t="s">
        <v>12</v>
      </c>
      <c r="D21" s="6" t="s">
        <v>229</v>
      </c>
      <c r="E21" s="144" t="s">
        <v>89</v>
      </c>
      <c r="F21" s="16">
        <v>180000</v>
      </c>
      <c r="G21" s="272"/>
    </row>
    <row r="22" spans="1:7" ht="29.25" customHeight="1">
      <c r="A22" s="282" t="s">
        <v>291</v>
      </c>
      <c r="B22" s="32" t="s">
        <v>88</v>
      </c>
      <c r="C22" s="61" t="s">
        <v>12</v>
      </c>
      <c r="D22" s="6" t="s">
        <v>229</v>
      </c>
      <c r="E22" s="144" t="s">
        <v>292</v>
      </c>
      <c r="F22" s="16">
        <v>3890000</v>
      </c>
      <c r="G22" s="272"/>
    </row>
    <row r="23" spans="1:7" ht="20.25" customHeight="1">
      <c r="A23" s="72" t="s">
        <v>79</v>
      </c>
      <c r="B23" s="32" t="s">
        <v>2</v>
      </c>
      <c r="C23" s="61" t="s">
        <v>12</v>
      </c>
      <c r="D23" s="6" t="s">
        <v>229</v>
      </c>
      <c r="E23" s="144" t="s">
        <v>81</v>
      </c>
      <c r="F23" s="16">
        <v>1221000</v>
      </c>
      <c r="G23" s="272"/>
    </row>
    <row r="24" spans="1:7" ht="27" customHeight="1">
      <c r="A24" s="10" t="s">
        <v>106</v>
      </c>
      <c r="B24" s="32" t="s">
        <v>2</v>
      </c>
      <c r="C24" s="61" t="s">
        <v>12</v>
      </c>
      <c r="D24" s="6" t="s">
        <v>229</v>
      </c>
      <c r="E24" s="144" t="s">
        <v>107</v>
      </c>
      <c r="F24" s="16"/>
      <c r="G24" s="272"/>
    </row>
    <row r="25" spans="1:6" ht="27" customHeight="1">
      <c r="A25" s="181" t="s">
        <v>36</v>
      </c>
      <c r="B25" s="33" t="s">
        <v>2</v>
      </c>
      <c r="C25" s="63" t="s">
        <v>12</v>
      </c>
      <c r="D25" s="26" t="s">
        <v>230</v>
      </c>
      <c r="E25" s="138"/>
      <c r="F25" s="27">
        <f>F26+F27</f>
        <v>1300000</v>
      </c>
    </row>
    <row r="26" spans="1:7" ht="21.75" customHeight="1">
      <c r="A26" s="72" t="s">
        <v>294</v>
      </c>
      <c r="B26" s="56" t="s">
        <v>2</v>
      </c>
      <c r="C26" s="61" t="s">
        <v>12</v>
      </c>
      <c r="D26" s="6" t="s">
        <v>230</v>
      </c>
      <c r="E26" s="144" t="s">
        <v>83</v>
      </c>
      <c r="F26" s="16">
        <v>1000000</v>
      </c>
      <c r="G26" s="272"/>
    </row>
    <row r="27" spans="1:7" ht="29.25" customHeight="1">
      <c r="A27" s="282" t="s">
        <v>291</v>
      </c>
      <c r="B27" s="56" t="s">
        <v>2</v>
      </c>
      <c r="C27" s="61" t="s">
        <v>12</v>
      </c>
      <c r="D27" s="6" t="s">
        <v>230</v>
      </c>
      <c r="E27" s="144" t="s">
        <v>292</v>
      </c>
      <c r="F27" s="16">
        <v>300000</v>
      </c>
      <c r="G27" s="272"/>
    </row>
    <row r="28" spans="1:6" ht="30" customHeight="1">
      <c r="A28" s="71" t="s">
        <v>54</v>
      </c>
      <c r="B28" s="33" t="s">
        <v>2</v>
      </c>
      <c r="C28" s="63" t="s">
        <v>12</v>
      </c>
      <c r="D28" s="26" t="s">
        <v>231</v>
      </c>
      <c r="E28" s="138"/>
      <c r="F28" s="27">
        <f>SUM(F29:F32)</f>
        <v>333000</v>
      </c>
    </row>
    <row r="29" spans="1:6" ht="29.25" customHeight="1">
      <c r="A29" s="72" t="s">
        <v>294</v>
      </c>
      <c r="B29" s="32" t="s">
        <v>2</v>
      </c>
      <c r="C29" s="61" t="s">
        <v>12</v>
      </c>
      <c r="D29" s="6" t="s">
        <v>231</v>
      </c>
      <c r="E29" s="144" t="s">
        <v>83</v>
      </c>
      <c r="F29" s="16">
        <v>197000</v>
      </c>
    </row>
    <row r="30" spans="1:6" ht="18.75" customHeight="1">
      <c r="A30" s="72" t="s">
        <v>87</v>
      </c>
      <c r="B30" s="32" t="s">
        <v>2</v>
      </c>
      <c r="C30" s="61" t="s">
        <v>12</v>
      </c>
      <c r="D30" s="6" t="s">
        <v>231</v>
      </c>
      <c r="E30" s="144" t="s">
        <v>89</v>
      </c>
      <c r="F30" s="16">
        <v>15000</v>
      </c>
    </row>
    <row r="31" spans="1:6" ht="34.5" customHeight="1">
      <c r="A31" s="282" t="s">
        <v>291</v>
      </c>
      <c r="B31" s="32" t="s">
        <v>2</v>
      </c>
      <c r="C31" s="61" t="s">
        <v>12</v>
      </c>
      <c r="D31" s="6" t="s">
        <v>231</v>
      </c>
      <c r="E31" s="144" t="s">
        <v>292</v>
      </c>
      <c r="F31" s="16">
        <v>58000</v>
      </c>
    </row>
    <row r="32" spans="1:6" ht="22.5" customHeight="1">
      <c r="A32" s="72" t="s">
        <v>79</v>
      </c>
      <c r="B32" s="32" t="s">
        <v>2</v>
      </c>
      <c r="C32" s="61" t="s">
        <v>12</v>
      </c>
      <c r="D32" s="6" t="s">
        <v>231</v>
      </c>
      <c r="E32" s="144" t="s">
        <v>81</v>
      </c>
      <c r="F32" s="16">
        <v>63000</v>
      </c>
    </row>
    <row r="33" spans="1:6" ht="24.75" customHeight="1">
      <c r="A33" s="48" t="s">
        <v>41</v>
      </c>
      <c r="B33" s="33" t="s">
        <v>2</v>
      </c>
      <c r="C33" s="63" t="s">
        <v>12</v>
      </c>
      <c r="D33" s="26" t="s">
        <v>232</v>
      </c>
      <c r="E33" s="138"/>
      <c r="F33" s="27">
        <f>SUM(F34:F36)</f>
        <v>69000</v>
      </c>
    </row>
    <row r="34" spans="1:6" ht="29.25" customHeight="1">
      <c r="A34" s="72" t="s">
        <v>294</v>
      </c>
      <c r="B34" s="32" t="s">
        <v>2</v>
      </c>
      <c r="C34" s="61" t="s">
        <v>12</v>
      </c>
      <c r="D34" s="6" t="s">
        <v>232</v>
      </c>
      <c r="E34" s="144" t="s">
        <v>83</v>
      </c>
      <c r="F34" s="16">
        <v>52000</v>
      </c>
    </row>
    <row r="35" spans="1:6" ht="29.25" customHeight="1">
      <c r="A35" s="282" t="s">
        <v>291</v>
      </c>
      <c r="B35" s="32" t="s">
        <v>2</v>
      </c>
      <c r="C35" s="61" t="s">
        <v>12</v>
      </c>
      <c r="D35" s="6" t="s">
        <v>232</v>
      </c>
      <c r="E35" s="144" t="s">
        <v>292</v>
      </c>
      <c r="F35" s="16">
        <v>15000</v>
      </c>
    </row>
    <row r="36" spans="1:6" ht="21" customHeight="1">
      <c r="A36" s="72" t="s">
        <v>79</v>
      </c>
      <c r="B36" s="32" t="s">
        <v>2</v>
      </c>
      <c r="C36" s="61" t="s">
        <v>12</v>
      </c>
      <c r="D36" s="6" t="s">
        <v>232</v>
      </c>
      <c r="E36" s="144" t="s">
        <v>81</v>
      </c>
      <c r="F36" s="16">
        <v>2000</v>
      </c>
    </row>
    <row r="37" spans="1:6" ht="44.25" customHeight="1">
      <c r="A37" s="127" t="s">
        <v>74</v>
      </c>
      <c r="B37" s="128" t="s">
        <v>2</v>
      </c>
      <c r="C37" s="134" t="s">
        <v>12</v>
      </c>
      <c r="D37" s="126" t="s">
        <v>233</v>
      </c>
      <c r="E37" s="352"/>
      <c r="F37" s="27">
        <f>SUM(F38:F42)</f>
        <v>342000</v>
      </c>
    </row>
    <row r="38" spans="1:6" ht="27" customHeight="1">
      <c r="A38" s="72" t="s">
        <v>293</v>
      </c>
      <c r="B38" s="32" t="s">
        <v>2</v>
      </c>
      <c r="C38" s="61" t="s">
        <v>12</v>
      </c>
      <c r="D38" s="6" t="s">
        <v>233</v>
      </c>
      <c r="E38" s="144" t="s">
        <v>83</v>
      </c>
      <c r="F38" s="16">
        <v>214000</v>
      </c>
    </row>
    <row r="39" spans="1:6" ht="27" customHeight="1">
      <c r="A39" s="72" t="s">
        <v>87</v>
      </c>
      <c r="B39" s="32" t="s">
        <v>2</v>
      </c>
      <c r="C39" s="61" t="s">
        <v>12</v>
      </c>
      <c r="D39" s="6" t="s">
        <v>233</v>
      </c>
      <c r="E39" s="144" t="s">
        <v>89</v>
      </c>
      <c r="F39" s="16">
        <v>14000</v>
      </c>
    </row>
    <row r="40" spans="1:6" ht="27" customHeight="1">
      <c r="A40" s="282" t="s">
        <v>291</v>
      </c>
      <c r="B40" s="32" t="s">
        <v>2</v>
      </c>
      <c r="C40" s="61" t="s">
        <v>12</v>
      </c>
      <c r="D40" s="6" t="s">
        <v>233</v>
      </c>
      <c r="E40" s="144" t="s">
        <v>292</v>
      </c>
      <c r="F40" s="16">
        <v>62000</v>
      </c>
    </row>
    <row r="41" spans="1:6" ht="18" customHeight="1">
      <c r="A41" s="72" t="s">
        <v>79</v>
      </c>
      <c r="B41" s="32" t="s">
        <v>2</v>
      </c>
      <c r="C41" s="61" t="s">
        <v>12</v>
      </c>
      <c r="D41" s="6" t="s">
        <v>233</v>
      </c>
      <c r="E41" s="144" t="s">
        <v>81</v>
      </c>
      <c r="F41" s="16">
        <v>42000</v>
      </c>
    </row>
    <row r="42" spans="1:6" ht="18.75" customHeight="1">
      <c r="A42" s="72" t="s">
        <v>90</v>
      </c>
      <c r="B42" s="32" t="s">
        <v>2</v>
      </c>
      <c r="C42" s="61" t="s">
        <v>12</v>
      </c>
      <c r="D42" s="6" t="s">
        <v>233</v>
      </c>
      <c r="E42" s="144" t="s">
        <v>70</v>
      </c>
      <c r="F42" s="16">
        <v>10000</v>
      </c>
    </row>
    <row r="43" spans="1:6" ht="26.25" customHeight="1">
      <c r="A43" s="118" t="s">
        <v>84</v>
      </c>
      <c r="B43" s="294" t="s">
        <v>2</v>
      </c>
      <c r="C43" s="289" t="s">
        <v>12</v>
      </c>
      <c r="D43" s="26" t="s">
        <v>308</v>
      </c>
      <c r="E43" s="353"/>
      <c r="F43" s="355">
        <f>F44</f>
        <v>160000</v>
      </c>
    </row>
    <row r="44" spans="1:6" ht="18.75" customHeight="1">
      <c r="A44" s="72" t="s">
        <v>79</v>
      </c>
      <c r="B44" s="56" t="s">
        <v>2</v>
      </c>
      <c r="C44" s="6" t="s">
        <v>12</v>
      </c>
      <c r="D44" s="6" t="s">
        <v>308</v>
      </c>
      <c r="E44" s="61" t="s">
        <v>81</v>
      </c>
      <c r="F44" s="16">
        <f>110000+50000</f>
        <v>160000</v>
      </c>
    </row>
    <row r="45" spans="1:6" ht="30.75" customHeight="1">
      <c r="A45" s="118" t="s">
        <v>171</v>
      </c>
      <c r="B45" s="294" t="s">
        <v>2</v>
      </c>
      <c r="C45" s="289" t="s">
        <v>12</v>
      </c>
      <c r="D45" s="26" t="s">
        <v>309</v>
      </c>
      <c r="E45" s="353"/>
      <c r="F45" s="355">
        <f>SUM(F46:F48)</f>
        <v>50000</v>
      </c>
    </row>
    <row r="46" spans="1:6" ht="18.75" customHeight="1">
      <c r="A46" s="72" t="s">
        <v>294</v>
      </c>
      <c r="B46" s="56" t="s">
        <v>2</v>
      </c>
      <c r="C46" s="6" t="s">
        <v>12</v>
      </c>
      <c r="D46" s="6" t="s">
        <v>309</v>
      </c>
      <c r="E46" s="144" t="s">
        <v>83</v>
      </c>
      <c r="F46" s="16">
        <f>22000+15000</f>
        <v>37000</v>
      </c>
    </row>
    <row r="47" spans="1:6" ht="18.75" customHeight="1">
      <c r="A47" s="282" t="s">
        <v>291</v>
      </c>
      <c r="B47" s="56" t="s">
        <v>2</v>
      </c>
      <c r="C47" s="6" t="s">
        <v>12</v>
      </c>
      <c r="D47" s="6" t="s">
        <v>309</v>
      </c>
      <c r="E47" s="144" t="s">
        <v>292</v>
      </c>
      <c r="F47" s="16">
        <f>6000+5000</f>
        <v>11000</v>
      </c>
    </row>
    <row r="48" spans="1:6" ht="18.75" customHeight="1">
      <c r="A48" s="72" t="s">
        <v>79</v>
      </c>
      <c r="B48" s="56" t="s">
        <v>2</v>
      </c>
      <c r="C48" s="6" t="s">
        <v>12</v>
      </c>
      <c r="D48" s="6" t="s">
        <v>309</v>
      </c>
      <c r="E48" s="144" t="s">
        <v>81</v>
      </c>
      <c r="F48" s="16">
        <v>2000</v>
      </c>
    </row>
    <row r="49" spans="1:6" ht="32.25" customHeight="1">
      <c r="A49" s="118" t="s">
        <v>189</v>
      </c>
      <c r="B49" s="294" t="s">
        <v>2</v>
      </c>
      <c r="C49" s="289" t="s">
        <v>12</v>
      </c>
      <c r="D49" s="289" t="s">
        <v>310</v>
      </c>
      <c r="E49" s="296"/>
      <c r="F49" s="355">
        <f>F50</f>
        <v>5000</v>
      </c>
    </row>
    <row r="50" spans="1:6" ht="18.75" customHeight="1">
      <c r="A50" s="72" t="s">
        <v>79</v>
      </c>
      <c r="B50" s="56" t="s">
        <v>2</v>
      </c>
      <c r="C50" s="6" t="s">
        <v>12</v>
      </c>
      <c r="D50" s="6" t="s">
        <v>310</v>
      </c>
      <c r="E50" s="144" t="s">
        <v>81</v>
      </c>
      <c r="F50" s="16">
        <v>5000</v>
      </c>
    </row>
    <row r="51" spans="1:6" ht="27.75" customHeight="1">
      <c r="A51" s="116" t="s">
        <v>304</v>
      </c>
      <c r="B51" s="294" t="s">
        <v>2</v>
      </c>
      <c r="C51" s="289" t="s">
        <v>12</v>
      </c>
      <c r="D51" s="26" t="s">
        <v>311</v>
      </c>
      <c r="E51" s="296"/>
      <c r="F51" s="355">
        <f>F52</f>
        <v>22000</v>
      </c>
    </row>
    <row r="52" spans="1:6" ht="18.75" customHeight="1">
      <c r="A52" s="72" t="s">
        <v>79</v>
      </c>
      <c r="B52" s="56" t="s">
        <v>2</v>
      </c>
      <c r="C52" s="6" t="s">
        <v>12</v>
      </c>
      <c r="D52" s="6" t="s">
        <v>312</v>
      </c>
      <c r="E52" s="144" t="s">
        <v>81</v>
      </c>
      <c r="F52" s="16">
        <v>22000</v>
      </c>
    </row>
    <row r="53" spans="1:6" ht="33" customHeight="1">
      <c r="A53" s="116" t="s">
        <v>305</v>
      </c>
      <c r="B53" s="294" t="s">
        <v>2</v>
      </c>
      <c r="C53" s="289" t="s">
        <v>12</v>
      </c>
      <c r="D53" s="26" t="s">
        <v>313</v>
      </c>
      <c r="E53" s="296"/>
      <c r="F53" s="355">
        <f>SUM(F54:F56)</f>
        <v>22000</v>
      </c>
    </row>
    <row r="54" spans="1:6" ht="18.75" customHeight="1">
      <c r="A54" s="72" t="s">
        <v>293</v>
      </c>
      <c r="B54" s="56" t="s">
        <v>2</v>
      </c>
      <c r="C54" s="6" t="s">
        <v>12</v>
      </c>
      <c r="D54" s="6" t="s">
        <v>313</v>
      </c>
      <c r="E54" s="144" t="s">
        <v>83</v>
      </c>
      <c r="F54" s="16">
        <v>16000</v>
      </c>
    </row>
    <row r="55" spans="1:6" ht="24.75" customHeight="1">
      <c r="A55" s="282" t="s">
        <v>291</v>
      </c>
      <c r="B55" s="56" t="s">
        <v>2</v>
      </c>
      <c r="C55" s="6" t="s">
        <v>12</v>
      </c>
      <c r="D55" s="6" t="s">
        <v>313</v>
      </c>
      <c r="E55" s="144" t="s">
        <v>292</v>
      </c>
      <c r="F55" s="16">
        <v>4000</v>
      </c>
    </row>
    <row r="56" spans="1:6" ht="18.75" customHeight="1">
      <c r="A56" s="72" t="s">
        <v>79</v>
      </c>
      <c r="B56" s="56" t="s">
        <v>2</v>
      </c>
      <c r="C56" s="6" t="s">
        <v>12</v>
      </c>
      <c r="D56" s="6" t="s">
        <v>313</v>
      </c>
      <c r="E56" s="144" t="s">
        <v>81</v>
      </c>
      <c r="F56" s="16">
        <v>2000</v>
      </c>
    </row>
    <row r="57" spans="1:6" ht="27" customHeight="1">
      <c r="A57" s="116" t="s">
        <v>306</v>
      </c>
      <c r="B57" s="294" t="s">
        <v>2</v>
      </c>
      <c r="C57" s="289" t="s">
        <v>12</v>
      </c>
      <c r="D57" s="26" t="s">
        <v>314</v>
      </c>
      <c r="E57" s="296"/>
      <c r="F57" s="355">
        <f>F58</f>
        <v>22000</v>
      </c>
    </row>
    <row r="58" spans="1:6" ht="18.75" customHeight="1">
      <c r="A58" s="72" t="s">
        <v>79</v>
      </c>
      <c r="B58" s="56" t="s">
        <v>2</v>
      </c>
      <c r="C58" s="6" t="s">
        <v>12</v>
      </c>
      <c r="D58" s="6" t="s">
        <v>314</v>
      </c>
      <c r="E58" s="144" t="s">
        <v>81</v>
      </c>
      <c r="F58" s="16">
        <v>22000</v>
      </c>
    </row>
    <row r="59" spans="1:6" ht="28.5" customHeight="1">
      <c r="A59" s="116" t="s">
        <v>307</v>
      </c>
      <c r="B59" s="294" t="s">
        <v>2</v>
      </c>
      <c r="C59" s="289" t="s">
        <v>12</v>
      </c>
      <c r="D59" s="26" t="s">
        <v>315</v>
      </c>
      <c r="E59" s="296"/>
      <c r="F59" s="355">
        <f>F60</f>
        <v>22000</v>
      </c>
    </row>
    <row r="60" spans="1:6" ht="18.75" customHeight="1">
      <c r="A60" s="72" t="s">
        <v>79</v>
      </c>
      <c r="B60" s="56" t="s">
        <v>2</v>
      </c>
      <c r="C60" s="6" t="s">
        <v>12</v>
      </c>
      <c r="D60" s="6" t="s">
        <v>315</v>
      </c>
      <c r="E60" s="144" t="s">
        <v>81</v>
      </c>
      <c r="F60" s="16">
        <v>22000</v>
      </c>
    </row>
    <row r="61" spans="1:6" ht="18" customHeight="1">
      <c r="A61" s="84" t="s">
        <v>205</v>
      </c>
      <c r="B61" s="31" t="s">
        <v>2</v>
      </c>
      <c r="C61" s="83" t="s">
        <v>8</v>
      </c>
      <c r="D61" s="5"/>
      <c r="E61" s="137"/>
      <c r="F61" s="17">
        <f>F62</f>
        <v>10500</v>
      </c>
    </row>
    <row r="62" spans="1:6" ht="53.25" customHeight="1">
      <c r="A62" s="249" t="s">
        <v>206</v>
      </c>
      <c r="B62" s="33" t="s">
        <v>2</v>
      </c>
      <c r="C62" s="63" t="s">
        <v>8</v>
      </c>
      <c r="D62" s="289" t="s">
        <v>295</v>
      </c>
      <c r="E62" s="138"/>
      <c r="F62" s="27">
        <f>F63</f>
        <v>10500</v>
      </c>
    </row>
    <row r="63" spans="1:6" ht="27" customHeight="1">
      <c r="A63" s="72" t="s">
        <v>79</v>
      </c>
      <c r="B63" s="74" t="s">
        <v>2</v>
      </c>
      <c r="C63" s="86" t="s">
        <v>8</v>
      </c>
      <c r="D63" s="6" t="s">
        <v>295</v>
      </c>
      <c r="E63" s="146" t="s">
        <v>81</v>
      </c>
      <c r="F63" s="16">
        <v>10500</v>
      </c>
    </row>
    <row r="64" spans="1:6" ht="17.25" customHeight="1">
      <c r="A64" s="84" t="s">
        <v>45</v>
      </c>
      <c r="B64" s="31" t="s">
        <v>2</v>
      </c>
      <c r="C64" s="83" t="s">
        <v>33</v>
      </c>
      <c r="D64" s="5"/>
      <c r="E64" s="137"/>
      <c r="F64" s="17">
        <f>F65</f>
        <v>80000</v>
      </c>
    </row>
    <row r="65" spans="1:6" ht="17.25" customHeight="1">
      <c r="A65" s="236" t="s">
        <v>46</v>
      </c>
      <c r="B65" s="33" t="s">
        <v>2</v>
      </c>
      <c r="C65" s="63" t="s">
        <v>33</v>
      </c>
      <c r="D65" s="26" t="s">
        <v>234</v>
      </c>
      <c r="E65" s="138"/>
      <c r="F65" s="27">
        <f>F66</f>
        <v>80000</v>
      </c>
    </row>
    <row r="66" spans="1:7" ht="16.5" customHeight="1">
      <c r="A66" s="85" t="s">
        <v>91</v>
      </c>
      <c r="B66" s="74" t="s">
        <v>2</v>
      </c>
      <c r="C66" s="86" t="s">
        <v>33</v>
      </c>
      <c r="D66" s="6" t="s">
        <v>217</v>
      </c>
      <c r="E66" s="146" t="s">
        <v>72</v>
      </c>
      <c r="F66" s="16">
        <v>80000</v>
      </c>
      <c r="G66" s="272"/>
    </row>
    <row r="67" spans="1:6" ht="15.75" customHeight="1">
      <c r="A67" s="22" t="s">
        <v>17</v>
      </c>
      <c r="B67" s="31" t="s">
        <v>2</v>
      </c>
      <c r="C67" s="83" t="s">
        <v>50</v>
      </c>
      <c r="D67" s="5" t="s">
        <v>179</v>
      </c>
      <c r="E67" s="137"/>
      <c r="F67" s="17">
        <f>F70+F72+F80+F89+F68</f>
        <v>7821876.51</v>
      </c>
    </row>
    <row r="68" spans="1:6" ht="19.5" customHeight="1">
      <c r="A68" s="273" t="s">
        <v>191</v>
      </c>
      <c r="B68" s="33" t="s">
        <v>2</v>
      </c>
      <c r="C68" s="63" t="s">
        <v>50</v>
      </c>
      <c r="D68" s="26" t="s">
        <v>326</v>
      </c>
      <c r="E68" s="138"/>
      <c r="F68" s="27">
        <v>200000</v>
      </c>
    </row>
    <row r="69" spans="1:6" ht="27.75" customHeight="1">
      <c r="A69" s="237" t="s">
        <v>180</v>
      </c>
      <c r="B69" s="32" t="s">
        <v>2</v>
      </c>
      <c r="C69" s="61" t="s">
        <v>50</v>
      </c>
      <c r="D69" s="6" t="s">
        <v>326</v>
      </c>
      <c r="E69" s="144" t="s">
        <v>121</v>
      </c>
      <c r="F69" s="16">
        <v>200000</v>
      </c>
    </row>
    <row r="70" spans="1:6" ht="28.5" customHeight="1">
      <c r="A70" s="273" t="s">
        <v>207</v>
      </c>
      <c r="B70" s="183" t="s">
        <v>2</v>
      </c>
      <c r="C70" s="184" t="s">
        <v>50</v>
      </c>
      <c r="D70" s="289" t="s">
        <v>296</v>
      </c>
      <c r="E70" s="185"/>
      <c r="F70" s="186">
        <f>F71</f>
        <v>541000</v>
      </c>
    </row>
    <row r="71" spans="1:6" ht="21" customHeight="1">
      <c r="A71" s="72" t="s">
        <v>79</v>
      </c>
      <c r="B71" s="56" t="s">
        <v>88</v>
      </c>
      <c r="C71" s="61" t="s">
        <v>50</v>
      </c>
      <c r="D71" s="6" t="s">
        <v>296</v>
      </c>
      <c r="E71" s="144" t="s">
        <v>81</v>
      </c>
      <c r="F71" s="16">
        <v>541000</v>
      </c>
    </row>
    <row r="72" spans="1:7" ht="16.5" customHeight="1">
      <c r="A72" s="182" t="s">
        <v>118</v>
      </c>
      <c r="B72" s="187" t="s">
        <v>2</v>
      </c>
      <c r="C72" s="184" t="s">
        <v>50</v>
      </c>
      <c r="D72" s="176" t="s">
        <v>218</v>
      </c>
      <c r="E72" s="185"/>
      <c r="F72" s="186">
        <f>SUM(F73:F79)</f>
        <v>579876.51</v>
      </c>
      <c r="G72" s="272"/>
    </row>
    <row r="73" spans="1:7" ht="37.5" customHeight="1">
      <c r="A73" s="72" t="s">
        <v>170</v>
      </c>
      <c r="B73" s="32" t="s">
        <v>88</v>
      </c>
      <c r="C73" s="61" t="s">
        <v>50</v>
      </c>
      <c r="D73" s="6" t="s">
        <v>218</v>
      </c>
      <c r="E73" s="144" t="s">
        <v>167</v>
      </c>
      <c r="F73" s="16">
        <v>0</v>
      </c>
      <c r="G73" s="272"/>
    </row>
    <row r="74" spans="1:7" ht="18" customHeight="1">
      <c r="A74" s="72" t="s">
        <v>79</v>
      </c>
      <c r="B74" s="32" t="s">
        <v>2</v>
      </c>
      <c r="C74" s="61" t="s">
        <v>50</v>
      </c>
      <c r="D74" s="6" t="s">
        <v>218</v>
      </c>
      <c r="E74" s="144" t="s">
        <v>81</v>
      </c>
      <c r="F74" s="16">
        <f>314000+876.51</f>
        <v>314876.51</v>
      </c>
      <c r="G74" s="272"/>
    </row>
    <row r="75" spans="1:7" ht="17.25" customHeight="1">
      <c r="A75" s="72" t="s">
        <v>325</v>
      </c>
      <c r="B75" s="32" t="s">
        <v>2</v>
      </c>
      <c r="C75" s="61" t="s">
        <v>50</v>
      </c>
      <c r="D75" s="6" t="s">
        <v>218</v>
      </c>
      <c r="E75" s="144" t="s">
        <v>324</v>
      </c>
      <c r="F75" s="16">
        <v>16000</v>
      </c>
      <c r="G75" s="272"/>
    </row>
    <row r="76" spans="1:6" ht="48.75" customHeight="1">
      <c r="A76" s="275" t="s">
        <v>97</v>
      </c>
      <c r="B76" s="32" t="s">
        <v>2</v>
      </c>
      <c r="C76" s="61" t="s">
        <v>50</v>
      </c>
      <c r="D76" s="6" t="s">
        <v>218</v>
      </c>
      <c r="E76" s="144" t="s">
        <v>93</v>
      </c>
      <c r="F76" s="16">
        <v>87000</v>
      </c>
    </row>
    <row r="77" spans="1:7" ht="24.75" customHeight="1">
      <c r="A77" s="72" t="s">
        <v>92</v>
      </c>
      <c r="B77" s="32" t="s">
        <v>2</v>
      </c>
      <c r="C77" s="61" t="s">
        <v>50</v>
      </c>
      <c r="D77" s="6" t="s">
        <v>218</v>
      </c>
      <c r="E77" s="144" t="s">
        <v>95</v>
      </c>
      <c r="F77" s="16">
        <v>114000</v>
      </c>
      <c r="G77" s="272"/>
    </row>
    <row r="78" spans="1:7" ht="23.25" customHeight="1">
      <c r="A78" s="72" t="s">
        <v>94</v>
      </c>
      <c r="B78" s="32" t="s">
        <v>2</v>
      </c>
      <c r="C78" s="61" t="s">
        <v>50</v>
      </c>
      <c r="D78" s="6" t="s">
        <v>218</v>
      </c>
      <c r="E78" s="144" t="s">
        <v>96</v>
      </c>
      <c r="F78" s="16">
        <v>47000</v>
      </c>
      <c r="G78" s="272"/>
    </row>
    <row r="79" spans="1:7" ht="32.25" customHeight="1">
      <c r="A79" s="250" t="s">
        <v>328</v>
      </c>
      <c r="B79" s="32" t="s">
        <v>2</v>
      </c>
      <c r="C79" s="61" t="s">
        <v>50</v>
      </c>
      <c r="D79" s="6" t="s">
        <v>218</v>
      </c>
      <c r="E79" s="144" t="s">
        <v>327</v>
      </c>
      <c r="F79" s="16">
        <v>1000</v>
      </c>
      <c r="G79" s="272"/>
    </row>
    <row r="80" spans="1:7" ht="22.5" customHeight="1">
      <c r="A80" s="118" t="s">
        <v>71</v>
      </c>
      <c r="B80" s="119" t="s">
        <v>2</v>
      </c>
      <c r="C80" s="121" t="s">
        <v>50</v>
      </c>
      <c r="D80" s="120" t="s">
        <v>235</v>
      </c>
      <c r="E80" s="147"/>
      <c r="F80" s="122">
        <f>SUM(F81:F88)</f>
        <v>6496000</v>
      </c>
      <c r="G80" s="272"/>
    </row>
    <row r="81" spans="1:6" ht="21" customHeight="1">
      <c r="A81" s="282" t="s">
        <v>260</v>
      </c>
      <c r="B81" s="189" t="s">
        <v>2</v>
      </c>
      <c r="C81" s="123" t="s">
        <v>50</v>
      </c>
      <c r="D81" s="123" t="s">
        <v>235</v>
      </c>
      <c r="E81" s="148" t="s">
        <v>98</v>
      </c>
      <c r="F81" s="124">
        <v>2561840</v>
      </c>
    </row>
    <row r="82" spans="1:7" ht="16.5" customHeight="1">
      <c r="A82" s="282" t="s">
        <v>100</v>
      </c>
      <c r="B82" s="189" t="s">
        <v>2</v>
      </c>
      <c r="C82" s="123" t="s">
        <v>50</v>
      </c>
      <c r="D82" s="123" t="s">
        <v>235</v>
      </c>
      <c r="E82" s="148" t="s">
        <v>99</v>
      </c>
      <c r="F82" s="124">
        <v>5000</v>
      </c>
      <c r="G82" s="272"/>
    </row>
    <row r="83" spans="1:7" ht="28.5" customHeight="1">
      <c r="A83" s="282" t="s">
        <v>253</v>
      </c>
      <c r="B83" s="189" t="s">
        <v>2</v>
      </c>
      <c r="C83" s="123" t="s">
        <v>50</v>
      </c>
      <c r="D83" s="123" t="s">
        <v>235</v>
      </c>
      <c r="E83" s="148" t="s">
        <v>236</v>
      </c>
      <c r="F83" s="124">
        <v>750160</v>
      </c>
      <c r="G83" s="272"/>
    </row>
    <row r="84" spans="1:6" ht="30" customHeight="1">
      <c r="A84" s="252" t="s">
        <v>101</v>
      </c>
      <c r="B84" s="189" t="s">
        <v>2</v>
      </c>
      <c r="C84" s="123" t="s">
        <v>50</v>
      </c>
      <c r="D84" s="123" t="s">
        <v>235</v>
      </c>
      <c r="E84" s="148" t="s">
        <v>81</v>
      </c>
      <c r="F84" s="124">
        <f>2396000+500000</f>
        <v>2896000</v>
      </c>
    </row>
    <row r="85" spans="1:6" ht="61.5" customHeight="1">
      <c r="A85" s="274" t="s">
        <v>97</v>
      </c>
      <c r="B85" s="189" t="s">
        <v>2</v>
      </c>
      <c r="C85" s="123" t="s">
        <v>50</v>
      </c>
      <c r="D85" s="123" t="s">
        <v>235</v>
      </c>
      <c r="E85" s="148" t="s">
        <v>93</v>
      </c>
      <c r="F85" s="124">
        <v>10000</v>
      </c>
    </row>
    <row r="86" spans="1:6" ht="18" customHeight="1">
      <c r="A86" s="72" t="s">
        <v>92</v>
      </c>
      <c r="B86" s="32" t="s">
        <v>2</v>
      </c>
      <c r="C86" s="61" t="s">
        <v>50</v>
      </c>
      <c r="D86" s="123" t="s">
        <v>235</v>
      </c>
      <c r="E86" s="144" t="s">
        <v>95</v>
      </c>
      <c r="F86" s="16">
        <v>106000</v>
      </c>
    </row>
    <row r="87" spans="1:6" ht="16.5" customHeight="1">
      <c r="A87" s="72" t="s">
        <v>94</v>
      </c>
      <c r="B87" s="32" t="s">
        <v>2</v>
      </c>
      <c r="C87" s="61" t="s">
        <v>50</v>
      </c>
      <c r="D87" s="123" t="s">
        <v>235</v>
      </c>
      <c r="E87" s="144" t="s">
        <v>96</v>
      </c>
      <c r="F87" s="16">
        <v>135000</v>
      </c>
    </row>
    <row r="88" spans="1:6" ht="21.75" customHeight="1">
      <c r="A88" s="250" t="s">
        <v>328</v>
      </c>
      <c r="B88" s="32" t="s">
        <v>2</v>
      </c>
      <c r="C88" s="61" t="s">
        <v>50</v>
      </c>
      <c r="D88" s="123" t="s">
        <v>235</v>
      </c>
      <c r="E88" s="144" t="s">
        <v>327</v>
      </c>
      <c r="F88" s="16">
        <v>32000</v>
      </c>
    </row>
    <row r="89" spans="1:6" ht="18.75" customHeight="1">
      <c r="A89" s="29" t="s">
        <v>166</v>
      </c>
      <c r="B89" s="58" t="s">
        <v>2</v>
      </c>
      <c r="C89" s="63" t="s">
        <v>50</v>
      </c>
      <c r="D89" s="26" t="s">
        <v>237</v>
      </c>
      <c r="E89" s="157"/>
      <c r="F89" s="27">
        <f>SUM(F90:F90)</f>
        <v>5000</v>
      </c>
    </row>
    <row r="90" spans="1:6" ht="33.75" customHeight="1">
      <c r="A90" s="72" t="s">
        <v>170</v>
      </c>
      <c r="B90" s="40" t="s">
        <v>2</v>
      </c>
      <c r="C90" s="93" t="s">
        <v>50</v>
      </c>
      <c r="D90" s="6" t="s">
        <v>237</v>
      </c>
      <c r="E90" s="157" t="s">
        <v>167</v>
      </c>
      <c r="F90" s="16">
        <v>5000</v>
      </c>
    </row>
    <row r="91" spans="1:6" ht="18" customHeight="1">
      <c r="A91" s="75" t="s">
        <v>62</v>
      </c>
      <c r="B91" s="76" t="s">
        <v>9</v>
      </c>
      <c r="C91" s="135"/>
      <c r="D91" s="104"/>
      <c r="E91" s="135"/>
      <c r="F91" s="110">
        <f>F92</f>
        <v>643000</v>
      </c>
    </row>
    <row r="92" spans="1:6" ht="19.5" customHeight="1">
      <c r="A92" s="111" t="s">
        <v>63</v>
      </c>
      <c r="B92" s="112" t="s">
        <v>9</v>
      </c>
      <c r="C92" s="83" t="s">
        <v>11</v>
      </c>
      <c r="D92" s="5"/>
      <c r="E92" s="137"/>
      <c r="F92" s="17">
        <f>F93</f>
        <v>643000</v>
      </c>
    </row>
    <row r="93" spans="1:6" ht="12.75">
      <c r="A93" s="71" t="s">
        <v>51</v>
      </c>
      <c r="B93" s="33" t="s">
        <v>9</v>
      </c>
      <c r="C93" s="63" t="s">
        <v>11</v>
      </c>
      <c r="D93" s="26" t="s">
        <v>242</v>
      </c>
      <c r="E93" s="138"/>
      <c r="F93" s="27">
        <f>F94</f>
        <v>643000</v>
      </c>
    </row>
    <row r="94" spans="1:6" ht="12.75">
      <c r="A94" s="72" t="s">
        <v>90</v>
      </c>
      <c r="B94" s="32" t="s">
        <v>9</v>
      </c>
      <c r="C94" s="61" t="s">
        <v>11</v>
      </c>
      <c r="D94" s="6" t="s">
        <v>242</v>
      </c>
      <c r="E94" s="144" t="s">
        <v>70</v>
      </c>
      <c r="F94" s="16">
        <v>643000</v>
      </c>
    </row>
    <row r="95" spans="1:6" ht="15.75">
      <c r="A95" s="75" t="s">
        <v>31</v>
      </c>
      <c r="B95" s="76" t="s">
        <v>12</v>
      </c>
      <c r="C95" s="136"/>
      <c r="D95" s="70"/>
      <c r="E95" s="136"/>
      <c r="F95" s="110">
        <f>F96+F99+F107</f>
        <v>1215333</v>
      </c>
    </row>
    <row r="96" spans="1:6" ht="12.75">
      <c r="A96" s="78" t="s">
        <v>119</v>
      </c>
      <c r="B96" s="34" t="s">
        <v>12</v>
      </c>
      <c r="C96" s="137" t="s">
        <v>8</v>
      </c>
      <c r="D96" s="5"/>
      <c r="E96" s="137"/>
      <c r="F96" s="17">
        <f>F97</f>
        <v>212000</v>
      </c>
    </row>
    <row r="97" spans="1:6" ht="38.25">
      <c r="A97" s="117" t="s">
        <v>120</v>
      </c>
      <c r="B97" s="28" t="s">
        <v>12</v>
      </c>
      <c r="C97" s="138" t="s">
        <v>8</v>
      </c>
      <c r="D97" s="26" t="s">
        <v>238</v>
      </c>
      <c r="E97" s="138"/>
      <c r="F97" s="27">
        <f>F98</f>
        <v>212000</v>
      </c>
    </row>
    <row r="98" spans="1:6" ht="12.75">
      <c r="A98" s="47" t="s">
        <v>101</v>
      </c>
      <c r="B98" s="14" t="s">
        <v>12</v>
      </c>
      <c r="C98" s="61" t="s">
        <v>8</v>
      </c>
      <c r="D98" s="6" t="s">
        <v>238</v>
      </c>
      <c r="E98" s="144" t="s">
        <v>81</v>
      </c>
      <c r="F98" s="16">
        <v>212000</v>
      </c>
    </row>
    <row r="99" spans="1:6" ht="12.75">
      <c r="A99" s="78" t="s">
        <v>192</v>
      </c>
      <c r="B99" s="34" t="s">
        <v>12</v>
      </c>
      <c r="C99" s="137" t="s">
        <v>5</v>
      </c>
      <c r="D99" s="5"/>
      <c r="E99" s="137"/>
      <c r="F99" s="17">
        <f>F100+F105</f>
        <v>950333</v>
      </c>
    </row>
    <row r="100" spans="1:6" ht="12" customHeight="1">
      <c r="A100" s="264" t="s">
        <v>198</v>
      </c>
      <c r="B100" s="265" t="s">
        <v>12</v>
      </c>
      <c r="C100" s="260" t="s">
        <v>5</v>
      </c>
      <c r="D100" s="261" t="s">
        <v>219</v>
      </c>
      <c r="E100" s="262"/>
      <c r="F100" s="263">
        <f>F101+F103</f>
        <v>117000</v>
      </c>
    </row>
    <row r="101" spans="1:6" ht="16.5" customHeight="1">
      <c r="A101" s="29" t="s">
        <v>196</v>
      </c>
      <c r="B101" s="44" t="s">
        <v>12</v>
      </c>
      <c r="C101" s="26" t="s">
        <v>5</v>
      </c>
      <c r="D101" s="26" t="s">
        <v>239</v>
      </c>
      <c r="E101" s="61"/>
      <c r="F101" s="27">
        <f>F102</f>
        <v>8000</v>
      </c>
    </row>
    <row r="102" spans="1:6" ht="18.75" customHeight="1">
      <c r="A102" s="47" t="s">
        <v>101</v>
      </c>
      <c r="B102" s="32" t="s">
        <v>12</v>
      </c>
      <c r="C102" s="6" t="s">
        <v>5</v>
      </c>
      <c r="D102" s="6" t="s">
        <v>239</v>
      </c>
      <c r="E102" s="61" t="s">
        <v>81</v>
      </c>
      <c r="F102" s="16">
        <v>8000</v>
      </c>
    </row>
    <row r="103" spans="1:6" ht="16.5" customHeight="1">
      <c r="A103" s="29" t="s">
        <v>197</v>
      </c>
      <c r="B103" s="44" t="s">
        <v>12</v>
      </c>
      <c r="C103" s="26" t="s">
        <v>5</v>
      </c>
      <c r="D103" s="26" t="s">
        <v>240</v>
      </c>
      <c r="E103" s="61"/>
      <c r="F103" s="27">
        <f>F104</f>
        <v>109000</v>
      </c>
    </row>
    <row r="104" spans="1:6" ht="16.5" customHeight="1">
      <c r="A104" s="47" t="s">
        <v>101</v>
      </c>
      <c r="B104" s="32" t="s">
        <v>12</v>
      </c>
      <c r="C104" s="6" t="s">
        <v>5</v>
      </c>
      <c r="D104" s="6" t="s">
        <v>240</v>
      </c>
      <c r="E104" s="61" t="s">
        <v>81</v>
      </c>
      <c r="F104" s="16">
        <v>109000</v>
      </c>
    </row>
    <row r="105" spans="1:6" ht="16.5" customHeight="1">
      <c r="A105" s="273" t="s">
        <v>191</v>
      </c>
      <c r="B105" s="33" t="s">
        <v>12</v>
      </c>
      <c r="C105" s="138" t="s">
        <v>5</v>
      </c>
      <c r="D105" s="26" t="s">
        <v>326</v>
      </c>
      <c r="E105" s="138"/>
      <c r="F105" s="27">
        <f>F106</f>
        <v>833333</v>
      </c>
    </row>
    <row r="106" spans="1:6" ht="27.75" customHeight="1">
      <c r="A106" s="237" t="s">
        <v>180</v>
      </c>
      <c r="B106" s="32" t="s">
        <v>12</v>
      </c>
      <c r="C106" s="144" t="s">
        <v>5</v>
      </c>
      <c r="D106" s="6" t="s">
        <v>326</v>
      </c>
      <c r="E106" s="144" t="s">
        <v>121</v>
      </c>
      <c r="F106" s="16">
        <v>833333</v>
      </c>
    </row>
    <row r="107" spans="1:6" ht="18.75" customHeight="1">
      <c r="A107" s="78" t="s">
        <v>47</v>
      </c>
      <c r="B107" s="34" t="s">
        <v>12</v>
      </c>
      <c r="C107" s="137" t="s">
        <v>6</v>
      </c>
      <c r="D107" s="5"/>
      <c r="E107" s="137"/>
      <c r="F107" s="17">
        <f>F108</f>
        <v>53000</v>
      </c>
    </row>
    <row r="108" spans="1:6" ht="28.5" customHeight="1">
      <c r="A108" s="117" t="s">
        <v>176</v>
      </c>
      <c r="B108" s="28" t="s">
        <v>12</v>
      </c>
      <c r="C108" s="138" t="s">
        <v>6</v>
      </c>
      <c r="D108" s="26" t="s">
        <v>241</v>
      </c>
      <c r="E108" s="138"/>
      <c r="F108" s="27">
        <f>F109</f>
        <v>53000</v>
      </c>
    </row>
    <row r="109" spans="1:6" ht="16.5" customHeight="1">
      <c r="A109" s="47" t="s">
        <v>101</v>
      </c>
      <c r="B109" s="14" t="s">
        <v>12</v>
      </c>
      <c r="C109" s="61" t="s">
        <v>6</v>
      </c>
      <c r="D109" s="6" t="s">
        <v>241</v>
      </c>
      <c r="E109" s="144" t="s">
        <v>81</v>
      </c>
      <c r="F109" s="16">
        <v>53000</v>
      </c>
    </row>
    <row r="110" spans="1:6" ht="20.25" customHeight="1">
      <c r="A110" s="200" t="s">
        <v>27</v>
      </c>
      <c r="B110" s="76" t="s">
        <v>8</v>
      </c>
      <c r="C110" s="105"/>
      <c r="D110" s="104"/>
      <c r="E110" s="135"/>
      <c r="F110" s="110">
        <f>F111+F120+F127+F137</f>
        <v>14330328.49</v>
      </c>
    </row>
    <row r="111" spans="1:6" ht="15.75" customHeight="1">
      <c r="A111" s="52" t="s">
        <v>181</v>
      </c>
      <c r="B111" s="165" t="s">
        <v>8</v>
      </c>
      <c r="C111" s="13" t="s">
        <v>2</v>
      </c>
      <c r="D111" s="173"/>
      <c r="E111" s="174"/>
      <c r="F111" s="180">
        <f>F112+F114+F116+F118</f>
        <v>8677912.49</v>
      </c>
    </row>
    <row r="112" spans="1:6" ht="18.75" customHeight="1">
      <c r="A112" s="249" t="s">
        <v>215</v>
      </c>
      <c r="B112" s="167" t="s">
        <v>8</v>
      </c>
      <c r="C112" s="28" t="s">
        <v>2</v>
      </c>
      <c r="D112" s="28" t="s">
        <v>243</v>
      </c>
      <c r="E112" s="174"/>
      <c r="F112" s="178">
        <f>F113</f>
        <v>251897</v>
      </c>
    </row>
    <row r="113" spans="1:7" ht="22.5" customHeight="1">
      <c r="A113" s="47" t="s">
        <v>101</v>
      </c>
      <c r="B113" s="239" t="s">
        <v>8</v>
      </c>
      <c r="C113" s="14" t="s">
        <v>2</v>
      </c>
      <c r="D113" s="14" t="s">
        <v>243</v>
      </c>
      <c r="E113" s="144" t="s">
        <v>81</v>
      </c>
      <c r="F113" s="16">
        <f>251889+8</f>
        <v>251897</v>
      </c>
      <c r="G113" s="272"/>
    </row>
    <row r="114" spans="1:6" ht="18" customHeight="1">
      <c r="A114" s="249" t="s">
        <v>214</v>
      </c>
      <c r="B114" s="167" t="s">
        <v>8</v>
      </c>
      <c r="C114" s="28" t="s">
        <v>2</v>
      </c>
      <c r="D114" s="28" t="s">
        <v>244</v>
      </c>
      <c r="E114" s="174"/>
      <c r="F114" s="178">
        <f>F115</f>
        <v>688963</v>
      </c>
    </row>
    <row r="115" spans="1:6" ht="29.25" customHeight="1">
      <c r="A115" s="72" t="s">
        <v>101</v>
      </c>
      <c r="B115" s="239" t="s">
        <v>8</v>
      </c>
      <c r="C115" s="14" t="s">
        <v>2</v>
      </c>
      <c r="D115" s="14" t="s">
        <v>244</v>
      </c>
      <c r="E115" s="144" t="s">
        <v>81</v>
      </c>
      <c r="F115" s="16">
        <v>688963</v>
      </c>
    </row>
    <row r="116" spans="1:6" ht="27" customHeight="1">
      <c r="A116" s="118" t="s">
        <v>330</v>
      </c>
      <c r="B116" s="167" t="s">
        <v>8</v>
      </c>
      <c r="C116" s="28" t="s">
        <v>2</v>
      </c>
      <c r="D116" s="28" t="s">
        <v>329</v>
      </c>
      <c r="E116" s="144"/>
      <c r="F116" s="27">
        <f>F117</f>
        <v>4321013.46</v>
      </c>
    </row>
    <row r="117" spans="1:6" ht="24.75" customHeight="1">
      <c r="A117" s="72" t="s">
        <v>182</v>
      </c>
      <c r="B117" s="239" t="s">
        <v>8</v>
      </c>
      <c r="C117" s="14" t="s">
        <v>2</v>
      </c>
      <c r="D117" s="14" t="s">
        <v>329</v>
      </c>
      <c r="E117" s="144" t="s">
        <v>183</v>
      </c>
      <c r="F117" s="16">
        <v>4321013.46</v>
      </c>
    </row>
    <row r="118" spans="1:6" ht="36" customHeight="1">
      <c r="A118" s="118" t="s">
        <v>331</v>
      </c>
      <c r="B118" s="167" t="s">
        <v>8</v>
      </c>
      <c r="C118" s="28" t="s">
        <v>2</v>
      </c>
      <c r="D118" s="28" t="s">
        <v>332</v>
      </c>
      <c r="E118" s="144"/>
      <c r="F118" s="27">
        <f>F119</f>
        <v>3416039.03</v>
      </c>
    </row>
    <row r="119" spans="1:6" ht="41.25" customHeight="1">
      <c r="A119" s="72" t="s">
        <v>182</v>
      </c>
      <c r="B119" s="239" t="s">
        <v>8</v>
      </c>
      <c r="C119" s="14" t="s">
        <v>2</v>
      </c>
      <c r="D119" s="14" t="s">
        <v>332</v>
      </c>
      <c r="E119" s="144" t="s">
        <v>183</v>
      </c>
      <c r="F119" s="16">
        <v>3416039.03</v>
      </c>
    </row>
    <row r="120" spans="1:6" ht="21" customHeight="1">
      <c r="A120" s="129" t="s">
        <v>85</v>
      </c>
      <c r="B120" s="130" t="s">
        <v>8</v>
      </c>
      <c r="C120" s="179" t="s">
        <v>9</v>
      </c>
      <c r="D120" s="28"/>
      <c r="E120" s="174"/>
      <c r="F120" s="180">
        <f>F121+F123+F125</f>
        <v>3653500</v>
      </c>
    </row>
    <row r="121" spans="1:6" ht="23.25" customHeight="1">
      <c r="A121" s="116" t="s">
        <v>175</v>
      </c>
      <c r="B121" s="175" t="s">
        <v>8</v>
      </c>
      <c r="C121" s="176" t="s">
        <v>9</v>
      </c>
      <c r="D121" s="26" t="s">
        <v>249</v>
      </c>
      <c r="E121" s="177"/>
      <c r="F121" s="178">
        <f>F122</f>
        <v>0</v>
      </c>
    </row>
    <row r="122" spans="1:6" ht="18" customHeight="1">
      <c r="A122" s="72" t="s">
        <v>79</v>
      </c>
      <c r="B122" s="32" t="s">
        <v>8</v>
      </c>
      <c r="C122" s="61" t="s">
        <v>9</v>
      </c>
      <c r="D122" s="6" t="s">
        <v>220</v>
      </c>
      <c r="E122" s="144" t="s">
        <v>81</v>
      </c>
      <c r="F122" s="16"/>
    </row>
    <row r="123" spans="1:6" ht="20.25" customHeight="1">
      <c r="A123" s="116" t="s">
        <v>193</v>
      </c>
      <c r="B123" s="175" t="s">
        <v>8</v>
      </c>
      <c r="C123" s="253" t="s">
        <v>9</v>
      </c>
      <c r="D123" s="26" t="s">
        <v>245</v>
      </c>
      <c r="E123" s="254"/>
      <c r="F123" s="255">
        <f>F124</f>
        <v>198000</v>
      </c>
    </row>
    <row r="124" spans="1:6" ht="15.75" customHeight="1">
      <c r="A124" s="72" t="s">
        <v>79</v>
      </c>
      <c r="B124" s="32" t="s">
        <v>8</v>
      </c>
      <c r="C124" s="61" t="s">
        <v>9</v>
      </c>
      <c r="D124" s="6" t="s">
        <v>245</v>
      </c>
      <c r="E124" s="144" t="s">
        <v>81</v>
      </c>
      <c r="F124" s="16">
        <v>198000</v>
      </c>
    </row>
    <row r="125" spans="1:6" ht="29.25" customHeight="1">
      <c r="A125" s="303" t="s">
        <v>361</v>
      </c>
      <c r="B125" s="362" t="s">
        <v>8</v>
      </c>
      <c r="C125" s="63" t="s">
        <v>9</v>
      </c>
      <c r="D125" s="26" t="s">
        <v>362</v>
      </c>
      <c r="E125" s="138"/>
      <c r="F125" s="27">
        <f>F126</f>
        <v>3455500</v>
      </c>
    </row>
    <row r="126" spans="1:6" ht="28.5" customHeight="1">
      <c r="A126" s="72" t="s">
        <v>182</v>
      </c>
      <c r="B126" s="361" t="s">
        <v>8</v>
      </c>
      <c r="C126" s="61" t="s">
        <v>9</v>
      </c>
      <c r="D126" s="6" t="s">
        <v>362</v>
      </c>
      <c r="E126" s="144" t="s">
        <v>183</v>
      </c>
      <c r="F126" s="16">
        <v>3455500</v>
      </c>
    </row>
    <row r="127" spans="1:6" ht="15.75" customHeight="1">
      <c r="A127" s="24" t="s">
        <v>184</v>
      </c>
      <c r="B127" s="240" t="s">
        <v>8</v>
      </c>
      <c r="C127" s="241" t="s">
        <v>11</v>
      </c>
      <c r="D127" s="26"/>
      <c r="E127" s="90"/>
      <c r="F127" s="17">
        <f>F128+F133+F135</f>
        <v>1959916</v>
      </c>
    </row>
    <row r="128" spans="1:6" ht="19.5" customHeight="1">
      <c r="A128" s="242" t="s">
        <v>184</v>
      </c>
      <c r="B128" s="243" t="s">
        <v>8</v>
      </c>
      <c r="C128" s="244" t="s">
        <v>11</v>
      </c>
      <c r="D128" s="9" t="s">
        <v>246</v>
      </c>
      <c r="E128" s="91"/>
      <c r="F128" s="15">
        <f>F129+F131</f>
        <v>18000</v>
      </c>
    </row>
    <row r="129" spans="1:6" ht="15.75" customHeight="1">
      <c r="A129" s="238" t="s">
        <v>185</v>
      </c>
      <c r="B129" s="245" t="s">
        <v>8</v>
      </c>
      <c r="C129" s="246" t="s">
        <v>11</v>
      </c>
      <c r="D129" s="26" t="s">
        <v>246</v>
      </c>
      <c r="E129" s="92"/>
      <c r="F129" s="27">
        <f>F130</f>
        <v>3000</v>
      </c>
    </row>
    <row r="130" spans="1:6" ht="18" customHeight="1">
      <c r="A130" s="72" t="s">
        <v>79</v>
      </c>
      <c r="B130" s="247" t="s">
        <v>8</v>
      </c>
      <c r="C130" s="248" t="s">
        <v>11</v>
      </c>
      <c r="D130" s="6" t="s">
        <v>246</v>
      </c>
      <c r="E130" s="93" t="s">
        <v>81</v>
      </c>
      <c r="F130" s="16">
        <v>3000</v>
      </c>
    </row>
    <row r="131" spans="1:6" ht="17.25" customHeight="1">
      <c r="A131" s="238" t="s">
        <v>186</v>
      </c>
      <c r="B131" s="245" t="s">
        <v>8</v>
      </c>
      <c r="C131" s="246" t="s">
        <v>11</v>
      </c>
      <c r="D131" s="26" t="s">
        <v>247</v>
      </c>
      <c r="E131" s="92"/>
      <c r="F131" s="27">
        <f>F132</f>
        <v>15000</v>
      </c>
    </row>
    <row r="132" spans="1:6" ht="17.25" customHeight="1">
      <c r="A132" s="72" t="s">
        <v>79</v>
      </c>
      <c r="B132" s="247" t="s">
        <v>8</v>
      </c>
      <c r="C132" s="248" t="s">
        <v>11</v>
      </c>
      <c r="D132" s="6" t="s">
        <v>247</v>
      </c>
      <c r="E132" s="93" t="s">
        <v>81</v>
      </c>
      <c r="F132" s="16">
        <v>15000</v>
      </c>
    </row>
    <row r="133" spans="1:6" ht="17.25" customHeight="1">
      <c r="A133" s="303" t="s">
        <v>334</v>
      </c>
      <c r="B133" s="245" t="s">
        <v>8</v>
      </c>
      <c r="C133" s="92" t="s">
        <v>11</v>
      </c>
      <c r="D133" s="26" t="s">
        <v>333</v>
      </c>
      <c r="E133" s="156"/>
      <c r="F133" s="27">
        <f>F134</f>
        <v>1141916</v>
      </c>
    </row>
    <row r="134" spans="1:6" ht="34.5" customHeight="1">
      <c r="A134" s="95" t="s">
        <v>180</v>
      </c>
      <c r="B134" s="191" t="s">
        <v>8</v>
      </c>
      <c r="C134" s="248" t="s">
        <v>11</v>
      </c>
      <c r="D134" s="6" t="s">
        <v>333</v>
      </c>
      <c r="E134" s="248" t="s">
        <v>121</v>
      </c>
      <c r="F134" s="16">
        <v>1141916</v>
      </c>
    </row>
    <row r="135" spans="1:6" ht="34.5" customHeight="1">
      <c r="A135" s="98" t="s">
        <v>354</v>
      </c>
      <c r="B135" s="58" t="s">
        <v>8</v>
      </c>
      <c r="C135" s="26" t="s">
        <v>11</v>
      </c>
      <c r="D135" s="26" t="s">
        <v>355</v>
      </c>
      <c r="E135" s="14"/>
      <c r="F135" s="27">
        <f>F136</f>
        <v>800000</v>
      </c>
    </row>
    <row r="136" spans="1:6" ht="34.5" customHeight="1">
      <c r="A136" s="95" t="s">
        <v>180</v>
      </c>
      <c r="B136" s="191" t="s">
        <v>8</v>
      </c>
      <c r="C136" s="6" t="s">
        <v>11</v>
      </c>
      <c r="D136" s="6" t="s">
        <v>355</v>
      </c>
      <c r="E136" s="14" t="s">
        <v>121</v>
      </c>
      <c r="F136" s="16">
        <v>800000</v>
      </c>
    </row>
    <row r="137" spans="1:6" ht="18" customHeight="1">
      <c r="A137" s="24" t="s">
        <v>28</v>
      </c>
      <c r="B137" s="38" t="s">
        <v>8</v>
      </c>
      <c r="C137" s="83" t="s">
        <v>8</v>
      </c>
      <c r="D137" s="5"/>
      <c r="E137" s="137"/>
      <c r="F137" s="19">
        <f>F138</f>
        <v>39000</v>
      </c>
    </row>
    <row r="138" spans="1:6" ht="18" customHeight="1">
      <c r="A138" s="29" t="s">
        <v>163</v>
      </c>
      <c r="B138" s="33" t="s">
        <v>8</v>
      </c>
      <c r="C138" s="63" t="s">
        <v>8</v>
      </c>
      <c r="D138" s="26" t="s">
        <v>248</v>
      </c>
      <c r="E138" s="138"/>
      <c r="F138" s="27">
        <f>F139</f>
        <v>39000</v>
      </c>
    </row>
    <row r="139" spans="1:6" ht="12.75">
      <c r="A139" s="10" t="s">
        <v>128</v>
      </c>
      <c r="B139" s="36" t="s">
        <v>8</v>
      </c>
      <c r="C139" s="61" t="s">
        <v>8</v>
      </c>
      <c r="D139" s="6" t="s">
        <v>248</v>
      </c>
      <c r="E139" s="144" t="s">
        <v>127</v>
      </c>
      <c r="F139" s="16">
        <v>39000</v>
      </c>
    </row>
    <row r="140" spans="1:6" ht="15.75" customHeight="1">
      <c r="A140" s="200" t="s">
        <v>22</v>
      </c>
      <c r="B140" s="76" t="s">
        <v>3</v>
      </c>
      <c r="C140" s="105"/>
      <c r="D140" s="104"/>
      <c r="E140" s="135"/>
      <c r="F140" s="110">
        <f>F141+F174+F233+F247</f>
        <v>278267135</v>
      </c>
    </row>
    <row r="141" spans="1:6" ht="18" customHeight="1">
      <c r="A141" s="24" t="s">
        <v>23</v>
      </c>
      <c r="B141" s="37" t="s">
        <v>3</v>
      </c>
      <c r="C141" s="96" t="s">
        <v>2</v>
      </c>
      <c r="D141" s="7"/>
      <c r="E141" s="155"/>
      <c r="F141" s="19">
        <f>F143+F145+F147+F157+F165+F168+F172</f>
        <v>72287635.75</v>
      </c>
    </row>
    <row r="142" spans="1:7" ht="16.5" customHeight="1">
      <c r="A142" s="181" t="s">
        <v>129</v>
      </c>
      <c r="B142" s="210" t="s">
        <v>3</v>
      </c>
      <c r="C142" s="184" t="s">
        <v>2</v>
      </c>
      <c r="D142" s="211" t="s">
        <v>221</v>
      </c>
      <c r="E142" s="212"/>
      <c r="F142" s="186">
        <f>F141</f>
        <v>72287635.75</v>
      </c>
      <c r="G142" s="272"/>
    </row>
    <row r="143" spans="1:6" ht="17.25" customHeight="1">
      <c r="A143" s="23" t="s">
        <v>131</v>
      </c>
      <c r="B143" s="35" t="s">
        <v>3</v>
      </c>
      <c r="C143" s="62" t="s">
        <v>2</v>
      </c>
      <c r="D143" s="9" t="s">
        <v>250</v>
      </c>
      <c r="E143" s="139"/>
      <c r="F143" s="15">
        <f>F144</f>
        <v>13545000</v>
      </c>
    </row>
    <row r="144" spans="1:7" ht="12.75">
      <c r="A144" s="72" t="s">
        <v>101</v>
      </c>
      <c r="B144" s="36" t="s">
        <v>3</v>
      </c>
      <c r="C144" s="61" t="s">
        <v>2</v>
      </c>
      <c r="D144" s="6" t="s">
        <v>250</v>
      </c>
      <c r="E144" s="144" t="s">
        <v>81</v>
      </c>
      <c r="F144" s="16">
        <v>13545000</v>
      </c>
      <c r="G144" s="272"/>
    </row>
    <row r="145" spans="1:8" ht="12.75">
      <c r="A145" s="23" t="s">
        <v>190</v>
      </c>
      <c r="B145" s="35" t="s">
        <v>3</v>
      </c>
      <c r="C145" s="62" t="s">
        <v>2</v>
      </c>
      <c r="D145" s="9" t="s">
        <v>251</v>
      </c>
      <c r="E145" s="139"/>
      <c r="F145" s="15">
        <f>F146</f>
        <v>200000</v>
      </c>
      <c r="H145" s="272"/>
    </row>
    <row r="146" spans="1:8" ht="12.75">
      <c r="A146" s="72" t="s">
        <v>101</v>
      </c>
      <c r="B146" s="36" t="s">
        <v>3</v>
      </c>
      <c r="C146" s="61" t="s">
        <v>2</v>
      </c>
      <c r="D146" s="6" t="s">
        <v>251</v>
      </c>
      <c r="E146" s="144" t="s">
        <v>81</v>
      </c>
      <c r="F146" s="16">
        <v>200000</v>
      </c>
      <c r="H146" s="272"/>
    </row>
    <row r="147" spans="1:8" ht="12.75">
      <c r="A147" s="23" t="s">
        <v>130</v>
      </c>
      <c r="B147" s="35" t="s">
        <v>3</v>
      </c>
      <c r="C147" s="62" t="s">
        <v>2</v>
      </c>
      <c r="D147" s="9" t="s">
        <v>252</v>
      </c>
      <c r="E147" s="139"/>
      <c r="F147" s="15">
        <f>SUM(F148:F156)</f>
        <v>15544281.75</v>
      </c>
      <c r="G147" s="272"/>
      <c r="H147" s="272"/>
    </row>
    <row r="148" spans="1:7" ht="12.75">
      <c r="A148" s="72" t="s">
        <v>260</v>
      </c>
      <c r="B148" s="40" t="s">
        <v>3</v>
      </c>
      <c r="C148" s="93" t="s">
        <v>2</v>
      </c>
      <c r="D148" s="6" t="s">
        <v>252</v>
      </c>
      <c r="E148" s="148" t="s">
        <v>98</v>
      </c>
      <c r="F148" s="16">
        <v>3719162.52</v>
      </c>
      <c r="G148" s="272"/>
    </row>
    <row r="149" spans="1:6" ht="12.75">
      <c r="A149" s="72" t="s">
        <v>100</v>
      </c>
      <c r="B149" s="40" t="s">
        <v>3</v>
      </c>
      <c r="C149" s="93" t="s">
        <v>2</v>
      </c>
      <c r="D149" s="6" t="s">
        <v>252</v>
      </c>
      <c r="E149" s="148" t="s">
        <v>99</v>
      </c>
      <c r="F149" s="16">
        <v>549000</v>
      </c>
    </row>
    <row r="150" spans="1:7" ht="25.5">
      <c r="A150" s="282" t="s">
        <v>253</v>
      </c>
      <c r="B150" s="40" t="s">
        <v>3</v>
      </c>
      <c r="C150" s="93" t="s">
        <v>2</v>
      </c>
      <c r="D150" s="6" t="s">
        <v>252</v>
      </c>
      <c r="E150" s="148" t="s">
        <v>236</v>
      </c>
      <c r="F150" s="16">
        <v>2391640</v>
      </c>
      <c r="G150" s="272"/>
    </row>
    <row r="151" spans="1:6" ht="12.75">
      <c r="A151" s="72" t="s">
        <v>101</v>
      </c>
      <c r="B151" s="40" t="s">
        <v>3</v>
      </c>
      <c r="C151" s="93" t="s">
        <v>2</v>
      </c>
      <c r="D151" s="6" t="s">
        <v>252</v>
      </c>
      <c r="E151" s="148" t="s">
        <v>81</v>
      </c>
      <c r="F151" s="16">
        <f>6867158.9+500000</f>
        <v>7367158.9</v>
      </c>
    </row>
    <row r="152" spans="1:6" ht="28.5" customHeight="1">
      <c r="A152" s="172" t="s">
        <v>102</v>
      </c>
      <c r="B152" s="191" t="s">
        <v>3</v>
      </c>
      <c r="C152" s="93" t="s">
        <v>2</v>
      </c>
      <c r="D152" s="6" t="s">
        <v>252</v>
      </c>
      <c r="E152" s="148" t="s">
        <v>103</v>
      </c>
      <c r="F152" s="16">
        <v>370000</v>
      </c>
    </row>
    <row r="153" spans="1:6" ht="51">
      <c r="A153" s="275" t="s">
        <v>97</v>
      </c>
      <c r="B153" s="40" t="s">
        <v>3</v>
      </c>
      <c r="C153" s="93" t="s">
        <v>2</v>
      </c>
      <c r="D153" s="6" t="s">
        <v>252</v>
      </c>
      <c r="E153" s="148" t="s">
        <v>93</v>
      </c>
      <c r="F153" s="16">
        <v>320400</v>
      </c>
    </row>
    <row r="154" spans="1:8" ht="12.75">
      <c r="A154" s="72" t="s">
        <v>92</v>
      </c>
      <c r="B154" s="40" t="s">
        <v>3</v>
      </c>
      <c r="C154" s="93" t="s">
        <v>2</v>
      </c>
      <c r="D154" s="6" t="s">
        <v>252</v>
      </c>
      <c r="E154" s="144" t="s">
        <v>95</v>
      </c>
      <c r="F154" s="16">
        <v>640820</v>
      </c>
      <c r="H154" s="256"/>
    </row>
    <row r="155" spans="1:8" ht="12.75">
      <c r="A155" s="72" t="s">
        <v>94</v>
      </c>
      <c r="B155" s="40" t="s">
        <v>3</v>
      </c>
      <c r="C155" s="93" t="s">
        <v>2</v>
      </c>
      <c r="D155" s="6" t="s">
        <v>252</v>
      </c>
      <c r="E155" s="144" t="s">
        <v>96</v>
      </c>
      <c r="F155" s="16">
        <v>123000</v>
      </c>
      <c r="H155" s="256"/>
    </row>
    <row r="156" spans="1:6" ht="18.75" customHeight="1">
      <c r="A156" s="250" t="s">
        <v>328</v>
      </c>
      <c r="B156" s="40" t="s">
        <v>3</v>
      </c>
      <c r="C156" s="93" t="s">
        <v>2</v>
      </c>
      <c r="D156" s="6" t="s">
        <v>252</v>
      </c>
      <c r="E156" s="144" t="s">
        <v>327</v>
      </c>
      <c r="F156" s="16">
        <v>63100.33</v>
      </c>
    </row>
    <row r="157" spans="1:6" ht="38.25">
      <c r="A157" s="190" t="s">
        <v>169</v>
      </c>
      <c r="B157" s="192" t="s">
        <v>3</v>
      </c>
      <c r="C157" s="193" t="s">
        <v>2</v>
      </c>
      <c r="D157" s="176" t="s">
        <v>254</v>
      </c>
      <c r="E157" s="185"/>
      <c r="F157" s="186">
        <f>SUM(F158:F164)</f>
        <v>40745000</v>
      </c>
    </row>
    <row r="158" spans="1:6" ht="12.75">
      <c r="A158" s="72" t="s">
        <v>261</v>
      </c>
      <c r="B158" s="40" t="s">
        <v>3</v>
      </c>
      <c r="C158" s="93" t="s">
        <v>2</v>
      </c>
      <c r="D158" s="6" t="s">
        <v>254</v>
      </c>
      <c r="E158" s="148" t="s">
        <v>98</v>
      </c>
      <c r="F158" s="16">
        <v>29462999.39</v>
      </c>
    </row>
    <row r="159" spans="1:6" ht="16.5" customHeight="1">
      <c r="A159" s="72" t="s">
        <v>100</v>
      </c>
      <c r="B159" s="40" t="s">
        <v>3</v>
      </c>
      <c r="C159" s="93" t="s">
        <v>2</v>
      </c>
      <c r="D159" s="6" t="s">
        <v>254</v>
      </c>
      <c r="E159" s="148" t="s">
        <v>99</v>
      </c>
      <c r="F159" s="16">
        <v>447000</v>
      </c>
    </row>
    <row r="160" spans="1:6" ht="25.5">
      <c r="A160" s="282" t="s">
        <v>253</v>
      </c>
      <c r="B160" s="40" t="s">
        <v>3</v>
      </c>
      <c r="C160" s="93" t="s">
        <v>2</v>
      </c>
      <c r="D160" s="6" t="s">
        <v>254</v>
      </c>
      <c r="E160" s="148" t="s">
        <v>236</v>
      </c>
      <c r="F160" s="16">
        <v>8664159.31</v>
      </c>
    </row>
    <row r="161" spans="1:6" ht="20.25" customHeight="1">
      <c r="A161" s="72" t="s">
        <v>78</v>
      </c>
      <c r="B161" s="40" t="s">
        <v>3</v>
      </c>
      <c r="C161" s="93" t="s">
        <v>2</v>
      </c>
      <c r="D161" s="6" t="s">
        <v>254</v>
      </c>
      <c r="E161" s="148" t="s">
        <v>80</v>
      </c>
      <c r="F161" s="16"/>
    </row>
    <row r="162" spans="1:6" ht="21.75" customHeight="1">
      <c r="A162" s="72" t="s">
        <v>101</v>
      </c>
      <c r="B162" s="40" t="s">
        <v>3</v>
      </c>
      <c r="C162" s="93" t="s">
        <v>2</v>
      </c>
      <c r="D162" s="6" t="s">
        <v>254</v>
      </c>
      <c r="E162" s="148" t="s">
        <v>81</v>
      </c>
      <c r="F162" s="16">
        <v>620000</v>
      </c>
    </row>
    <row r="163" spans="1:6" ht="25.5">
      <c r="A163" s="172" t="s">
        <v>102</v>
      </c>
      <c r="B163" s="191" t="s">
        <v>3</v>
      </c>
      <c r="C163" s="93" t="s">
        <v>2</v>
      </c>
      <c r="D163" s="6" t="s">
        <v>254</v>
      </c>
      <c r="E163" s="148" t="s">
        <v>103</v>
      </c>
      <c r="F163" s="16">
        <v>1548000</v>
      </c>
    </row>
    <row r="164" spans="1:6" ht="51">
      <c r="A164" s="275" t="s">
        <v>97</v>
      </c>
      <c r="B164" s="191" t="s">
        <v>3</v>
      </c>
      <c r="C164" s="93" t="s">
        <v>2</v>
      </c>
      <c r="D164" s="6" t="s">
        <v>254</v>
      </c>
      <c r="E164" s="148" t="s">
        <v>93</v>
      </c>
      <c r="F164" s="16">
        <v>2841.3</v>
      </c>
    </row>
    <row r="165" spans="1:6" ht="51">
      <c r="A165" s="29" t="s">
        <v>173</v>
      </c>
      <c r="B165" s="33" t="s">
        <v>3</v>
      </c>
      <c r="C165" s="63" t="s">
        <v>2</v>
      </c>
      <c r="D165" s="26" t="s">
        <v>255</v>
      </c>
      <c r="E165" s="138"/>
      <c r="F165" s="27">
        <f>F166+F167</f>
        <v>917238</v>
      </c>
    </row>
    <row r="166" spans="1:6" ht="22.5" customHeight="1">
      <c r="A166" s="10" t="s">
        <v>100</v>
      </c>
      <c r="B166" s="32" t="s">
        <v>3</v>
      </c>
      <c r="C166" s="61" t="s">
        <v>2</v>
      </c>
      <c r="D166" s="6" t="s">
        <v>255</v>
      </c>
      <c r="E166" s="144" t="s">
        <v>99</v>
      </c>
      <c r="F166" s="16">
        <v>817238</v>
      </c>
    </row>
    <row r="167" spans="1:6" ht="18" customHeight="1">
      <c r="A167" s="10" t="s">
        <v>77</v>
      </c>
      <c r="B167" s="32" t="s">
        <v>3</v>
      </c>
      <c r="C167" s="61" t="s">
        <v>2</v>
      </c>
      <c r="D167" s="6" t="s">
        <v>255</v>
      </c>
      <c r="E167" s="144" t="s">
        <v>76</v>
      </c>
      <c r="F167" s="16">
        <v>100000</v>
      </c>
    </row>
    <row r="168" spans="1:6" ht="14.25" customHeight="1">
      <c r="A168" s="29" t="s">
        <v>174</v>
      </c>
      <c r="B168" s="33" t="s">
        <v>3</v>
      </c>
      <c r="C168" s="63" t="s">
        <v>2</v>
      </c>
      <c r="D168" s="26" t="s">
        <v>256</v>
      </c>
      <c r="E168" s="138"/>
      <c r="F168" s="27">
        <f>SUM(F169:F171)</f>
        <v>586116</v>
      </c>
    </row>
    <row r="169" spans="1:6" ht="12.75">
      <c r="A169" s="72" t="s">
        <v>260</v>
      </c>
      <c r="B169" s="56" t="s">
        <v>3</v>
      </c>
      <c r="C169" s="6" t="s">
        <v>2</v>
      </c>
      <c r="D169" s="6" t="s">
        <v>256</v>
      </c>
      <c r="E169" s="61" t="s">
        <v>98</v>
      </c>
      <c r="F169" s="16">
        <v>116100</v>
      </c>
    </row>
    <row r="170" spans="1:6" ht="25.5">
      <c r="A170" s="282" t="s">
        <v>253</v>
      </c>
      <c r="B170" s="56" t="s">
        <v>3</v>
      </c>
      <c r="C170" s="6" t="s">
        <v>2</v>
      </c>
      <c r="D170" s="6" t="s">
        <v>256</v>
      </c>
      <c r="E170" s="61" t="s">
        <v>236</v>
      </c>
      <c r="F170" s="16">
        <v>33900</v>
      </c>
    </row>
    <row r="171" spans="1:6" ht="12.75">
      <c r="A171" s="72" t="s">
        <v>101</v>
      </c>
      <c r="B171" s="56" t="s">
        <v>3</v>
      </c>
      <c r="C171" s="6" t="s">
        <v>2</v>
      </c>
      <c r="D171" s="6" t="s">
        <v>256</v>
      </c>
      <c r="E171" s="61" t="s">
        <v>81</v>
      </c>
      <c r="F171" s="16">
        <v>436116</v>
      </c>
    </row>
    <row r="172" spans="1:6" ht="25.5">
      <c r="A172" s="29" t="s">
        <v>335</v>
      </c>
      <c r="B172" s="33" t="s">
        <v>3</v>
      </c>
      <c r="C172" s="63" t="s">
        <v>2</v>
      </c>
      <c r="D172" s="26" t="s">
        <v>336</v>
      </c>
      <c r="E172" s="138"/>
      <c r="F172" s="27">
        <f>F173</f>
        <v>750000</v>
      </c>
    </row>
    <row r="173" spans="1:6" ht="20.25" customHeight="1">
      <c r="A173" s="72" t="s">
        <v>101</v>
      </c>
      <c r="B173" s="32" t="s">
        <v>3</v>
      </c>
      <c r="C173" s="61" t="s">
        <v>2</v>
      </c>
      <c r="D173" s="6" t="s">
        <v>336</v>
      </c>
      <c r="E173" s="144" t="s">
        <v>81</v>
      </c>
      <c r="F173" s="16">
        <v>750000</v>
      </c>
    </row>
    <row r="174" spans="1:7" ht="17.25" customHeight="1">
      <c r="A174" s="24" t="s">
        <v>24</v>
      </c>
      <c r="B174" s="38" t="s">
        <v>3</v>
      </c>
      <c r="C174" s="90" t="s">
        <v>9</v>
      </c>
      <c r="D174" s="5"/>
      <c r="E174" s="158"/>
      <c r="F174" s="19">
        <f>F175+F177+F202+F179+F189+F191+F210+F194+F213+F216+F221+F224+F227+F230</f>
        <v>190433164.25</v>
      </c>
      <c r="G174" s="272"/>
    </row>
    <row r="175" spans="1:7" ht="12.75">
      <c r="A175" s="168" t="s">
        <v>132</v>
      </c>
      <c r="B175" s="194" t="s">
        <v>3</v>
      </c>
      <c r="C175" s="195" t="s">
        <v>9</v>
      </c>
      <c r="D175" s="169" t="s">
        <v>257</v>
      </c>
      <c r="E175" s="170"/>
      <c r="F175" s="171">
        <f>F176</f>
        <v>2455000</v>
      </c>
      <c r="G175" s="272"/>
    </row>
    <row r="176" spans="1:7" ht="12.75">
      <c r="A176" s="72" t="s">
        <v>101</v>
      </c>
      <c r="B176" s="40" t="s">
        <v>3</v>
      </c>
      <c r="C176" s="93" t="s">
        <v>9</v>
      </c>
      <c r="D176" s="6" t="s">
        <v>257</v>
      </c>
      <c r="E176" s="144" t="s">
        <v>81</v>
      </c>
      <c r="F176" s="16">
        <f>2600000-145000</f>
        <v>2455000</v>
      </c>
      <c r="G176" s="272"/>
    </row>
    <row r="177" spans="1:8" ht="12.75">
      <c r="A177" s="206" t="s">
        <v>135</v>
      </c>
      <c r="B177" s="59" t="s">
        <v>3</v>
      </c>
      <c r="C177" s="91" t="s">
        <v>9</v>
      </c>
      <c r="D177" s="9" t="s">
        <v>258</v>
      </c>
      <c r="E177" s="159"/>
      <c r="F177" s="15">
        <f>F178</f>
        <v>0</v>
      </c>
      <c r="G177" s="272"/>
      <c r="H177" s="272"/>
    </row>
    <row r="178" spans="1:8" ht="19.5" customHeight="1">
      <c r="A178" s="204" t="s">
        <v>101</v>
      </c>
      <c r="B178" s="191" t="s">
        <v>3</v>
      </c>
      <c r="C178" s="93" t="s">
        <v>9</v>
      </c>
      <c r="D178" s="6" t="s">
        <v>258</v>
      </c>
      <c r="E178" s="157" t="s">
        <v>81</v>
      </c>
      <c r="F178" s="16"/>
      <c r="G178" s="272"/>
      <c r="H178" s="272"/>
    </row>
    <row r="179" spans="1:6" ht="12.75">
      <c r="A179" s="23" t="s">
        <v>133</v>
      </c>
      <c r="B179" s="41" t="s">
        <v>3</v>
      </c>
      <c r="C179" s="91" t="s">
        <v>9</v>
      </c>
      <c r="D179" s="9" t="s">
        <v>259</v>
      </c>
      <c r="E179" s="159"/>
      <c r="F179" s="15">
        <f>SUM(F180:F188)</f>
        <v>43440718.25</v>
      </c>
    </row>
    <row r="180" spans="1:8" ht="12.75">
      <c r="A180" s="72" t="s">
        <v>260</v>
      </c>
      <c r="B180" s="40" t="s">
        <v>3</v>
      </c>
      <c r="C180" s="93" t="s">
        <v>9</v>
      </c>
      <c r="D180" s="6" t="s">
        <v>259</v>
      </c>
      <c r="E180" s="148" t="s">
        <v>98</v>
      </c>
      <c r="F180" s="16">
        <v>6188000</v>
      </c>
      <c r="H180" s="272"/>
    </row>
    <row r="181" spans="1:8" ht="12.75">
      <c r="A181" s="72" t="s">
        <v>100</v>
      </c>
      <c r="B181" s="40" t="s">
        <v>3</v>
      </c>
      <c r="C181" s="93" t="s">
        <v>9</v>
      </c>
      <c r="D181" s="6" t="s">
        <v>259</v>
      </c>
      <c r="E181" s="148" t="s">
        <v>99</v>
      </c>
      <c r="F181" s="16">
        <v>211000</v>
      </c>
      <c r="H181" s="272"/>
    </row>
    <row r="182" spans="1:6" ht="20.25" customHeight="1">
      <c r="A182" s="282" t="s">
        <v>253</v>
      </c>
      <c r="B182" s="40" t="s">
        <v>3</v>
      </c>
      <c r="C182" s="93" t="s">
        <v>9</v>
      </c>
      <c r="D182" s="6" t="s">
        <v>259</v>
      </c>
      <c r="E182" s="148" t="s">
        <v>236</v>
      </c>
      <c r="F182" s="16">
        <f>1812000+500000</f>
        <v>2312000</v>
      </c>
    </row>
    <row r="183" spans="1:8" ht="27.75" customHeight="1">
      <c r="A183" s="72" t="s">
        <v>101</v>
      </c>
      <c r="B183" s="40" t="s">
        <v>3</v>
      </c>
      <c r="C183" s="93" t="s">
        <v>9</v>
      </c>
      <c r="D183" s="6" t="s">
        <v>259</v>
      </c>
      <c r="E183" s="148" t="s">
        <v>81</v>
      </c>
      <c r="F183" s="16">
        <v>16406143.12</v>
      </c>
      <c r="G183" s="272"/>
      <c r="H183" s="272"/>
    </row>
    <row r="184" spans="1:6" ht="30" customHeight="1">
      <c r="A184" s="172" t="s">
        <v>102</v>
      </c>
      <c r="B184" s="191" t="s">
        <v>3</v>
      </c>
      <c r="C184" s="93" t="s">
        <v>9</v>
      </c>
      <c r="D184" s="6" t="s">
        <v>259</v>
      </c>
      <c r="E184" s="148" t="s">
        <v>103</v>
      </c>
      <c r="F184" s="16">
        <v>16600000</v>
      </c>
    </row>
    <row r="185" spans="1:6" ht="51" customHeight="1">
      <c r="A185" s="278" t="s">
        <v>97</v>
      </c>
      <c r="B185" s="191" t="s">
        <v>3</v>
      </c>
      <c r="C185" s="93" t="s">
        <v>9</v>
      </c>
      <c r="D185" s="6" t="s">
        <v>259</v>
      </c>
      <c r="E185" s="148" t="s">
        <v>93</v>
      </c>
      <c r="F185" s="16">
        <v>287000</v>
      </c>
    </row>
    <row r="186" spans="1:6" ht="18" customHeight="1">
      <c r="A186" s="204" t="s">
        <v>92</v>
      </c>
      <c r="B186" s="191" t="s">
        <v>3</v>
      </c>
      <c r="C186" s="93" t="s">
        <v>9</v>
      </c>
      <c r="D186" s="6" t="s">
        <v>259</v>
      </c>
      <c r="E186" s="144" t="s">
        <v>95</v>
      </c>
      <c r="F186" s="16">
        <v>1196497</v>
      </c>
    </row>
    <row r="187" spans="1:6" ht="17.25" customHeight="1">
      <c r="A187" s="204" t="s">
        <v>94</v>
      </c>
      <c r="B187" s="191" t="s">
        <v>3</v>
      </c>
      <c r="C187" s="93" t="s">
        <v>9</v>
      </c>
      <c r="D187" s="6" t="s">
        <v>259</v>
      </c>
      <c r="E187" s="144" t="s">
        <v>96</v>
      </c>
      <c r="F187" s="16">
        <v>140000</v>
      </c>
    </row>
    <row r="188" spans="1:6" ht="12.75">
      <c r="A188" s="250" t="s">
        <v>328</v>
      </c>
      <c r="B188" s="191" t="s">
        <v>3</v>
      </c>
      <c r="C188" s="93" t="s">
        <v>9</v>
      </c>
      <c r="D188" s="6" t="s">
        <v>259</v>
      </c>
      <c r="E188" s="144" t="s">
        <v>327</v>
      </c>
      <c r="F188" s="16">
        <v>100078.13</v>
      </c>
    </row>
    <row r="189" spans="1:6" ht="12.75">
      <c r="A189" s="206" t="s">
        <v>134</v>
      </c>
      <c r="B189" s="59" t="s">
        <v>3</v>
      </c>
      <c r="C189" s="91" t="s">
        <v>9</v>
      </c>
      <c r="D189" s="9" t="s">
        <v>262</v>
      </c>
      <c r="E189" s="159"/>
      <c r="F189" s="15">
        <f>F190</f>
        <v>18000000</v>
      </c>
    </row>
    <row r="190" spans="1:6" ht="25.5">
      <c r="A190" s="172" t="s">
        <v>102</v>
      </c>
      <c r="B190" s="191" t="s">
        <v>3</v>
      </c>
      <c r="C190" s="93" t="s">
        <v>9</v>
      </c>
      <c r="D190" s="6" t="s">
        <v>262</v>
      </c>
      <c r="E190" s="157" t="s">
        <v>103</v>
      </c>
      <c r="F190" s="16">
        <v>18000000</v>
      </c>
    </row>
    <row r="191" spans="1:6" ht="51">
      <c r="A191" s="29" t="s">
        <v>173</v>
      </c>
      <c r="B191" s="33" t="s">
        <v>3</v>
      </c>
      <c r="C191" s="63" t="s">
        <v>9</v>
      </c>
      <c r="D191" s="26" t="s">
        <v>263</v>
      </c>
      <c r="E191" s="138"/>
      <c r="F191" s="27">
        <f>F192+F193</f>
        <v>3647762</v>
      </c>
    </row>
    <row r="192" spans="1:6" ht="19.5" customHeight="1">
      <c r="A192" s="10" t="s">
        <v>100</v>
      </c>
      <c r="B192" s="32" t="s">
        <v>3</v>
      </c>
      <c r="C192" s="61" t="s">
        <v>9</v>
      </c>
      <c r="D192" s="6" t="s">
        <v>263</v>
      </c>
      <c r="E192" s="144" t="s">
        <v>99</v>
      </c>
      <c r="F192" s="16">
        <v>2838762</v>
      </c>
    </row>
    <row r="193" spans="1:6" ht="12.75">
      <c r="A193" s="10" t="s">
        <v>77</v>
      </c>
      <c r="B193" s="32" t="s">
        <v>3</v>
      </c>
      <c r="C193" s="61" t="s">
        <v>9</v>
      </c>
      <c r="D193" s="6" t="s">
        <v>263</v>
      </c>
      <c r="E193" s="144" t="s">
        <v>76</v>
      </c>
      <c r="F193" s="16">
        <v>809000</v>
      </c>
    </row>
    <row r="194" spans="1:8" ht="51.75" customHeight="1">
      <c r="A194" s="71" t="s">
        <v>199</v>
      </c>
      <c r="B194" s="307" t="s">
        <v>3</v>
      </c>
      <c r="C194" s="92" t="s">
        <v>9</v>
      </c>
      <c r="D194" s="26" t="s">
        <v>264</v>
      </c>
      <c r="E194" s="156"/>
      <c r="F194" s="27">
        <f>SUM(F195:F201)</f>
        <v>113610000</v>
      </c>
      <c r="H194" s="256"/>
    </row>
    <row r="195" spans="1:6" ht="12.75">
      <c r="A195" s="72" t="s">
        <v>261</v>
      </c>
      <c r="B195" s="56" t="s">
        <v>3</v>
      </c>
      <c r="C195" s="6" t="s">
        <v>9</v>
      </c>
      <c r="D195" s="6" t="s">
        <v>264</v>
      </c>
      <c r="E195" s="148" t="s">
        <v>98</v>
      </c>
      <c r="F195" s="16">
        <v>43448000</v>
      </c>
    </row>
    <row r="196" spans="1:6" ht="12.75">
      <c r="A196" s="72" t="s">
        <v>100</v>
      </c>
      <c r="B196" s="56" t="s">
        <v>3</v>
      </c>
      <c r="C196" s="6" t="s">
        <v>9</v>
      </c>
      <c r="D196" s="6" t="s">
        <v>264</v>
      </c>
      <c r="E196" s="148" t="s">
        <v>99</v>
      </c>
      <c r="F196" s="16">
        <v>441000</v>
      </c>
    </row>
    <row r="197" spans="1:6" ht="29.25" customHeight="1">
      <c r="A197" s="282" t="s">
        <v>253</v>
      </c>
      <c r="B197" s="56" t="s">
        <v>3</v>
      </c>
      <c r="C197" s="6" t="s">
        <v>9</v>
      </c>
      <c r="D197" s="6" t="s">
        <v>264</v>
      </c>
      <c r="E197" s="148" t="s">
        <v>236</v>
      </c>
      <c r="F197" s="16">
        <v>13120000</v>
      </c>
    </row>
    <row r="198" spans="1:6" ht="18.75" customHeight="1">
      <c r="A198" s="72" t="s">
        <v>101</v>
      </c>
      <c r="B198" s="56" t="s">
        <v>3</v>
      </c>
      <c r="C198" s="6" t="s">
        <v>9</v>
      </c>
      <c r="D198" s="6" t="s">
        <v>264</v>
      </c>
      <c r="E198" s="148" t="s">
        <v>81</v>
      </c>
      <c r="F198" s="16">
        <v>2556000</v>
      </c>
    </row>
    <row r="199" spans="1:6" ht="35.25" customHeight="1">
      <c r="A199" s="172" t="s">
        <v>102</v>
      </c>
      <c r="B199" s="56" t="s">
        <v>3</v>
      </c>
      <c r="C199" s="6" t="s">
        <v>9</v>
      </c>
      <c r="D199" s="6" t="s">
        <v>264</v>
      </c>
      <c r="E199" s="148" t="s">
        <v>103</v>
      </c>
      <c r="F199" s="16">
        <v>54000000</v>
      </c>
    </row>
    <row r="200" spans="1:6" ht="21" customHeight="1">
      <c r="A200" s="72" t="s">
        <v>94</v>
      </c>
      <c r="B200" s="56" t="s">
        <v>3</v>
      </c>
      <c r="C200" s="6" t="s">
        <v>9</v>
      </c>
      <c r="D200" s="6" t="s">
        <v>264</v>
      </c>
      <c r="E200" s="144" t="s">
        <v>96</v>
      </c>
      <c r="F200" s="16">
        <v>30000</v>
      </c>
    </row>
    <row r="201" spans="1:6" ht="18.75" customHeight="1">
      <c r="A201" s="250" t="s">
        <v>328</v>
      </c>
      <c r="B201" s="56" t="s">
        <v>3</v>
      </c>
      <c r="C201" s="6" t="s">
        <v>9</v>
      </c>
      <c r="D201" s="6" t="s">
        <v>264</v>
      </c>
      <c r="E201" s="144" t="s">
        <v>327</v>
      </c>
      <c r="F201" s="16">
        <v>15000</v>
      </c>
    </row>
    <row r="202" spans="1:6" ht="38.25">
      <c r="A202" s="29" t="s">
        <v>48</v>
      </c>
      <c r="B202" s="39" t="s">
        <v>3</v>
      </c>
      <c r="C202" s="92" t="s">
        <v>9</v>
      </c>
      <c r="D202" s="26" t="s">
        <v>265</v>
      </c>
      <c r="E202" s="156"/>
      <c r="F202" s="27">
        <f>SUM(F203:F209)</f>
        <v>1021000</v>
      </c>
    </row>
    <row r="203" spans="1:6" ht="12.75">
      <c r="A203" s="72" t="s">
        <v>260</v>
      </c>
      <c r="B203" s="40" t="s">
        <v>3</v>
      </c>
      <c r="C203" s="93" t="s">
        <v>9</v>
      </c>
      <c r="D203" s="6" t="s">
        <v>265</v>
      </c>
      <c r="E203" s="148" t="s">
        <v>98</v>
      </c>
      <c r="F203" s="16">
        <v>881326.74</v>
      </c>
    </row>
    <row r="204" spans="1:6" ht="12.75">
      <c r="A204" s="10" t="s">
        <v>100</v>
      </c>
      <c r="B204" s="40" t="s">
        <v>3</v>
      </c>
      <c r="C204" s="93" t="s">
        <v>9</v>
      </c>
      <c r="D204" s="6" t="s">
        <v>265</v>
      </c>
      <c r="E204" s="148" t="s">
        <v>99</v>
      </c>
      <c r="F204" s="16">
        <v>1260</v>
      </c>
    </row>
    <row r="205" spans="1:6" ht="27" customHeight="1">
      <c r="A205" s="282" t="s">
        <v>253</v>
      </c>
      <c r="B205" s="40" t="s">
        <v>3</v>
      </c>
      <c r="C205" s="93" t="s">
        <v>9</v>
      </c>
      <c r="D205" s="6" t="s">
        <v>265</v>
      </c>
      <c r="E205" s="144" t="s">
        <v>236</v>
      </c>
      <c r="F205" s="16">
        <v>531.05</v>
      </c>
    </row>
    <row r="206" spans="1:6" ht="12.75">
      <c r="A206" s="72" t="s">
        <v>101</v>
      </c>
      <c r="B206" s="40" t="s">
        <v>3</v>
      </c>
      <c r="C206" s="93" t="s">
        <v>9</v>
      </c>
      <c r="D206" s="6" t="s">
        <v>265</v>
      </c>
      <c r="E206" s="144" t="s">
        <v>81</v>
      </c>
      <c r="F206" s="16">
        <v>90449.54</v>
      </c>
    </row>
    <row r="207" spans="1:6" ht="12.75">
      <c r="A207" s="250" t="s">
        <v>106</v>
      </c>
      <c r="B207" s="40" t="s">
        <v>3</v>
      </c>
      <c r="C207" s="93" t="s">
        <v>9</v>
      </c>
      <c r="D207" s="6" t="s">
        <v>265</v>
      </c>
      <c r="E207" s="144" t="s">
        <v>107</v>
      </c>
      <c r="F207" s="16">
        <v>27233.44</v>
      </c>
    </row>
    <row r="208" spans="1:6" ht="12.75">
      <c r="A208" s="204" t="s">
        <v>92</v>
      </c>
      <c r="B208" s="40" t="s">
        <v>3</v>
      </c>
      <c r="C208" s="93" t="s">
        <v>9</v>
      </c>
      <c r="D208" s="6" t="s">
        <v>265</v>
      </c>
      <c r="E208" s="144" t="s">
        <v>95</v>
      </c>
      <c r="F208" s="16">
        <v>15708</v>
      </c>
    </row>
    <row r="209" spans="1:6" ht="12.75">
      <c r="A209" s="250" t="s">
        <v>328</v>
      </c>
      <c r="B209" s="40" t="s">
        <v>3</v>
      </c>
      <c r="C209" s="93" t="s">
        <v>9</v>
      </c>
      <c r="D209" s="6" t="s">
        <v>265</v>
      </c>
      <c r="E209" s="144" t="s">
        <v>327</v>
      </c>
      <c r="F209" s="16">
        <v>4491.23</v>
      </c>
    </row>
    <row r="210" spans="1:6" ht="63.75">
      <c r="A210" s="29" t="s">
        <v>174</v>
      </c>
      <c r="B210" s="33" t="s">
        <v>3</v>
      </c>
      <c r="C210" s="63" t="s">
        <v>9</v>
      </c>
      <c r="D210" s="26" t="s">
        <v>266</v>
      </c>
      <c r="E210" s="138"/>
      <c r="F210" s="27">
        <f>SUM(F211:F212)</f>
        <v>41884</v>
      </c>
    </row>
    <row r="211" spans="1:6" ht="12.75">
      <c r="A211" s="72" t="s">
        <v>101</v>
      </c>
      <c r="B211" s="56" t="s">
        <v>3</v>
      </c>
      <c r="C211" s="6" t="s">
        <v>9</v>
      </c>
      <c r="D211" s="6" t="s">
        <v>266</v>
      </c>
      <c r="E211" s="61" t="s">
        <v>81</v>
      </c>
      <c r="F211" s="16">
        <v>17884</v>
      </c>
    </row>
    <row r="212" spans="1:6" ht="12.75">
      <c r="A212" s="10" t="s">
        <v>77</v>
      </c>
      <c r="B212" s="56" t="s">
        <v>3</v>
      </c>
      <c r="C212" s="6" t="s">
        <v>9</v>
      </c>
      <c r="D212" s="6" t="s">
        <v>266</v>
      </c>
      <c r="E212" s="61" t="s">
        <v>76</v>
      </c>
      <c r="F212" s="16">
        <v>24000</v>
      </c>
    </row>
    <row r="213" spans="1:6" ht="25.5">
      <c r="A213" s="197" t="s">
        <v>122</v>
      </c>
      <c r="B213" s="196" t="s">
        <v>3</v>
      </c>
      <c r="C213" s="91" t="s">
        <v>9</v>
      </c>
      <c r="D213" s="9" t="s">
        <v>297</v>
      </c>
      <c r="E213" s="159"/>
      <c r="F213" s="15">
        <f>F214+F215</f>
        <v>631800</v>
      </c>
    </row>
    <row r="214" spans="1:6" ht="12.75">
      <c r="A214" s="72" t="s">
        <v>101</v>
      </c>
      <c r="B214" s="56" t="s">
        <v>3</v>
      </c>
      <c r="C214" s="6" t="s">
        <v>9</v>
      </c>
      <c r="D214" s="6" t="s">
        <v>297</v>
      </c>
      <c r="E214" s="148" t="s">
        <v>81</v>
      </c>
      <c r="F214" s="16">
        <v>330800</v>
      </c>
    </row>
    <row r="215" spans="1:6" ht="12.75">
      <c r="A215" s="10" t="s">
        <v>77</v>
      </c>
      <c r="B215" s="56" t="s">
        <v>3</v>
      </c>
      <c r="C215" s="6" t="s">
        <v>9</v>
      </c>
      <c r="D215" s="6" t="s">
        <v>297</v>
      </c>
      <c r="E215" s="148" t="s">
        <v>76</v>
      </c>
      <c r="F215" s="16">
        <v>301000</v>
      </c>
    </row>
    <row r="216" spans="1:6" ht="12.75">
      <c r="A216" s="205" t="s">
        <v>204</v>
      </c>
      <c r="B216" s="55" t="s">
        <v>3</v>
      </c>
      <c r="C216" s="63" t="s">
        <v>9</v>
      </c>
      <c r="D216" s="26" t="s">
        <v>298</v>
      </c>
      <c r="E216" s="138"/>
      <c r="F216" s="27">
        <f>SUM(F217:F220)</f>
        <v>3371000</v>
      </c>
    </row>
    <row r="217" spans="1:6" ht="19.5" customHeight="1">
      <c r="A217" s="72" t="s">
        <v>260</v>
      </c>
      <c r="B217" s="56" t="s">
        <v>3</v>
      </c>
      <c r="C217" s="61" t="s">
        <v>9</v>
      </c>
      <c r="D217" s="6" t="s">
        <v>298</v>
      </c>
      <c r="E217" s="148" t="s">
        <v>98</v>
      </c>
      <c r="F217" s="16">
        <v>928200</v>
      </c>
    </row>
    <row r="218" spans="1:6" ht="12.75">
      <c r="A218" s="72" t="s">
        <v>100</v>
      </c>
      <c r="B218" s="56" t="s">
        <v>3</v>
      </c>
      <c r="C218" s="61" t="s">
        <v>9</v>
      </c>
      <c r="D218" s="6" t="s">
        <v>298</v>
      </c>
      <c r="E218" s="148" t="s">
        <v>99</v>
      </c>
      <c r="F218" s="16">
        <v>1000</v>
      </c>
    </row>
    <row r="219" spans="1:6" ht="25.5">
      <c r="A219" s="282" t="s">
        <v>253</v>
      </c>
      <c r="B219" s="56" t="s">
        <v>3</v>
      </c>
      <c r="C219" s="61" t="s">
        <v>9</v>
      </c>
      <c r="D219" s="6" t="s">
        <v>298</v>
      </c>
      <c r="E219" s="148" t="s">
        <v>236</v>
      </c>
      <c r="F219" s="16">
        <f>271800+370000</f>
        <v>641800</v>
      </c>
    </row>
    <row r="220" spans="1:6" ht="25.5">
      <c r="A220" s="72" t="s">
        <v>102</v>
      </c>
      <c r="B220" s="56" t="s">
        <v>3</v>
      </c>
      <c r="C220" s="61" t="s">
        <v>9</v>
      </c>
      <c r="D220" s="6" t="s">
        <v>298</v>
      </c>
      <c r="E220" s="148" t="s">
        <v>103</v>
      </c>
      <c r="F220" s="124">
        <v>1800000</v>
      </c>
    </row>
    <row r="221" spans="1:6" ht="25.5">
      <c r="A221" s="118" t="s">
        <v>187</v>
      </c>
      <c r="B221" s="55" t="s">
        <v>3</v>
      </c>
      <c r="C221" s="63" t="s">
        <v>9</v>
      </c>
      <c r="D221" s="26" t="s">
        <v>337</v>
      </c>
      <c r="E221" s="147"/>
      <c r="F221" s="122">
        <f>F222+F223</f>
        <v>2425000</v>
      </c>
    </row>
    <row r="222" spans="1:6" ht="12.75">
      <c r="A222" s="72" t="s">
        <v>101</v>
      </c>
      <c r="B222" s="56" t="s">
        <v>3</v>
      </c>
      <c r="C222" s="61" t="s">
        <v>9</v>
      </c>
      <c r="D222" s="6" t="s">
        <v>337</v>
      </c>
      <c r="E222" s="148" t="s">
        <v>81</v>
      </c>
      <c r="F222" s="124">
        <v>1498000</v>
      </c>
    </row>
    <row r="223" spans="1:7" ht="12.75">
      <c r="A223" s="10" t="s">
        <v>77</v>
      </c>
      <c r="B223" s="56" t="s">
        <v>3</v>
      </c>
      <c r="C223" s="61" t="s">
        <v>9</v>
      </c>
      <c r="D223" s="6" t="s">
        <v>337</v>
      </c>
      <c r="E223" s="148" t="s">
        <v>76</v>
      </c>
      <c r="F223" s="124">
        <v>927000</v>
      </c>
      <c r="G223" s="272"/>
    </row>
    <row r="224" spans="1:7" ht="25.5">
      <c r="A224" s="29" t="s">
        <v>341</v>
      </c>
      <c r="B224" s="55" t="s">
        <v>3</v>
      </c>
      <c r="C224" s="63" t="s">
        <v>9</v>
      </c>
      <c r="D224" s="26" t="s">
        <v>340</v>
      </c>
      <c r="E224" s="147"/>
      <c r="F224" s="122">
        <f>F225+F226</f>
        <v>1535000</v>
      </c>
      <c r="G224" s="272"/>
    </row>
    <row r="225" spans="1:7" ht="12.75">
      <c r="A225" s="72" t="s">
        <v>101</v>
      </c>
      <c r="B225" s="56" t="s">
        <v>3</v>
      </c>
      <c r="C225" s="61" t="s">
        <v>9</v>
      </c>
      <c r="D225" s="6" t="s">
        <v>340</v>
      </c>
      <c r="E225" s="148" t="s">
        <v>81</v>
      </c>
      <c r="F225" s="124">
        <v>513315</v>
      </c>
      <c r="G225" s="272"/>
    </row>
    <row r="226" spans="1:7" ht="12.75">
      <c r="A226" s="10" t="s">
        <v>77</v>
      </c>
      <c r="B226" s="56" t="s">
        <v>342</v>
      </c>
      <c r="C226" s="61" t="s">
        <v>9</v>
      </c>
      <c r="D226" s="6" t="s">
        <v>340</v>
      </c>
      <c r="E226" s="148" t="s">
        <v>76</v>
      </c>
      <c r="F226" s="124">
        <v>1021685</v>
      </c>
      <c r="G226" s="272"/>
    </row>
    <row r="227" spans="1:7" ht="29.25" customHeight="1">
      <c r="A227" s="29" t="s">
        <v>339</v>
      </c>
      <c r="B227" s="55" t="s">
        <v>3</v>
      </c>
      <c r="C227" s="63" t="s">
        <v>9</v>
      </c>
      <c r="D227" s="26" t="s">
        <v>338</v>
      </c>
      <c r="E227" s="147"/>
      <c r="F227" s="122">
        <f>F228+F229</f>
        <v>103000</v>
      </c>
      <c r="G227" s="272"/>
    </row>
    <row r="228" spans="1:7" ht="12.75">
      <c r="A228" s="72" t="s">
        <v>101</v>
      </c>
      <c r="B228" s="56" t="s">
        <v>3</v>
      </c>
      <c r="C228" s="61" t="s">
        <v>9</v>
      </c>
      <c r="D228" s="6" t="s">
        <v>338</v>
      </c>
      <c r="E228" s="148" t="s">
        <v>98</v>
      </c>
      <c r="F228" s="124">
        <v>79108</v>
      </c>
      <c r="G228" s="272"/>
    </row>
    <row r="229" spans="1:6" ht="17.25" customHeight="1">
      <c r="A229" s="10" t="s">
        <v>77</v>
      </c>
      <c r="B229" s="56" t="s">
        <v>3</v>
      </c>
      <c r="C229" s="61" t="s">
        <v>9</v>
      </c>
      <c r="D229" s="6" t="s">
        <v>338</v>
      </c>
      <c r="E229" s="148" t="s">
        <v>236</v>
      </c>
      <c r="F229" s="124">
        <v>23892</v>
      </c>
    </row>
    <row r="230" spans="1:6" ht="28.5" customHeight="1">
      <c r="A230" s="23" t="s">
        <v>344</v>
      </c>
      <c r="B230" s="304" t="s">
        <v>3</v>
      </c>
      <c r="C230" s="62" t="s">
        <v>9</v>
      </c>
      <c r="D230" s="9" t="s">
        <v>343</v>
      </c>
      <c r="E230" s="305"/>
      <c r="F230" s="306">
        <f>F231+F232</f>
        <v>151000</v>
      </c>
    </row>
    <row r="231" spans="1:6" ht="12.75">
      <c r="A231" s="72" t="s">
        <v>101</v>
      </c>
      <c r="B231" s="56" t="s">
        <v>3</v>
      </c>
      <c r="C231" s="61" t="s">
        <v>9</v>
      </c>
      <c r="D231" s="6" t="s">
        <v>343</v>
      </c>
      <c r="E231" s="148" t="s">
        <v>81</v>
      </c>
      <c r="F231" s="124">
        <v>54000</v>
      </c>
    </row>
    <row r="232" spans="1:6" ht="12.75">
      <c r="A232" s="72" t="s">
        <v>101</v>
      </c>
      <c r="B232" s="56" t="s">
        <v>3</v>
      </c>
      <c r="C232" s="61" t="s">
        <v>9</v>
      </c>
      <c r="D232" s="6" t="s">
        <v>343</v>
      </c>
      <c r="E232" s="148" t="s">
        <v>76</v>
      </c>
      <c r="F232" s="124">
        <v>97000</v>
      </c>
    </row>
    <row r="233" spans="1:6" ht="12.75">
      <c r="A233" s="129" t="s">
        <v>75</v>
      </c>
      <c r="B233" s="283" t="s">
        <v>3</v>
      </c>
      <c r="C233" s="83" t="s">
        <v>3</v>
      </c>
      <c r="D233" s="6"/>
      <c r="E233" s="148"/>
      <c r="F233" s="131">
        <f>F234+F240+F243+F237</f>
        <v>1628700</v>
      </c>
    </row>
    <row r="234" spans="1:6" ht="12.75">
      <c r="A234" s="98" t="s">
        <v>136</v>
      </c>
      <c r="B234" s="58" t="s">
        <v>3</v>
      </c>
      <c r="C234" s="63" t="s">
        <v>3</v>
      </c>
      <c r="D234" s="26" t="s">
        <v>299</v>
      </c>
      <c r="E234" s="138"/>
      <c r="F234" s="27">
        <f>SUM(F235:F236)</f>
        <v>90400</v>
      </c>
    </row>
    <row r="235" spans="1:6" ht="31.5" customHeight="1">
      <c r="A235" s="72" t="s">
        <v>170</v>
      </c>
      <c r="B235" s="40" t="s">
        <v>3</v>
      </c>
      <c r="C235" s="93" t="s">
        <v>3</v>
      </c>
      <c r="D235" s="6" t="s">
        <v>299</v>
      </c>
      <c r="E235" s="144" t="s">
        <v>167</v>
      </c>
      <c r="F235" s="16">
        <v>0</v>
      </c>
    </row>
    <row r="236" spans="1:7" ht="26.25" customHeight="1">
      <c r="A236" s="72" t="s">
        <v>101</v>
      </c>
      <c r="B236" s="40" t="s">
        <v>3</v>
      </c>
      <c r="C236" s="93" t="s">
        <v>3</v>
      </c>
      <c r="D236" s="6" t="s">
        <v>299</v>
      </c>
      <c r="E236" s="144" t="s">
        <v>81</v>
      </c>
      <c r="F236" s="16">
        <v>90400</v>
      </c>
      <c r="G236" s="272"/>
    </row>
    <row r="237" spans="1:7" ht="12.75">
      <c r="A237" s="118" t="s">
        <v>345</v>
      </c>
      <c r="B237" s="39" t="s">
        <v>3</v>
      </c>
      <c r="C237" s="92" t="s">
        <v>3</v>
      </c>
      <c r="D237" s="26" t="s">
        <v>346</v>
      </c>
      <c r="E237" s="138"/>
      <c r="F237" s="27">
        <f>F238+F239</f>
        <v>1271000</v>
      </c>
      <c r="G237" s="272"/>
    </row>
    <row r="238" spans="1:6" ht="12.75">
      <c r="A238" s="72" t="s">
        <v>101</v>
      </c>
      <c r="B238" s="40" t="s">
        <v>3</v>
      </c>
      <c r="C238" s="93" t="s">
        <v>3</v>
      </c>
      <c r="D238" s="6" t="s">
        <v>346</v>
      </c>
      <c r="E238" s="144" t="s">
        <v>81</v>
      </c>
      <c r="F238" s="16">
        <v>514887</v>
      </c>
    </row>
    <row r="239" spans="1:7" ht="12.75">
      <c r="A239" s="10" t="s">
        <v>77</v>
      </c>
      <c r="B239" s="40" t="s">
        <v>3</v>
      </c>
      <c r="C239" s="93" t="s">
        <v>3</v>
      </c>
      <c r="D239" s="6" t="s">
        <v>346</v>
      </c>
      <c r="E239" s="144" t="s">
        <v>76</v>
      </c>
      <c r="F239" s="16">
        <v>756113</v>
      </c>
      <c r="G239" s="272"/>
    </row>
    <row r="240" spans="1:7" ht="25.5">
      <c r="A240" s="98" t="s">
        <v>137</v>
      </c>
      <c r="B240" s="58" t="s">
        <v>3</v>
      </c>
      <c r="C240" s="63" t="s">
        <v>3</v>
      </c>
      <c r="D240" s="26" t="s">
        <v>300</v>
      </c>
      <c r="E240" s="138"/>
      <c r="F240" s="27">
        <f>SUM(F241:F242)</f>
        <v>132400</v>
      </c>
      <c r="G240" s="272"/>
    </row>
    <row r="241" spans="1:6" ht="12.75">
      <c r="A241" s="72" t="s">
        <v>101</v>
      </c>
      <c r="B241" s="40" t="s">
        <v>3</v>
      </c>
      <c r="C241" s="93" t="s">
        <v>3</v>
      </c>
      <c r="D241" s="6" t="s">
        <v>300</v>
      </c>
      <c r="E241" s="144" t="s">
        <v>81</v>
      </c>
      <c r="F241" s="16">
        <v>68400</v>
      </c>
    </row>
    <row r="242" spans="1:6" ht="12.75">
      <c r="A242" s="10" t="s">
        <v>77</v>
      </c>
      <c r="B242" s="40" t="s">
        <v>3</v>
      </c>
      <c r="C242" s="93" t="s">
        <v>3</v>
      </c>
      <c r="D242" s="6" t="s">
        <v>300</v>
      </c>
      <c r="E242" s="157" t="s">
        <v>76</v>
      </c>
      <c r="F242" s="16">
        <v>64000</v>
      </c>
    </row>
    <row r="243" spans="1:6" ht="25.5">
      <c r="A243" s="98" t="s">
        <v>216</v>
      </c>
      <c r="B243" s="58" t="s">
        <v>3</v>
      </c>
      <c r="C243" s="63" t="s">
        <v>3</v>
      </c>
      <c r="D243" s="26" t="s">
        <v>267</v>
      </c>
      <c r="E243" s="144"/>
      <c r="F243" s="27">
        <f>F244+F245+F246</f>
        <v>134900</v>
      </c>
    </row>
    <row r="244" spans="1:6" ht="12.75">
      <c r="A244" s="282" t="s">
        <v>260</v>
      </c>
      <c r="B244" s="40" t="s">
        <v>3</v>
      </c>
      <c r="C244" s="61" t="s">
        <v>3</v>
      </c>
      <c r="D244" s="6" t="s">
        <v>267</v>
      </c>
      <c r="E244" s="144" t="s">
        <v>98</v>
      </c>
      <c r="F244" s="356">
        <v>53217.45</v>
      </c>
    </row>
    <row r="245" spans="1:6" ht="25.5">
      <c r="A245" s="282" t="s">
        <v>253</v>
      </c>
      <c r="B245" s="40" t="s">
        <v>3</v>
      </c>
      <c r="C245" s="61" t="s">
        <v>3</v>
      </c>
      <c r="D245" s="6" t="s">
        <v>267</v>
      </c>
      <c r="E245" s="144" t="s">
        <v>236</v>
      </c>
      <c r="F245" s="356">
        <v>17182.55</v>
      </c>
    </row>
    <row r="246" spans="1:7" ht="12.75">
      <c r="A246" s="284" t="s">
        <v>77</v>
      </c>
      <c r="B246" s="40" t="s">
        <v>3</v>
      </c>
      <c r="C246" s="61" t="s">
        <v>3</v>
      </c>
      <c r="D246" s="6" t="s">
        <v>267</v>
      </c>
      <c r="E246" s="144" t="s">
        <v>76</v>
      </c>
      <c r="F246" s="356">
        <v>64500</v>
      </c>
      <c r="G246" s="272"/>
    </row>
    <row r="247" spans="1:7" ht="18.75" customHeight="1">
      <c r="A247" s="24" t="s">
        <v>25</v>
      </c>
      <c r="B247" s="38" t="s">
        <v>3</v>
      </c>
      <c r="C247" s="83" t="s">
        <v>5</v>
      </c>
      <c r="D247" s="5"/>
      <c r="E247" s="137"/>
      <c r="F247" s="17">
        <f>F248+F256+F265+F268+F261+F263</f>
        <v>13917635</v>
      </c>
      <c r="G247" s="272"/>
    </row>
    <row r="248" spans="1:7" ht="17.25" customHeight="1">
      <c r="A248" s="23" t="s">
        <v>138</v>
      </c>
      <c r="B248" s="41" t="s">
        <v>3</v>
      </c>
      <c r="C248" s="62" t="s">
        <v>5</v>
      </c>
      <c r="D248" s="9" t="s">
        <v>301</v>
      </c>
      <c r="E248" s="139"/>
      <c r="F248" s="15">
        <f>SUM(F249:F255)</f>
        <v>10414000</v>
      </c>
      <c r="G248" s="272"/>
    </row>
    <row r="249" spans="1:7" ht="12.75">
      <c r="A249" s="72" t="s">
        <v>260</v>
      </c>
      <c r="B249" s="40" t="s">
        <v>3</v>
      </c>
      <c r="C249" s="61" t="s">
        <v>5</v>
      </c>
      <c r="D249" s="6" t="s">
        <v>301</v>
      </c>
      <c r="E249" s="148" t="s">
        <v>98</v>
      </c>
      <c r="F249" s="16">
        <f>6623034.1+500000</f>
        <v>7123034.1</v>
      </c>
      <c r="G249" s="272"/>
    </row>
    <row r="250" spans="1:7" ht="12.75">
      <c r="A250" s="72" t="s">
        <v>100</v>
      </c>
      <c r="B250" s="40" t="s">
        <v>3</v>
      </c>
      <c r="C250" s="61" t="s">
        <v>5</v>
      </c>
      <c r="D250" s="6" t="s">
        <v>301</v>
      </c>
      <c r="E250" s="148" t="s">
        <v>99</v>
      </c>
      <c r="F250" s="16">
        <v>271000</v>
      </c>
      <c r="G250" s="272"/>
    </row>
    <row r="251" spans="1:6" ht="25.5">
      <c r="A251" s="282" t="s">
        <v>253</v>
      </c>
      <c r="B251" s="40" t="s">
        <v>3</v>
      </c>
      <c r="C251" s="61" t="s">
        <v>5</v>
      </c>
      <c r="D251" s="6" t="s">
        <v>301</v>
      </c>
      <c r="E251" s="148" t="s">
        <v>236</v>
      </c>
      <c r="F251" s="16">
        <f>1974948.68+439000</f>
        <v>2413948.6799999997</v>
      </c>
    </row>
    <row r="252" spans="1:6" ht="12.75">
      <c r="A252" s="72" t="s">
        <v>101</v>
      </c>
      <c r="B252" s="40" t="s">
        <v>3</v>
      </c>
      <c r="C252" s="61" t="s">
        <v>5</v>
      </c>
      <c r="D252" s="6" t="s">
        <v>301</v>
      </c>
      <c r="E252" s="148" t="s">
        <v>81</v>
      </c>
      <c r="F252" s="16">
        <v>485000</v>
      </c>
    </row>
    <row r="253" spans="1:7" ht="12.75">
      <c r="A253" s="72" t="s">
        <v>92</v>
      </c>
      <c r="B253" s="40" t="s">
        <v>3</v>
      </c>
      <c r="C253" s="61" t="s">
        <v>5</v>
      </c>
      <c r="D253" s="6" t="s">
        <v>301</v>
      </c>
      <c r="E253" s="144" t="s">
        <v>95</v>
      </c>
      <c r="F253" s="16">
        <v>10000</v>
      </c>
      <c r="G253" s="272"/>
    </row>
    <row r="254" spans="1:6" ht="12.75">
      <c r="A254" s="72" t="s">
        <v>94</v>
      </c>
      <c r="B254" s="40" t="s">
        <v>3</v>
      </c>
      <c r="C254" s="61" t="s">
        <v>5</v>
      </c>
      <c r="D254" s="6" t="s">
        <v>301</v>
      </c>
      <c r="E254" s="144" t="s">
        <v>96</v>
      </c>
      <c r="F254" s="16">
        <v>40000</v>
      </c>
    </row>
    <row r="255" spans="1:6" ht="17.25" customHeight="1">
      <c r="A255" s="250" t="s">
        <v>328</v>
      </c>
      <c r="B255" s="40" t="s">
        <v>3</v>
      </c>
      <c r="C255" s="61" t="s">
        <v>5</v>
      </c>
      <c r="D255" s="6" t="s">
        <v>301</v>
      </c>
      <c r="E255" s="144" t="s">
        <v>327</v>
      </c>
      <c r="F255" s="16">
        <v>71017.22</v>
      </c>
    </row>
    <row r="256" spans="1:7" ht="38.25">
      <c r="A256" s="98" t="s">
        <v>188</v>
      </c>
      <c r="B256" s="58" t="s">
        <v>3</v>
      </c>
      <c r="C256" s="63" t="s">
        <v>5</v>
      </c>
      <c r="D256" s="26" t="s">
        <v>320</v>
      </c>
      <c r="E256" s="138"/>
      <c r="F256" s="27">
        <f>SUM(F257:F260)</f>
        <v>1063400</v>
      </c>
      <c r="G256" s="272"/>
    </row>
    <row r="257" spans="1:6" ht="25.5">
      <c r="A257" s="72" t="s">
        <v>124</v>
      </c>
      <c r="B257" s="40" t="s">
        <v>3</v>
      </c>
      <c r="C257" s="93" t="s">
        <v>5</v>
      </c>
      <c r="D257" s="6" t="s">
        <v>320</v>
      </c>
      <c r="E257" s="144" t="s">
        <v>125</v>
      </c>
      <c r="F257" s="16">
        <v>32000</v>
      </c>
    </row>
    <row r="258" spans="1:6" ht="25.5">
      <c r="A258" s="72" t="s">
        <v>208</v>
      </c>
      <c r="B258" s="40" t="s">
        <v>3</v>
      </c>
      <c r="C258" s="93" t="s">
        <v>5</v>
      </c>
      <c r="D258" s="6" t="s">
        <v>320</v>
      </c>
      <c r="E258" s="144" t="s">
        <v>81</v>
      </c>
      <c r="F258" s="16">
        <f>757335</f>
        <v>757335</v>
      </c>
    </row>
    <row r="259" spans="1:7" ht="12.75">
      <c r="A259" s="250" t="s">
        <v>194</v>
      </c>
      <c r="B259" s="191" t="s">
        <v>3</v>
      </c>
      <c r="C259" s="93" t="s">
        <v>5</v>
      </c>
      <c r="D259" s="6" t="s">
        <v>320</v>
      </c>
      <c r="E259" s="144" t="s">
        <v>76</v>
      </c>
      <c r="F259" s="16">
        <v>274065</v>
      </c>
      <c r="G259" s="272"/>
    </row>
    <row r="260" spans="1:6" ht="12.75">
      <c r="A260" s="10" t="s">
        <v>77</v>
      </c>
      <c r="B260" s="40" t="s">
        <v>3</v>
      </c>
      <c r="C260" s="93" t="s">
        <v>5</v>
      </c>
      <c r="D260" s="6" t="s">
        <v>320</v>
      </c>
      <c r="E260" s="144" t="s">
        <v>76</v>
      </c>
      <c r="F260" s="16">
        <v>0</v>
      </c>
    </row>
    <row r="261" spans="1:6" ht="12.75">
      <c r="A261" s="29" t="s">
        <v>348</v>
      </c>
      <c r="B261" s="39" t="s">
        <v>3</v>
      </c>
      <c r="C261" s="92" t="s">
        <v>5</v>
      </c>
      <c r="D261" s="26" t="s">
        <v>347</v>
      </c>
      <c r="E261" s="138"/>
      <c r="F261" s="27">
        <f>F262</f>
        <v>833335</v>
      </c>
    </row>
    <row r="262" spans="1:6" ht="12.75">
      <c r="A262" s="10" t="s">
        <v>77</v>
      </c>
      <c r="B262" s="40" t="s">
        <v>3</v>
      </c>
      <c r="C262" s="93" t="s">
        <v>5</v>
      </c>
      <c r="D262" s="6" t="s">
        <v>347</v>
      </c>
      <c r="E262" s="144" t="s">
        <v>76</v>
      </c>
      <c r="F262" s="16">
        <v>833335</v>
      </c>
    </row>
    <row r="263" spans="1:6" ht="25.5">
      <c r="A263" s="29" t="s">
        <v>350</v>
      </c>
      <c r="B263" s="39" t="s">
        <v>3</v>
      </c>
      <c r="C263" s="92" t="s">
        <v>5</v>
      </c>
      <c r="D263" s="26" t="s">
        <v>349</v>
      </c>
      <c r="E263" s="144"/>
      <c r="F263" s="27">
        <f>F264</f>
        <v>92600</v>
      </c>
    </row>
    <row r="264" spans="1:7" ht="24.75" customHeight="1">
      <c r="A264" s="10" t="s">
        <v>77</v>
      </c>
      <c r="B264" s="40" t="s">
        <v>3</v>
      </c>
      <c r="C264" s="93" t="s">
        <v>5</v>
      </c>
      <c r="D264" s="6" t="s">
        <v>349</v>
      </c>
      <c r="E264" s="144" t="s">
        <v>76</v>
      </c>
      <c r="F264" s="16">
        <v>92600</v>
      </c>
      <c r="G264" s="272"/>
    </row>
    <row r="265" spans="1:6" ht="18" customHeight="1">
      <c r="A265" s="29" t="s">
        <v>139</v>
      </c>
      <c r="B265" s="39" t="s">
        <v>3</v>
      </c>
      <c r="C265" s="63" t="s">
        <v>5</v>
      </c>
      <c r="D265" s="26" t="s">
        <v>268</v>
      </c>
      <c r="E265" s="138"/>
      <c r="F265" s="27">
        <f>F266+F267</f>
        <v>971000</v>
      </c>
    </row>
    <row r="266" spans="1:6" ht="23.25" customHeight="1">
      <c r="A266" s="72" t="s">
        <v>101</v>
      </c>
      <c r="B266" s="40" t="s">
        <v>3</v>
      </c>
      <c r="C266" s="61" t="s">
        <v>5</v>
      </c>
      <c r="D266" s="6" t="s">
        <v>268</v>
      </c>
      <c r="E266" s="148" t="s">
        <v>81</v>
      </c>
      <c r="F266" s="16">
        <v>535000</v>
      </c>
    </row>
    <row r="267" spans="1:6" ht="18" customHeight="1">
      <c r="A267" s="10" t="s">
        <v>77</v>
      </c>
      <c r="B267" s="40" t="s">
        <v>3</v>
      </c>
      <c r="C267" s="61" t="s">
        <v>5</v>
      </c>
      <c r="D267" s="6" t="s">
        <v>268</v>
      </c>
      <c r="E267" s="148" t="s">
        <v>76</v>
      </c>
      <c r="F267" s="16">
        <v>436000</v>
      </c>
    </row>
    <row r="268" spans="1:6" ht="20.25" customHeight="1">
      <c r="A268" s="29" t="s">
        <v>140</v>
      </c>
      <c r="B268" s="39" t="s">
        <v>3</v>
      </c>
      <c r="C268" s="63" t="s">
        <v>5</v>
      </c>
      <c r="D268" s="26" t="s">
        <v>269</v>
      </c>
      <c r="E268" s="138"/>
      <c r="F268" s="27">
        <f>F269+F270</f>
        <v>543300</v>
      </c>
    </row>
    <row r="269" spans="1:6" ht="21.75" customHeight="1">
      <c r="A269" s="72" t="s">
        <v>101</v>
      </c>
      <c r="B269" s="40" t="s">
        <v>3</v>
      </c>
      <c r="C269" s="61" t="s">
        <v>5</v>
      </c>
      <c r="D269" s="6" t="s">
        <v>269</v>
      </c>
      <c r="E269" s="148" t="s">
        <v>81</v>
      </c>
      <c r="F269" s="16">
        <v>362300</v>
      </c>
    </row>
    <row r="270" spans="1:6" ht="17.25" customHeight="1">
      <c r="A270" s="10" t="s">
        <v>77</v>
      </c>
      <c r="B270" s="40" t="s">
        <v>3</v>
      </c>
      <c r="C270" s="61" t="s">
        <v>5</v>
      </c>
      <c r="D270" s="6" t="s">
        <v>269</v>
      </c>
      <c r="E270" s="148" t="s">
        <v>76</v>
      </c>
      <c r="F270" s="16">
        <v>181000</v>
      </c>
    </row>
    <row r="271" spans="1:6" ht="20.25" customHeight="1">
      <c r="A271" s="49" t="s">
        <v>65</v>
      </c>
      <c r="B271" s="43" t="s">
        <v>4</v>
      </c>
      <c r="C271" s="89"/>
      <c r="D271" s="11"/>
      <c r="E271" s="154"/>
      <c r="F271" s="18">
        <f>F272</f>
        <v>17205632.27</v>
      </c>
    </row>
    <row r="272" spans="1:6" ht="17.25" customHeight="1">
      <c r="A272" s="24" t="s">
        <v>26</v>
      </c>
      <c r="B272" s="34" t="s">
        <v>4</v>
      </c>
      <c r="C272" s="83" t="s">
        <v>2</v>
      </c>
      <c r="D272" s="5"/>
      <c r="E272" s="137"/>
      <c r="F272" s="19">
        <f>F273+F297+F299+F293+F295</f>
        <v>17205632.27</v>
      </c>
    </row>
    <row r="273" spans="1:6" ht="24" customHeight="1">
      <c r="A273" s="23" t="s">
        <v>144</v>
      </c>
      <c r="B273" s="227" t="s">
        <v>4</v>
      </c>
      <c r="C273" s="228" t="s">
        <v>2</v>
      </c>
      <c r="D273" s="229" t="s">
        <v>222</v>
      </c>
      <c r="E273" s="230"/>
      <c r="F273" s="231">
        <f>F274+F279+F282+F285+F288</f>
        <v>11704500</v>
      </c>
    </row>
    <row r="274" spans="1:6" ht="31.5" customHeight="1">
      <c r="A274" s="22" t="s">
        <v>141</v>
      </c>
      <c r="B274" s="34" t="s">
        <v>160</v>
      </c>
      <c r="C274" s="83" t="s">
        <v>2</v>
      </c>
      <c r="D274" s="5" t="s">
        <v>223</v>
      </c>
      <c r="E274" s="137"/>
      <c r="F274" s="19">
        <f>F277+F275</f>
        <v>11329500</v>
      </c>
    </row>
    <row r="275" spans="1:6" ht="12.75">
      <c r="A275" s="181" t="s">
        <v>143</v>
      </c>
      <c r="B275" s="33" t="s">
        <v>4</v>
      </c>
      <c r="C275" s="63" t="s">
        <v>2</v>
      </c>
      <c r="D275" s="26" t="s">
        <v>270</v>
      </c>
      <c r="E275" s="138"/>
      <c r="F275" s="27">
        <f>SUM(F276:F276)</f>
        <v>9829500</v>
      </c>
    </row>
    <row r="276" spans="1:6" ht="25.5">
      <c r="A276" s="282" t="s">
        <v>102</v>
      </c>
      <c r="B276" s="42" t="s">
        <v>4</v>
      </c>
      <c r="C276" s="61" t="s">
        <v>2</v>
      </c>
      <c r="D276" s="6" t="s">
        <v>270</v>
      </c>
      <c r="E276" s="148" t="s">
        <v>103</v>
      </c>
      <c r="F276" s="16">
        <v>9829500</v>
      </c>
    </row>
    <row r="277" spans="1:6" ht="25.5">
      <c r="A277" s="297" t="s">
        <v>142</v>
      </c>
      <c r="B277" s="33" t="s">
        <v>4</v>
      </c>
      <c r="C277" s="63" t="s">
        <v>2</v>
      </c>
      <c r="D277" s="26" t="s">
        <v>316</v>
      </c>
      <c r="E277" s="138"/>
      <c r="F277" s="27">
        <f>SUM(F278:F278)</f>
        <v>1500000</v>
      </c>
    </row>
    <row r="278" spans="1:6" ht="25.5">
      <c r="A278" s="282" t="s">
        <v>102</v>
      </c>
      <c r="B278" s="42" t="s">
        <v>4</v>
      </c>
      <c r="C278" s="61" t="s">
        <v>2</v>
      </c>
      <c r="D278" s="6" t="s">
        <v>316</v>
      </c>
      <c r="E278" s="148" t="s">
        <v>103</v>
      </c>
      <c r="F278" s="16">
        <v>1500000</v>
      </c>
    </row>
    <row r="279" spans="1:6" ht="16.5" customHeight="1">
      <c r="A279" s="218" t="s">
        <v>145</v>
      </c>
      <c r="B279" s="219" t="s">
        <v>4</v>
      </c>
      <c r="C279" s="216" t="s">
        <v>2</v>
      </c>
      <c r="D279" s="220" t="s">
        <v>224</v>
      </c>
      <c r="E279" s="221"/>
      <c r="F279" s="222">
        <f>F280</f>
        <v>15000</v>
      </c>
    </row>
    <row r="280" spans="1:6" ht="25.5">
      <c r="A280" s="209" t="s">
        <v>146</v>
      </c>
      <c r="B280" s="175" t="s">
        <v>4</v>
      </c>
      <c r="C280" s="176" t="s">
        <v>2</v>
      </c>
      <c r="D280" s="28" t="s">
        <v>271</v>
      </c>
      <c r="E280" s="177"/>
      <c r="F280" s="178">
        <f>F281</f>
        <v>15000</v>
      </c>
    </row>
    <row r="281" spans="1:6" ht="12.75">
      <c r="A281" s="282" t="s">
        <v>77</v>
      </c>
      <c r="B281" s="32" t="s">
        <v>4</v>
      </c>
      <c r="C281" s="61" t="s">
        <v>2</v>
      </c>
      <c r="D281" s="6" t="s">
        <v>271</v>
      </c>
      <c r="E281" s="144" t="s">
        <v>76</v>
      </c>
      <c r="F281" s="16">
        <v>15000</v>
      </c>
    </row>
    <row r="282" spans="1:7" ht="12.75">
      <c r="A282" s="213" t="s">
        <v>147</v>
      </c>
      <c r="B282" s="223" t="s">
        <v>4</v>
      </c>
      <c r="C282" s="214" t="s">
        <v>2</v>
      </c>
      <c r="D282" s="216" t="s">
        <v>225</v>
      </c>
      <c r="E282" s="217"/>
      <c r="F282" s="215">
        <f>F283</f>
        <v>360000</v>
      </c>
      <c r="G282" s="272"/>
    </row>
    <row r="283" spans="1:6" ht="12.75">
      <c r="A283" s="29" t="s">
        <v>148</v>
      </c>
      <c r="B283" s="39" t="s">
        <v>4</v>
      </c>
      <c r="C283" s="63" t="s">
        <v>2</v>
      </c>
      <c r="D283" s="26" t="s">
        <v>272</v>
      </c>
      <c r="E283" s="138"/>
      <c r="F283" s="27">
        <f>F284</f>
        <v>360000</v>
      </c>
    </row>
    <row r="284" spans="1:6" ht="12.75">
      <c r="A284" s="282" t="s">
        <v>77</v>
      </c>
      <c r="B284" s="40" t="s">
        <v>4</v>
      </c>
      <c r="C284" s="61" t="s">
        <v>2</v>
      </c>
      <c r="D284" s="6" t="s">
        <v>272</v>
      </c>
      <c r="E284" s="144" t="s">
        <v>76</v>
      </c>
      <c r="F284" s="16">
        <v>360000</v>
      </c>
    </row>
    <row r="285" spans="1:6" ht="17.25" customHeight="1">
      <c r="A285" s="23" t="s">
        <v>140</v>
      </c>
      <c r="B285" s="223" t="s">
        <v>4</v>
      </c>
      <c r="C285" s="214" t="s">
        <v>2</v>
      </c>
      <c r="D285" s="9" t="s">
        <v>226</v>
      </c>
      <c r="E285" s="217"/>
      <c r="F285" s="215">
        <f>F286</f>
        <v>0</v>
      </c>
    </row>
    <row r="286" spans="1:6" ht="25.5">
      <c r="A286" s="29" t="s">
        <v>149</v>
      </c>
      <c r="B286" s="39" t="s">
        <v>4</v>
      </c>
      <c r="C286" s="63" t="s">
        <v>2</v>
      </c>
      <c r="D286" s="26" t="s">
        <v>273</v>
      </c>
      <c r="E286" s="138"/>
      <c r="F286" s="27">
        <f>F287</f>
        <v>0</v>
      </c>
    </row>
    <row r="287" spans="1:6" ht="15.75" customHeight="1">
      <c r="A287" s="282" t="s">
        <v>77</v>
      </c>
      <c r="B287" s="191" t="s">
        <v>4</v>
      </c>
      <c r="C287" s="61" t="s">
        <v>2</v>
      </c>
      <c r="D287" s="6" t="s">
        <v>273</v>
      </c>
      <c r="E287" s="144" t="s">
        <v>76</v>
      </c>
      <c r="F287" s="16"/>
    </row>
    <row r="288" spans="1:6" ht="12.75">
      <c r="A288" s="281" t="s">
        <v>150</v>
      </c>
      <c r="B288" s="232" t="s">
        <v>4</v>
      </c>
      <c r="C288" s="214" t="s">
        <v>2</v>
      </c>
      <c r="D288" s="216" t="s">
        <v>227</v>
      </c>
      <c r="E288" s="217"/>
      <c r="F288" s="215">
        <f>F289+F291</f>
        <v>0</v>
      </c>
    </row>
    <row r="289" spans="1:6" ht="12.75">
      <c r="A289" s="209" t="s">
        <v>151</v>
      </c>
      <c r="B289" s="58" t="s">
        <v>4</v>
      </c>
      <c r="C289" s="63" t="s">
        <v>2</v>
      </c>
      <c r="D289" s="26" t="s">
        <v>274</v>
      </c>
      <c r="E289" s="138"/>
      <c r="F289" s="27">
        <f>F290</f>
        <v>0</v>
      </c>
    </row>
    <row r="290" spans="1:7" ht="12.75">
      <c r="A290" s="282" t="s">
        <v>77</v>
      </c>
      <c r="B290" s="191" t="s">
        <v>4</v>
      </c>
      <c r="C290" s="61" t="s">
        <v>2</v>
      </c>
      <c r="D290" s="6" t="s">
        <v>274</v>
      </c>
      <c r="E290" s="144" t="s">
        <v>76</v>
      </c>
      <c r="F290" s="16"/>
      <c r="G290" s="272"/>
    </row>
    <row r="291" spans="1:6" ht="25.5">
      <c r="A291" s="267" t="s">
        <v>202</v>
      </c>
      <c r="B291" s="268" t="s">
        <v>4</v>
      </c>
      <c r="C291" s="269" t="s">
        <v>2</v>
      </c>
      <c r="D291" s="26" t="s">
        <v>275</v>
      </c>
      <c r="E291" s="270"/>
      <c r="F291" s="271">
        <f>F292</f>
        <v>0</v>
      </c>
    </row>
    <row r="292" spans="1:6" ht="16.5" customHeight="1">
      <c r="A292" s="282" t="s">
        <v>77</v>
      </c>
      <c r="B292" s="40" t="s">
        <v>4</v>
      </c>
      <c r="C292" s="61" t="s">
        <v>2</v>
      </c>
      <c r="D292" s="6" t="s">
        <v>275</v>
      </c>
      <c r="E292" s="148" t="s">
        <v>76</v>
      </c>
      <c r="F292" s="16"/>
    </row>
    <row r="293" spans="1:6" ht="27.75" customHeight="1">
      <c r="A293" s="360" t="s">
        <v>357</v>
      </c>
      <c r="B293" s="39" t="s">
        <v>4</v>
      </c>
      <c r="C293" s="63" t="s">
        <v>2</v>
      </c>
      <c r="D293" s="26" t="s">
        <v>359</v>
      </c>
      <c r="E293" s="147"/>
      <c r="F293" s="27">
        <f>F294</f>
        <v>691800</v>
      </c>
    </row>
    <row r="294" spans="1:6" ht="21.75" customHeight="1">
      <c r="A294" s="72" t="s">
        <v>101</v>
      </c>
      <c r="B294" s="40" t="s">
        <v>4</v>
      </c>
      <c r="C294" s="61" t="s">
        <v>2</v>
      </c>
      <c r="D294" s="6" t="s">
        <v>359</v>
      </c>
      <c r="E294" s="148" t="s">
        <v>81</v>
      </c>
      <c r="F294" s="16">
        <v>691800</v>
      </c>
    </row>
    <row r="295" spans="1:6" ht="28.5" customHeight="1">
      <c r="A295" s="360" t="s">
        <v>356</v>
      </c>
      <c r="B295" s="39" t="s">
        <v>4</v>
      </c>
      <c r="C295" s="63" t="s">
        <v>2</v>
      </c>
      <c r="D295" s="26" t="s">
        <v>360</v>
      </c>
      <c r="E295" s="148"/>
      <c r="F295" s="27">
        <f>F296</f>
        <v>764200</v>
      </c>
    </row>
    <row r="296" spans="1:6" ht="30.75" customHeight="1">
      <c r="A296" s="95" t="s">
        <v>180</v>
      </c>
      <c r="B296" s="40" t="s">
        <v>4</v>
      </c>
      <c r="C296" s="61" t="s">
        <v>2</v>
      </c>
      <c r="D296" s="6" t="s">
        <v>360</v>
      </c>
      <c r="E296" s="148" t="s">
        <v>121</v>
      </c>
      <c r="F296" s="16">
        <v>764200</v>
      </c>
    </row>
    <row r="297" spans="1:6" ht="22.5" customHeight="1">
      <c r="A297" s="118" t="s">
        <v>191</v>
      </c>
      <c r="B297" s="58" t="s">
        <v>4</v>
      </c>
      <c r="C297" s="26" t="s">
        <v>2</v>
      </c>
      <c r="D297" s="26" t="s">
        <v>326</v>
      </c>
      <c r="E297" s="14"/>
      <c r="F297" s="308">
        <f>F298</f>
        <v>1991416</v>
      </c>
    </row>
    <row r="298" spans="1:6" ht="25.5">
      <c r="A298" s="95" t="s">
        <v>180</v>
      </c>
      <c r="B298" s="191" t="s">
        <v>4</v>
      </c>
      <c r="C298" s="6" t="s">
        <v>2</v>
      </c>
      <c r="D298" s="6" t="s">
        <v>326</v>
      </c>
      <c r="E298" s="14" t="s">
        <v>121</v>
      </c>
      <c r="F298" s="251">
        <v>1991416</v>
      </c>
    </row>
    <row r="299" spans="1:6" ht="25.5">
      <c r="A299" s="98" t="s">
        <v>358</v>
      </c>
      <c r="B299" s="58" t="s">
        <v>4</v>
      </c>
      <c r="C299" s="26" t="s">
        <v>2</v>
      </c>
      <c r="D299" s="26" t="s">
        <v>355</v>
      </c>
      <c r="E299" s="14"/>
      <c r="F299" s="308">
        <f>F300</f>
        <v>2053716.27</v>
      </c>
    </row>
    <row r="300" spans="1:6" ht="25.5">
      <c r="A300" s="95" t="s">
        <v>180</v>
      </c>
      <c r="B300" s="191" t="s">
        <v>4</v>
      </c>
      <c r="C300" s="6" t="s">
        <v>2</v>
      </c>
      <c r="D300" s="6" t="s">
        <v>355</v>
      </c>
      <c r="E300" s="14" t="s">
        <v>121</v>
      </c>
      <c r="F300" s="251">
        <v>2053716.27</v>
      </c>
    </row>
    <row r="301" spans="1:6" ht="15.75">
      <c r="A301" s="235" t="s">
        <v>161</v>
      </c>
      <c r="B301" s="103" t="s">
        <v>5</v>
      </c>
      <c r="C301" s="105"/>
      <c r="D301" s="104"/>
      <c r="E301" s="135"/>
      <c r="F301" s="101">
        <f>F302</f>
        <v>300000</v>
      </c>
    </row>
    <row r="302" spans="1:6" ht="12.75">
      <c r="A302" s="233" t="s">
        <v>162</v>
      </c>
      <c r="B302" s="31" t="s">
        <v>5</v>
      </c>
      <c r="C302" s="83" t="s">
        <v>2</v>
      </c>
      <c r="D302" s="5"/>
      <c r="E302" s="137"/>
      <c r="F302" s="17">
        <f>F303</f>
        <v>300000</v>
      </c>
    </row>
    <row r="303" spans="1:6" ht="12.75">
      <c r="A303" s="125" t="s">
        <v>172</v>
      </c>
      <c r="B303" s="33" t="s">
        <v>5</v>
      </c>
      <c r="C303" s="63" t="s">
        <v>2</v>
      </c>
      <c r="D303" s="26" t="s">
        <v>276</v>
      </c>
      <c r="E303" s="138"/>
      <c r="F303" s="27">
        <f>F304</f>
        <v>300000</v>
      </c>
    </row>
    <row r="304" spans="1:6" ht="18" customHeight="1">
      <c r="A304" s="234" t="s">
        <v>77</v>
      </c>
      <c r="B304" s="42" t="s">
        <v>5</v>
      </c>
      <c r="C304" s="61" t="s">
        <v>2</v>
      </c>
      <c r="D304" s="6" t="s">
        <v>276</v>
      </c>
      <c r="E304" s="144" t="s">
        <v>76</v>
      </c>
      <c r="F304" s="16">
        <v>300000</v>
      </c>
    </row>
    <row r="305" spans="1:6" ht="18" customHeight="1">
      <c r="A305" s="200" t="s">
        <v>13</v>
      </c>
      <c r="B305" s="103" t="s">
        <v>7</v>
      </c>
      <c r="C305" s="105"/>
      <c r="D305" s="104"/>
      <c r="E305" s="135"/>
      <c r="F305" s="101">
        <f>F306+F309+F314+F320+F340</f>
        <v>61315000</v>
      </c>
    </row>
    <row r="306" spans="1:6" ht="12.75">
      <c r="A306" s="22" t="s">
        <v>18</v>
      </c>
      <c r="B306" s="31" t="s">
        <v>7</v>
      </c>
      <c r="C306" s="83" t="s">
        <v>2</v>
      </c>
      <c r="D306" s="5"/>
      <c r="E306" s="137"/>
      <c r="F306" s="17">
        <f>F307</f>
        <v>3690000</v>
      </c>
    </row>
    <row r="307" spans="1:6" ht="18.75" customHeight="1">
      <c r="A307" s="29" t="s">
        <v>32</v>
      </c>
      <c r="B307" s="33" t="s">
        <v>7</v>
      </c>
      <c r="C307" s="63" t="s">
        <v>2</v>
      </c>
      <c r="D307" s="26" t="s">
        <v>277</v>
      </c>
      <c r="E307" s="138"/>
      <c r="F307" s="27">
        <f>F308</f>
        <v>3690000</v>
      </c>
    </row>
    <row r="308" spans="1:6" ht="22.5" customHeight="1">
      <c r="A308" s="10" t="s">
        <v>108</v>
      </c>
      <c r="B308" s="42" t="s">
        <v>7</v>
      </c>
      <c r="C308" s="61" t="s">
        <v>2</v>
      </c>
      <c r="D308" s="6" t="s">
        <v>277</v>
      </c>
      <c r="E308" s="144" t="s">
        <v>109</v>
      </c>
      <c r="F308" s="16">
        <v>3690000</v>
      </c>
    </row>
    <row r="309" spans="1:6" ht="18" customHeight="1">
      <c r="A309" s="22" t="s">
        <v>14</v>
      </c>
      <c r="B309" s="31" t="s">
        <v>7</v>
      </c>
      <c r="C309" s="83" t="s">
        <v>9</v>
      </c>
      <c r="D309" s="6"/>
      <c r="E309" s="144"/>
      <c r="F309" s="17">
        <f>F310+F312</f>
        <v>24448000</v>
      </c>
    </row>
    <row r="310" spans="1:6" ht="36">
      <c r="A310" s="199" t="s">
        <v>42</v>
      </c>
      <c r="B310" s="183" t="s">
        <v>7</v>
      </c>
      <c r="C310" s="185" t="s">
        <v>9</v>
      </c>
      <c r="D310" s="176" t="s">
        <v>278</v>
      </c>
      <c r="E310" s="185"/>
      <c r="F310" s="186">
        <f>F311</f>
        <v>23542000</v>
      </c>
    </row>
    <row r="311" spans="1:6" ht="25.5">
      <c r="A311" s="50" t="s">
        <v>102</v>
      </c>
      <c r="B311" s="32" t="s">
        <v>7</v>
      </c>
      <c r="C311" s="61" t="s">
        <v>9</v>
      </c>
      <c r="D311" s="6" t="s">
        <v>278</v>
      </c>
      <c r="E311" s="144" t="s">
        <v>103</v>
      </c>
      <c r="F311" s="16">
        <v>23542000</v>
      </c>
    </row>
    <row r="312" spans="1:6" ht="89.25">
      <c r="A312" s="198" t="s">
        <v>40</v>
      </c>
      <c r="B312" s="33" t="s">
        <v>7</v>
      </c>
      <c r="C312" s="63" t="s">
        <v>9</v>
      </c>
      <c r="D312" s="26" t="s">
        <v>279</v>
      </c>
      <c r="E312" s="138"/>
      <c r="F312" s="27">
        <f>F313</f>
        <v>906000</v>
      </c>
    </row>
    <row r="313" spans="1:6" ht="21.75" customHeight="1">
      <c r="A313" s="10" t="s">
        <v>106</v>
      </c>
      <c r="B313" s="32" t="s">
        <v>7</v>
      </c>
      <c r="C313" s="61" t="s">
        <v>9</v>
      </c>
      <c r="D313" s="6" t="s">
        <v>279</v>
      </c>
      <c r="E313" s="144" t="s">
        <v>76</v>
      </c>
      <c r="F313" s="16">
        <v>906000</v>
      </c>
    </row>
    <row r="314" spans="1:6" ht="12.75">
      <c r="A314" s="22" t="s">
        <v>15</v>
      </c>
      <c r="B314" s="31" t="s">
        <v>7</v>
      </c>
      <c r="C314" s="83" t="s">
        <v>11</v>
      </c>
      <c r="D314" s="6"/>
      <c r="E314" s="144"/>
      <c r="F314" s="17">
        <f>F315+F317</f>
        <v>6036000</v>
      </c>
    </row>
    <row r="315" spans="1:6" ht="18.75" customHeight="1">
      <c r="A315" s="29" t="s">
        <v>177</v>
      </c>
      <c r="B315" s="44" t="s">
        <v>7</v>
      </c>
      <c r="C315" s="94" t="s">
        <v>11</v>
      </c>
      <c r="D315" s="26" t="s">
        <v>280</v>
      </c>
      <c r="E315" s="63"/>
      <c r="F315" s="27">
        <f>F316</f>
        <v>350000</v>
      </c>
    </row>
    <row r="316" spans="1:6" ht="18" customHeight="1">
      <c r="A316" s="10" t="s">
        <v>106</v>
      </c>
      <c r="B316" s="32" t="s">
        <v>7</v>
      </c>
      <c r="C316" s="61" t="s">
        <v>11</v>
      </c>
      <c r="D316" s="6" t="s">
        <v>280</v>
      </c>
      <c r="E316" s="144" t="s">
        <v>76</v>
      </c>
      <c r="F316" s="16">
        <v>350000</v>
      </c>
    </row>
    <row r="317" spans="1:6" ht="33.75" customHeight="1">
      <c r="A317" s="29" t="s">
        <v>352</v>
      </c>
      <c r="B317" s="33" t="s">
        <v>7</v>
      </c>
      <c r="C317" s="63" t="s">
        <v>11</v>
      </c>
      <c r="D317" s="26" t="s">
        <v>351</v>
      </c>
      <c r="E317" s="144"/>
      <c r="F317" s="27">
        <f>F318+F319</f>
        <v>5686000</v>
      </c>
    </row>
    <row r="318" spans="1:6" ht="18.75" customHeight="1">
      <c r="A318" s="10" t="s">
        <v>104</v>
      </c>
      <c r="B318" s="32" t="s">
        <v>7</v>
      </c>
      <c r="C318" s="61" t="s">
        <v>11</v>
      </c>
      <c r="D318" s="6" t="s">
        <v>351</v>
      </c>
      <c r="E318" s="144" t="s">
        <v>105</v>
      </c>
      <c r="F318" s="16">
        <v>2526000</v>
      </c>
    </row>
    <row r="319" spans="1:6" ht="25.5">
      <c r="A319" s="237" t="s">
        <v>180</v>
      </c>
      <c r="B319" s="32" t="s">
        <v>7</v>
      </c>
      <c r="C319" s="61" t="s">
        <v>11</v>
      </c>
      <c r="D319" s="6" t="s">
        <v>351</v>
      </c>
      <c r="E319" s="144" t="s">
        <v>76</v>
      </c>
      <c r="F319" s="16">
        <v>3160000</v>
      </c>
    </row>
    <row r="320" spans="1:6" ht="12.75">
      <c r="A320" s="22" t="s">
        <v>56</v>
      </c>
      <c r="B320" s="31" t="s">
        <v>7</v>
      </c>
      <c r="C320" s="83" t="s">
        <v>12</v>
      </c>
      <c r="D320" s="8"/>
      <c r="E320" s="162"/>
      <c r="F320" s="17">
        <f>F321+F325+F331+F335+F337</f>
        <v>26941000</v>
      </c>
    </row>
    <row r="321" spans="1:6" ht="38.25">
      <c r="A321" s="29" t="s">
        <v>73</v>
      </c>
      <c r="B321" s="39" t="s">
        <v>7</v>
      </c>
      <c r="C321" s="92" t="s">
        <v>12</v>
      </c>
      <c r="D321" s="26" t="s">
        <v>281</v>
      </c>
      <c r="E321" s="156"/>
      <c r="F321" s="27">
        <f>F322+F323+F324</f>
        <v>19571000</v>
      </c>
    </row>
    <row r="322" spans="1:6" ht="18.75" customHeight="1">
      <c r="A322" s="72" t="s">
        <v>79</v>
      </c>
      <c r="B322" s="40" t="s">
        <v>7</v>
      </c>
      <c r="C322" s="93" t="s">
        <v>12</v>
      </c>
      <c r="D322" s="6" t="s">
        <v>281</v>
      </c>
      <c r="E322" s="157" t="s">
        <v>81</v>
      </c>
      <c r="F322" s="16">
        <v>30000</v>
      </c>
    </row>
    <row r="323" spans="1:6" ht="12.75">
      <c r="A323" s="10" t="s">
        <v>106</v>
      </c>
      <c r="B323" s="40" t="s">
        <v>7</v>
      </c>
      <c r="C323" s="93" t="s">
        <v>12</v>
      </c>
      <c r="D323" s="6" t="s">
        <v>281</v>
      </c>
      <c r="E323" s="157" t="s">
        <v>107</v>
      </c>
      <c r="F323" s="16">
        <f>11903000+676000</f>
        <v>12579000</v>
      </c>
    </row>
    <row r="324" spans="1:7" ht="12.75">
      <c r="A324" s="10" t="s">
        <v>104</v>
      </c>
      <c r="B324" s="40" t="s">
        <v>7</v>
      </c>
      <c r="C324" s="93" t="s">
        <v>12</v>
      </c>
      <c r="D324" s="6" t="s">
        <v>281</v>
      </c>
      <c r="E324" s="157" t="s">
        <v>105</v>
      </c>
      <c r="F324" s="16">
        <f>6286000+676000</f>
        <v>6962000</v>
      </c>
      <c r="G324" s="272"/>
    </row>
    <row r="325" spans="1:7" ht="12.75">
      <c r="A325" s="97" t="s">
        <v>57</v>
      </c>
      <c r="B325" s="39" t="s">
        <v>7</v>
      </c>
      <c r="C325" s="92" t="s">
        <v>12</v>
      </c>
      <c r="D325" s="26" t="s">
        <v>282</v>
      </c>
      <c r="E325" s="156"/>
      <c r="F325" s="27">
        <f>SUM(F326:F330)</f>
        <v>620000</v>
      </c>
      <c r="G325" s="272"/>
    </row>
    <row r="326" spans="1:6" ht="12.75">
      <c r="A326" s="72" t="s">
        <v>100</v>
      </c>
      <c r="B326" s="32" t="s">
        <v>7</v>
      </c>
      <c r="C326" s="61" t="s">
        <v>12</v>
      </c>
      <c r="D326" s="6" t="s">
        <v>282</v>
      </c>
      <c r="E326" s="144" t="s">
        <v>99</v>
      </c>
      <c r="F326" s="16">
        <v>0</v>
      </c>
    </row>
    <row r="327" spans="1:6" ht="12.75">
      <c r="A327" s="72" t="s">
        <v>82</v>
      </c>
      <c r="B327" s="32" t="s">
        <v>7</v>
      </c>
      <c r="C327" s="61" t="s">
        <v>12</v>
      </c>
      <c r="D327" s="6" t="s">
        <v>282</v>
      </c>
      <c r="E327" s="144" t="s">
        <v>83</v>
      </c>
      <c r="F327" s="16">
        <f>468500-12000</f>
        <v>456500</v>
      </c>
    </row>
    <row r="328" spans="1:6" ht="12.75">
      <c r="A328" s="72" t="s">
        <v>87</v>
      </c>
      <c r="B328" s="32" t="s">
        <v>7</v>
      </c>
      <c r="C328" s="61" t="s">
        <v>12</v>
      </c>
      <c r="D328" s="6" t="s">
        <v>282</v>
      </c>
      <c r="E328" s="144" t="s">
        <v>89</v>
      </c>
      <c r="F328" s="16">
        <v>22000</v>
      </c>
    </row>
    <row r="329" spans="1:6" ht="12.75">
      <c r="A329" s="72" t="s">
        <v>78</v>
      </c>
      <c r="B329" s="32" t="s">
        <v>7</v>
      </c>
      <c r="C329" s="61" t="s">
        <v>12</v>
      </c>
      <c r="D329" s="6" t="s">
        <v>282</v>
      </c>
      <c r="E329" s="144" t="s">
        <v>292</v>
      </c>
      <c r="F329" s="16">
        <v>66500</v>
      </c>
    </row>
    <row r="330" spans="1:7" ht="12.75">
      <c r="A330" s="72" t="s">
        <v>79</v>
      </c>
      <c r="B330" s="32" t="s">
        <v>7</v>
      </c>
      <c r="C330" s="61" t="s">
        <v>12</v>
      </c>
      <c r="D330" s="6" t="s">
        <v>282</v>
      </c>
      <c r="E330" s="144" t="s">
        <v>81</v>
      </c>
      <c r="F330" s="16">
        <v>75000</v>
      </c>
      <c r="G330" s="272"/>
    </row>
    <row r="331" spans="1:7" ht="25.5" customHeight="1">
      <c r="A331" s="29" t="s">
        <v>49</v>
      </c>
      <c r="B331" s="39" t="s">
        <v>7</v>
      </c>
      <c r="C331" s="92" t="s">
        <v>12</v>
      </c>
      <c r="D331" s="26" t="s">
        <v>283</v>
      </c>
      <c r="E331" s="156"/>
      <c r="F331" s="27">
        <f>SUM(F332:F334)</f>
        <v>6064000</v>
      </c>
      <c r="G331" s="272"/>
    </row>
    <row r="332" spans="1:6" ht="12.75">
      <c r="A332" s="72" t="s">
        <v>79</v>
      </c>
      <c r="B332" s="40" t="s">
        <v>7</v>
      </c>
      <c r="C332" s="93" t="s">
        <v>12</v>
      </c>
      <c r="D332" s="6" t="s">
        <v>283</v>
      </c>
      <c r="E332" s="157" t="s">
        <v>81</v>
      </c>
      <c r="F332" s="16">
        <v>100000</v>
      </c>
    </row>
    <row r="333" spans="1:6" ht="12.75">
      <c r="A333" s="10" t="s">
        <v>106</v>
      </c>
      <c r="B333" s="40" t="s">
        <v>7</v>
      </c>
      <c r="C333" s="93" t="s">
        <v>12</v>
      </c>
      <c r="D333" s="6" t="s">
        <v>283</v>
      </c>
      <c r="E333" s="157" t="s">
        <v>107</v>
      </c>
      <c r="F333" s="16">
        <f>5900000-336000</f>
        <v>5564000</v>
      </c>
    </row>
    <row r="334" spans="1:6" ht="18.75" customHeight="1">
      <c r="A334" s="10" t="s">
        <v>77</v>
      </c>
      <c r="B334" s="40" t="s">
        <v>110</v>
      </c>
      <c r="C334" s="93" t="s">
        <v>12</v>
      </c>
      <c r="D334" s="6" t="s">
        <v>283</v>
      </c>
      <c r="E334" s="157" t="s">
        <v>76</v>
      </c>
      <c r="F334" s="16">
        <v>400000</v>
      </c>
    </row>
    <row r="335" spans="1:6" ht="18.75" customHeight="1">
      <c r="A335" s="51" t="s">
        <v>37</v>
      </c>
      <c r="B335" s="30" t="s">
        <v>7</v>
      </c>
      <c r="C335" s="140" t="s">
        <v>12</v>
      </c>
      <c r="D335" s="120" t="s">
        <v>284</v>
      </c>
      <c r="E335" s="163"/>
      <c r="F335" s="122">
        <f>F336</f>
        <v>686000</v>
      </c>
    </row>
    <row r="336" spans="1:6" ht="18.75" customHeight="1">
      <c r="A336" s="72" t="s">
        <v>126</v>
      </c>
      <c r="B336" s="45" t="s">
        <v>7</v>
      </c>
      <c r="C336" s="141" t="s">
        <v>12</v>
      </c>
      <c r="D336" s="123" t="s">
        <v>284</v>
      </c>
      <c r="E336" s="160" t="s">
        <v>123</v>
      </c>
      <c r="F336" s="124">
        <v>686000</v>
      </c>
    </row>
    <row r="337" spans="1:6" ht="39.75" customHeight="1">
      <c r="A337" s="97" t="s">
        <v>195</v>
      </c>
      <c r="B337" s="39" t="s">
        <v>7</v>
      </c>
      <c r="C337" s="92" t="s">
        <v>12</v>
      </c>
      <c r="D337" s="26" t="s">
        <v>302</v>
      </c>
      <c r="E337" s="156"/>
      <c r="F337" s="27">
        <f>F338+F339</f>
        <v>0</v>
      </c>
    </row>
    <row r="338" spans="1:6" ht="12.75">
      <c r="A338" s="72" t="s">
        <v>79</v>
      </c>
      <c r="B338" s="40" t="s">
        <v>7</v>
      </c>
      <c r="C338" s="93" t="s">
        <v>12</v>
      </c>
      <c r="D338" s="6" t="s">
        <v>302</v>
      </c>
      <c r="E338" s="157" t="s">
        <v>81</v>
      </c>
      <c r="F338" s="16">
        <v>0</v>
      </c>
    </row>
    <row r="339" spans="1:6" ht="12.75">
      <c r="A339" s="10" t="s">
        <v>77</v>
      </c>
      <c r="B339" s="40" t="s">
        <v>7</v>
      </c>
      <c r="C339" s="93" t="s">
        <v>12</v>
      </c>
      <c r="D339" s="6" t="s">
        <v>302</v>
      </c>
      <c r="E339" s="157" t="s">
        <v>76</v>
      </c>
      <c r="F339" s="16"/>
    </row>
    <row r="340" spans="1:6" ht="12.75">
      <c r="A340" s="22" t="s">
        <v>153</v>
      </c>
      <c r="B340" s="31" t="s">
        <v>7</v>
      </c>
      <c r="C340" s="83" t="s">
        <v>154</v>
      </c>
      <c r="D340" s="8"/>
      <c r="E340" s="162"/>
      <c r="F340" s="17">
        <f>F341</f>
        <v>200000</v>
      </c>
    </row>
    <row r="341" spans="1:7" ht="12.75">
      <c r="A341" s="29" t="s">
        <v>152</v>
      </c>
      <c r="B341" s="39" t="s">
        <v>7</v>
      </c>
      <c r="C341" s="92" t="s">
        <v>154</v>
      </c>
      <c r="D341" s="26" t="s">
        <v>285</v>
      </c>
      <c r="E341" s="156"/>
      <c r="F341" s="27">
        <f>F342+F343</f>
        <v>200000</v>
      </c>
      <c r="G341" s="272"/>
    </row>
    <row r="342" spans="1:6" ht="26.25" customHeight="1">
      <c r="A342" s="72" t="s">
        <v>170</v>
      </c>
      <c r="B342" s="40" t="s">
        <v>7</v>
      </c>
      <c r="C342" s="93" t="s">
        <v>154</v>
      </c>
      <c r="D342" s="6" t="s">
        <v>285</v>
      </c>
      <c r="E342" s="157" t="s">
        <v>167</v>
      </c>
      <c r="F342" s="16">
        <v>0</v>
      </c>
    </row>
    <row r="343" spans="1:6" ht="12.75">
      <c r="A343" s="72" t="s">
        <v>79</v>
      </c>
      <c r="B343" s="40" t="s">
        <v>7</v>
      </c>
      <c r="C343" s="93" t="s">
        <v>154</v>
      </c>
      <c r="D343" s="6" t="s">
        <v>285</v>
      </c>
      <c r="E343" s="157" t="s">
        <v>81</v>
      </c>
      <c r="F343" s="16">
        <v>200000</v>
      </c>
    </row>
    <row r="344" spans="1:6" ht="31.5" customHeight="1" hidden="1">
      <c r="A344" s="99" t="s">
        <v>58</v>
      </c>
      <c r="B344" s="77" t="s">
        <v>33</v>
      </c>
      <c r="C344" s="100"/>
      <c r="D344" s="70"/>
      <c r="E344" s="164"/>
      <c r="F344" s="101">
        <f>F345</f>
        <v>5000000</v>
      </c>
    </row>
    <row r="345" spans="1:6" ht="12.75" hidden="1">
      <c r="A345" s="102" t="s">
        <v>64</v>
      </c>
      <c r="B345" s="57" t="s">
        <v>33</v>
      </c>
      <c r="C345" s="90" t="s">
        <v>8</v>
      </c>
      <c r="D345" s="5"/>
      <c r="E345" s="158"/>
      <c r="F345" s="17">
        <f>F346</f>
        <v>5000000</v>
      </c>
    </row>
    <row r="346" spans="1:6" ht="12.75">
      <c r="A346" s="23" t="s">
        <v>164</v>
      </c>
      <c r="B346" s="224" t="s">
        <v>33</v>
      </c>
      <c r="C346" s="225" t="s">
        <v>8</v>
      </c>
      <c r="D346" s="216" t="s">
        <v>228</v>
      </c>
      <c r="E346" s="226"/>
      <c r="F346" s="215">
        <f>F347+F351</f>
        <v>5000000</v>
      </c>
    </row>
    <row r="347" spans="1:6" ht="25.5">
      <c r="A347" s="205" t="s">
        <v>155</v>
      </c>
      <c r="B347" s="55" t="s">
        <v>33</v>
      </c>
      <c r="C347" s="26" t="s">
        <v>8</v>
      </c>
      <c r="D347" s="26" t="s">
        <v>286</v>
      </c>
      <c r="E347" s="63"/>
      <c r="F347" s="27">
        <f>F348</f>
        <v>300000</v>
      </c>
    </row>
    <row r="348" spans="1:6" ht="24.75" customHeight="1">
      <c r="A348" s="72" t="s">
        <v>170</v>
      </c>
      <c r="B348" s="32" t="s">
        <v>33</v>
      </c>
      <c r="C348" s="61" t="s">
        <v>8</v>
      </c>
      <c r="D348" s="6" t="s">
        <v>286</v>
      </c>
      <c r="E348" s="144" t="s">
        <v>167</v>
      </c>
      <c r="F348" s="16">
        <v>300000</v>
      </c>
    </row>
    <row r="349" spans="1:6" ht="12.75">
      <c r="A349" s="72" t="s">
        <v>79</v>
      </c>
      <c r="B349" s="32" t="s">
        <v>33</v>
      </c>
      <c r="C349" s="61" t="s">
        <v>8</v>
      </c>
      <c r="D349" s="6" t="s">
        <v>286</v>
      </c>
      <c r="E349" s="144" t="s">
        <v>81</v>
      </c>
      <c r="F349" s="16"/>
    </row>
    <row r="350" spans="1:6" ht="12.75">
      <c r="A350" s="29" t="s">
        <v>156</v>
      </c>
      <c r="B350" s="290" t="s">
        <v>33</v>
      </c>
      <c r="C350" s="94" t="s">
        <v>8</v>
      </c>
      <c r="D350" s="289" t="s">
        <v>303</v>
      </c>
      <c r="E350" s="161"/>
      <c r="F350" s="27">
        <f>F351</f>
        <v>4700000</v>
      </c>
    </row>
    <row r="351" spans="1:6" ht="25.5">
      <c r="A351" s="72" t="s">
        <v>157</v>
      </c>
      <c r="B351" s="32" t="s">
        <v>33</v>
      </c>
      <c r="C351" s="61" t="s">
        <v>8</v>
      </c>
      <c r="D351" s="6" t="s">
        <v>303</v>
      </c>
      <c r="E351" s="144" t="s">
        <v>158</v>
      </c>
      <c r="F351" s="16">
        <v>4700000</v>
      </c>
    </row>
    <row r="352" spans="1:6" ht="12.75">
      <c r="A352" s="79" t="s">
        <v>59</v>
      </c>
      <c r="B352" s="77" t="s">
        <v>6</v>
      </c>
      <c r="C352" s="100"/>
      <c r="D352" s="70"/>
      <c r="E352" s="164"/>
      <c r="F352" s="101">
        <f>F353</f>
        <v>600000</v>
      </c>
    </row>
    <row r="353" spans="1:6" ht="12.75">
      <c r="A353" s="102" t="s">
        <v>29</v>
      </c>
      <c r="B353" s="57" t="s">
        <v>6</v>
      </c>
      <c r="C353" s="90" t="s">
        <v>9</v>
      </c>
      <c r="D353" s="5"/>
      <c r="E353" s="158"/>
      <c r="F353" s="17">
        <f>F354</f>
        <v>600000</v>
      </c>
    </row>
    <row r="354" spans="1:6" ht="12.75">
      <c r="A354" s="132" t="s">
        <v>165</v>
      </c>
      <c r="B354" s="113" t="s">
        <v>6</v>
      </c>
      <c r="C354" s="87" t="s">
        <v>9</v>
      </c>
      <c r="D354" s="12" t="s">
        <v>287</v>
      </c>
      <c r="E354" s="149"/>
      <c r="F354" s="15">
        <f>F355</f>
        <v>600000</v>
      </c>
    </row>
    <row r="355" spans="1:6" ht="25.5">
      <c r="A355" s="72" t="s">
        <v>116</v>
      </c>
      <c r="B355" s="32" t="s">
        <v>6</v>
      </c>
      <c r="C355" s="61" t="s">
        <v>9</v>
      </c>
      <c r="D355" s="6" t="s">
        <v>287</v>
      </c>
      <c r="E355" s="144" t="s">
        <v>115</v>
      </c>
      <c r="F355" s="16">
        <v>600000</v>
      </c>
    </row>
    <row r="356" spans="1:6" ht="15.75">
      <c r="A356" s="107" t="s">
        <v>55</v>
      </c>
      <c r="B356" s="103" t="s">
        <v>50</v>
      </c>
      <c r="C356" s="105"/>
      <c r="D356" s="104"/>
      <c r="E356" s="135"/>
      <c r="F356" s="110">
        <f>F357</f>
        <v>2000000</v>
      </c>
    </row>
    <row r="357" spans="1:6" ht="12.75">
      <c r="A357" s="292" t="s">
        <v>111</v>
      </c>
      <c r="B357" s="291" t="s">
        <v>50</v>
      </c>
      <c r="C357" s="81" t="s">
        <v>2</v>
      </c>
      <c r="D357" s="13"/>
      <c r="E357" s="165"/>
      <c r="F357" s="357">
        <f>F360</f>
        <v>2000000</v>
      </c>
    </row>
    <row r="358" spans="1:6" ht="12.75">
      <c r="A358" s="98" t="s">
        <v>159</v>
      </c>
      <c r="B358" s="33" t="s">
        <v>50</v>
      </c>
      <c r="C358" s="63" t="s">
        <v>2</v>
      </c>
      <c r="D358" s="26" t="s">
        <v>209</v>
      </c>
      <c r="E358" s="138"/>
      <c r="F358" s="27">
        <f>F359</f>
        <v>0</v>
      </c>
    </row>
    <row r="359" spans="1:6" ht="12.75">
      <c r="A359" s="95" t="s">
        <v>111</v>
      </c>
      <c r="B359" s="32" t="s">
        <v>50</v>
      </c>
      <c r="C359" s="61" t="s">
        <v>2</v>
      </c>
      <c r="D359" s="6" t="s">
        <v>209</v>
      </c>
      <c r="E359" s="144" t="s">
        <v>112</v>
      </c>
      <c r="F359" s="16"/>
    </row>
    <row r="360" spans="1:6" ht="14.25" customHeight="1">
      <c r="A360" s="293" t="s">
        <v>111</v>
      </c>
      <c r="B360" s="33" t="s">
        <v>50</v>
      </c>
      <c r="C360" s="63" t="s">
        <v>2</v>
      </c>
      <c r="D360" s="26" t="s">
        <v>288</v>
      </c>
      <c r="E360" s="138"/>
      <c r="F360" s="27">
        <f>F361</f>
        <v>2000000</v>
      </c>
    </row>
    <row r="361" spans="1:6" ht="12.75">
      <c r="A361" s="95" t="s">
        <v>159</v>
      </c>
      <c r="B361" s="32" t="s">
        <v>50</v>
      </c>
      <c r="C361" s="61" t="s">
        <v>2</v>
      </c>
      <c r="D361" s="6" t="s">
        <v>288</v>
      </c>
      <c r="E361" s="144" t="s">
        <v>112</v>
      </c>
      <c r="F361" s="16">
        <v>2000000</v>
      </c>
    </row>
    <row r="362" spans="1:6" ht="25.5">
      <c r="A362" s="79" t="s">
        <v>60</v>
      </c>
      <c r="B362" s="69" t="s">
        <v>38</v>
      </c>
      <c r="C362" s="88"/>
      <c r="D362" s="70"/>
      <c r="E362" s="136"/>
      <c r="F362" s="101">
        <f>F363</f>
        <v>7083000</v>
      </c>
    </row>
    <row r="363" spans="1:6" ht="25.5">
      <c r="A363" s="52" t="s">
        <v>61</v>
      </c>
      <c r="B363" s="68" t="s">
        <v>38</v>
      </c>
      <c r="C363" s="142" t="s">
        <v>2</v>
      </c>
      <c r="D363" s="13"/>
      <c r="E363" s="166"/>
      <c r="F363" s="17">
        <f>F364+F366</f>
        <v>7083000</v>
      </c>
    </row>
    <row r="364" spans="1:6" ht="12.75">
      <c r="A364" s="67" t="s">
        <v>44</v>
      </c>
      <c r="B364" s="64" t="s">
        <v>38</v>
      </c>
      <c r="C364" s="64" t="s">
        <v>2</v>
      </c>
      <c r="D364" s="66" t="s">
        <v>289</v>
      </c>
      <c r="E364" s="167"/>
      <c r="F364" s="27">
        <f>F365</f>
        <v>500000</v>
      </c>
    </row>
    <row r="365" spans="1:6" ht="12.75">
      <c r="A365" s="80" t="s">
        <v>113</v>
      </c>
      <c r="B365" s="4" t="s">
        <v>38</v>
      </c>
      <c r="C365" s="82" t="s">
        <v>2</v>
      </c>
      <c r="D365" s="276" t="s">
        <v>289</v>
      </c>
      <c r="E365" s="25" t="s">
        <v>114</v>
      </c>
      <c r="F365" s="251">
        <v>500000</v>
      </c>
    </row>
    <row r="366" spans="1:6" ht="25.5">
      <c r="A366" s="65" t="s">
        <v>43</v>
      </c>
      <c r="B366" s="64" t="s">
        <v>38</v>
      </c>
      <c r="C366" s="64" t="s">
        <v>2</v>
      </c>
      <c r="D366" s="66" t="s">
        <v>290</v>
      </c>
      <c r="E366" s="167"/>
      <c r="F366" s="27">
        <f>F367</f>
        <v>6583000</v>
      </c>
    </row>
    <row r="367" spans="1:6" ht="13.5" thickBot="1">
      <c r="A367" s="53" t="s">
        <v>113</v>
      </c>
      <c r="B367" s="60" t="s">
        <v>38</v>
      </c>
      <c r="C367" s="82" t="s">
        <v>2</v>
      </c>
      <c r="D367" s="277" t="s">
        <v>290</v>
      </c>
      <c r="E367" s="25" t="s">
        <v>114</v>
      </c>
      <c r="F367" s="251">
        <v>6583000</v>
      </c>
    </row>
    <row r="368" spans="1:6" ht="16.5" thickBot="1">
      <c r="A368" s="287" t="s">
        <v>19</v>
      </c>
      <c r="B368" s="201"/>
      <c r="C368" s="202"/>
      <c r="D368" s="279"/>
      <c r="E368" s="203"/>
      <c r="F368" s="110">
        <f>F13+F91+F95+F110+F140+F271+F301+F305+F344+F352+F356+F362</f>
        <v>413643505.27</v>
      </c>
    </row>
    <row r="369" spans="1:6" ht="12.75">
      <c r="A369" s="286"/>
      <c r="F369" s="257"/>
    </row>
    <row r="370" spans="3:6" ht="12.75">
      <c r="C370" s="207" t="s">
        <v>66</v>
      </c>
      <c r="D370" s="207"/>
      <c r="E370" s="354"/>
      <c r="F370" s="208">
        <f>F15+F19+F25+F64+F72+F80+F89+F100+F108+F112+F121+F123+F129+F131+F138+F145+F147+F179+F189+F213+F216+F230+F234+F240+F243+F248+F256+F263+F265+F268+F275+F280+F283+F285+F288+F302+F306+F315+F337+F341+F344+F352+F356+F364</f>
        <v>142187773.51</v>
      </c>
    </row>
    <row r="371" spans="3:6" ht="12.75">
      <c r="C371" s="207" t="s">
        <v>353</v>
      </c>
      <c r="D371" s="207"/>
      <c r="E371" s="354"/>
      <c r="F371" s="208"/>
    </row>
    <row r="372" spans="3:6" ht="12.75">
      <c r="C372" s="207" t="s">
        <v>67</v>
      </c>
      <c r="D372" s="207"/>
      <c r="E372" s="354"/>
      <c r="F372" s="208">
        <f>F143+F175+F177</f>
        <v>16000000</v>
      </c>
    </row>
    <row r="373" spans="3:6" ht="12.75">
      <c r="C373" s="207" t="s">
        <v>68</v>
      </c>
      <c r="D373" s="207"/>
      <c r="E373" s="354"/>
      <c r="F373" s="208">
        <f>F28+F33+F37+F62+F70+F93+F97+F157+F165+F168+F191+F194+F202+F210+F309+F320-F337+F358+F366+F68+F106+F116+F118+F134+F172+F221+F224+F227+F237+F261+F297+F317+F135+F295+F293+F299+F125</f>
        <v>252963768.76000002</v>
      </c>
    </row>
    <row r="374" spans="3:6" ht="12.75">
      <c r="C374" s="207" t="s">
        <v>201</v>
      </c>
      <c r="D374" s="207"/>
      <c r="E374" s="354"/>
      <c r="F374" s="208">
        <f>F114</f>
        <v>688963</v>
      </c>
    </row>
    <row r="375" spans="3:6" ht="12.75">
      <c r="C375" s="207" t="s">
        <v>69</v>
      </c>
      <c r="D375" s="207"/>
      <c r="E375" s="354"/>
      <c r="F375" s="208">
        <f>F43+F45+F49+F51+F53+F57+F59+F277</f>
        <v>1803000</v>
      </c>
    </row>
    <row r="376" spans="3:6" ht="12.75">
      <c r="C376" s="207"/>
      <c r="D376" s="207"/>
      <c r="E376" s="354"/>
      <c r="F376" s="208">
        <f>SUM(F370:F375)</f>
        <v>413643505.27</v>
      </c>
    </row>
  </sheetData>
  <sheetProtection/>
  <mergeCells count="7">
    <mergeCell ref="F7:F12"/>
    <mergeCell ref="A5:F5"/>
    <mergeCell ref="A7:A12"/>
    <mergeCell ref="B7:B12"/>
    <mergeCell ref="C7:C12"/>
    <mergeCell ref="D7:D12"/>
    <mergeCell ref="E7:E12"/>
  </mergeCells>
  <printOptions/>
  <pageMargins left="0.31" right="0.4" top="0.21" bottom="0.15748031496062992" header="0.15748031496062992" footer="0.15748031496062992"/>
  <pageSetup fitToHeight="6" fitToWidth="1" horizontalDpi="600" verticalDpi="600" orientation="portrait" paperSize="9" scale="72" r:id="rId1"/>
  <rowBreaks count="2" manualBreakCount="2">
    <brk id="87" max="5" man="1"/>
    <brk id="1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9"/>
  <sheetViews>
    <sheetView zoomScalePageLayoutView="0" workbookViewId="0" topLeftCell="A1">
      <selection activeCell="F179" sqref="F179"/>
    </sheetView>
  </sheetViews>
  <sheetFormatPr defaultColWidth="9.00390625" defaultRowHeight="12.75"/>
  <cols>
    <col min="1" max="1" width="87.75390625" style="0" customWidth="1"/>
    <col min="2" max="2" width="6.875" style="0" customWidth="1"/>
    <col min="3" max="3" width="6.375" style="0" customWidth="1"/>
    <col min="4" max="4" width="12.25390625" style="0" customWidth="1"/>
    <col min="5" max="5" width="6.25390625" style="0" customWidth="1"/>
    <col min="6" max="7" width="17.75390625" style="0" customWidth="1"/>
    <col min="8" max="8" width="14.125" style="0" customWidth="1"/>
    <col min="10" max="10" width="9.125" style="310" customWidth="1"/>
    <col min="11" max="11" width="15.625" style="310" customWidth="1"/>
    <col min="12" max="12" width="9.125" style="310" customWidth="1"/>
    <col min="13" max="13" width="16.25390625" style="310" customWidth="1"/>
    <col min="14" max="14" width="11.75390625" style="310" bestFit="1" customWidth="1"/>
  </cols>
  <sheetData>
    <row r="2" ht="12.75">
      <c r="A2" s="302" t="s">
        <v>321</v>
      </c>
    </row>
    <row r="4" spans="1:6" ht="43.5" customHeight="1">
      <c r="A4" s="485" t="s">
        <v>210</v>
      </c>
      <c r="B4" s="485"/>
      <c r="C4" s="485"/>
      <c r="D4" s="485"/>
      <c r="E4" s="485"/>
      <c r="F4" s="485"/>
    </row>
    <row r="5" spans="1:5" ht="13.5" thickBot="1">
      <c r="A5" s="1"/>
      <c r="B5" s="2"/>
      <c r="C5" s="2"/>
      <c r="D5" s="3"/>
      <c r="E5" s="3"/>
    </row>
    <row r="6" spans="1:8" ht="12.75" customHeight="1">
      <c r="A6" s="473" t="s">
        <v>0</v>
      </c>
      <c r="B6" s="467" t="s">
        <v>1</v>
      </c>
      <c r="C6" s="482" t="s">
        <v>10</v>
      </c>
      <c r="D6" s="475" t="s">
        <v>20</v>
      </c>
      <c r="E6" s="477" t="s">
        <v>21</v>
      </c>
      <c r="F6" s="480" t="s">
        <v>322</v>
      </c>
      <c r="G6" s="480" t="s">
        <v>323</v>
      </c>
      <c r="H6" s="480" t="s">
        <v>178</v>
      </c>
    </row>
    <row r="7" spans="1:8" ht="12.75">
      <c r="A7" s="474"/>
      <c r="B7" s="468"/>
      <c r="C7" s="483"/>
      <c r="D7" s="476"/>
      <c r="E7" s="478"/>
      <c r="F7" s="481"/>
      <c r="G7" s="481"/>
      <c r="H7" s="481"/>
    </row>
    <row r="8" spans="1:8" ht="12.75">
      <c r="A8" s="474"/>
      <c r="B8" s="468"/>
      <c r="C8" s="483"/>
      <c r="D8" s="476"/>
      <c r="E8" s="478"/>
      <c r="F8" s="481"/>
      <c r="G8" s="481"/>
      <c r="H8" s="481"/>
    </row>
    <row r="9" spans="1:8" ht="12.75">
      <c r="A9" s="474"/>
      <c r="B9" s="468"/>
      <c r="C9" s="483"/>
      <c r="D9" s="476"/>
      <c r="E9" s="478"/>
      <c r="F9" s="481"/>
      <c r="G9" s="481"/>
      <c r="H9" s="481"/>
    </row>
    <row r="10" spans="1:8" ht="12.75">
      <c r="A10" s="474"/>
      <c r="B10" s="468"/>
      <c r="C10" s="483"/>
      <c r="D10" s="476"/>
      <c r="E10" s="478"/>
      <c r="F10" s="481"/>
      <c r="G10" s="481"/>
      <c r="H10" s="481"/>
    </row>
    <row r="11" spans="1:8" ht="13.5" thickBot="1">
      <c r="A11" s="486"/>
      <c r="B11" s="487"/>
      <c r="C11" s="488"/>
      <c r="D11" s="489"/>
      <c r="E11" s="490"/>
      <c r="F11" s="491"/>
      <c r="G11" s="491"/>
      <c r="H11" s="481"/>
    </row>
    <row r="12" spans="1:8" ht="15.75">
      <c r="A12" s="115" t="s">
        <v>16</v>
      </c>
      <c r="B12" s="114" t="s">
        <v>2</v>
      </c>
      <c r="C12" s="133"/>
      <c r="D12" s="114"/>
      <c r="E12" s="143"/>
      <c r="F12" s="18">
        <f>F13+F17+F60+F63+F66</f>
        <v>25963200</v>
      </c>
      <c r="G12" s="313">
        <f>G13+G17+G60+G63+G66</f>
        <v>25684076.509999998</v>
      </c>
      <c r="H12" s="349">
        <f>G12-F12</f>
        <v>-279123.4900000021</v>
      </c>
    </row>
    <row r="13" spans="1:13" ht="37.5" customHeight="1">
      <c r="A13" s="46" t="s">
        <v>39</v>
      </c>
      <c r="B13" s="31" t="s">
        <v>2</v>
      </c>
      <c r="C13" s="83" t="s">
        <v>11</v>
      </c>
      <c r="D13" s="5"/>
      <c r="E13" s="137"/>
      <c r="F13" s="17">
        <f>F14</f>
        <v>314600</v>
      </c>
      <c r="G13" s="314">
        <f>G14</f>
        <v>264600</v>
      </c>
      <c r="H13" s="349">
        <f>G13-F13</f>
        <v>-50000</v>
      </c>
      <c r="J13" s="280"/>
      <c r="K13" s="280"/>
      <c r="L13" s="280"/>
      <c r="M13" s="311"/>
    </row>
    <row r="14" spans="1:12" ht="15.75" customHeight="1">
      <c r="A14" s="188" t="s">
        <v>117</v>
      </c>
      <c r="B14" s="187" t="s">
        <v>2</v>
      </c>
      <c r="C14" s="184" t="s">
        <v>11</v>
      </c>
      <c r="D14" s="26" t="s">
        <v>203</v>
      </c>
      <c r="E14" s="185"/>
      <c r="F14" s="186">
        <f>F15+F16</f>
        <v>314600</v>
      </c>
      <c r="G14" s="315">
        <f>G15+G16</f>
        <v>264600</v>
      </c>
      <c r="H14" s="349">
        <f aca="true" t="shared" si="0" ref="H14:H81">G14-F14</f>
        <v>-50000</v>
      </c>
      <c r="J14" s="280"/>
      <c r="K14" s="280"/>
      <c r="L14" s="280"/>
    </row>
    <row r="15" spans="1:12" ht="42.75" customHeight="1">
      <c r="A15" s="72" t="s">
        <v>168</v>
      </c>
      <c r="B15" s="32" t="s">
        <v>2</v>
      </c>
      <c r="C15" s="61" t="s">
        <v>11</v>
      </c>
      <c r="D15" s="6" t="s">
        <v>203</v>
      </c>
      <c r="E15" s="144" t="s">
        <v>167</v>
      </c>
      <c r="F15" s="16">
        <v>210600</v>
      </c>
      <c r="G15" s="316">
        <v>210600</v>
      </c>
      <c r="H15" s="349">
        <f t="shared" si="0"/>
        <v>0</v>
      </c>
      <c r="J15" s="280"/>
      <c r="K15" s="280"/>
      <c r="L15" s="280"/>
    </row>
    <row r="16" spans="1:13" ht="24" customHeight="1">
      <c r="A16" s="72" t="s">
        <v>79</v>
      </c>
      <c r="B16" s="32" t="s">
        <v>2</v>
      </c>
      <c r="C16" s="61" t="s">
        <v>11</v>
      </c>
      <c r="D16" s="6" t="s">
        <v>203</v>
      </c>
      <c r="E16" s="144" t="s">
        <v>81</v>
      </c>
      <c r="F16" s="16">
        <v>104000</v>
      </c>
      <c r="G16" s="316">
        <v>54000</v>
      </c>
      <c r="H16" s="349">
        <f t="shared" si="0"/>
        <v>-50000</v>
      </c>
      <c r="J16" s="280"/>
      <c r="K16" s="280"/>
      <c r="L16" s="280"/>
      <c r="M16" s="311"/>
    </row>
    <row r="17" spans="1:12" ht="29.25" customHeight="1">
      <c r="A17" s="22" t="s">
        <v>30</v>
      </c>
      <c r="B17" s="31" t="s">
        <v>2</v>
      </c>
      <c r="C17" s="83" t="s">
        <v>12</v>
      </c>
      <c r="D17" s="5"/>
      <c r="E17" s="137"/>
      <c r="F17" s="17">
        <f>F18+F24+F27+F32+F36+F42+F44+F48+F50+F52+F56+F58</f>
        <v>18437100</v>
      </c>
      <c r="G17" s="314">
        <f>G18+G24+G27+G32+G36+G42+G44+G48+G50+G52+G56+G58</f>
        <v>17507100</v>
      </c>
      <c r="H17" s="349">
        <f t="shared" si="0"/>
        <v>-930000</v>
      </c>
      <c r="J17" s="280"/>
      <c r="K17" s="280"/>
      <c r="L17" s="280"/>
    </row>
    <row r="18" spans="1:13" ht="28.5" customHeight="1">
      <c r="A18" s="118" t="s">
        <v>86</v>
      </c>
      <c r="B18" s="187" t="s">
        <v>2</v>
      </c>
      <c r="C18" s="184" t="s">
        <v>12</v>
      </c>
      <c r="D18" s="26" t="s">
        <v>229</v>
      </c>
      <c r="E18" s="185"/>
      <c r="F18" s="186">
        <f>SUM(F19:F23)</f>
        <v>16160100</v>
      </c>
      <c r="G18" s="315">
        <f>SUM(G19:G23)</f>
        <v>15160100</v>
      </c>
      <c r="H18" s="349">
        <f t="shared" si="0"/>
        <v>-1000000</v>
      </c>
      <c r="J18" s="280"/>
      <c r="K18" s="280"/>
      <c r="L18" s="280"/>
      <c r="M18" s="311"/>
    </row>
    <row r="19" spans="1:13" ht="25.5" customHeight="1">
      <c r="A19" s="72" t="s">
        <v>293</v>
      </c>
      <c r="B19" s="32" t="s">
        <v>2</v>
      </c>
      <c r="C19" s="61" t="s">
        <v>12</v>
      </c>
      <c r="D19" s="6" t="s">
        <v>229</v>
      </c>
      <c r="E19" s="144" t="s">
        <v>83</v>
      </c>
      <c r="F19" s="285">
        <v>9869100</v>
      </c>
      <c r="G19" s="285">
        <v>9869100</v>
      </c>
      <c r="H19" s="349">
        <f t="shared" si="0"/>
        <v>0</v>
      </c>
      <c r="M19" s="312"/>
    </row>
    <row r="20" spans="1:8" ht="13.5" customHeight="1">
      <c r="A20" s="72" t="s">
        <v>87</v>
      </c>
      <c r="B20" s="32" t="s">
        <v>88</v>
      </c>
      <c r="C20" s="61" t="s">
        <v>12</v>
      </c>
      <c r="D20" s="6" t="s">
        <v>229</v>
      </c>
      <c r="E20" s="144" t="s">
        <v>89</v>
      </c>
      <c r="F20" s="285">
        <v>180000</v>
      </c>
      <c r="G20" s="316">
        <v>180000</v>
      </c>
      <c r="H20" s="349">
        <f t="shared" si="0"/>
        <v>0</v>
      </c>
    </row>
    <row r="21" spans="1:8" ht="29.25" customHeight="1">
      <c r="A21" s="282" t="s">
        <v>291</v>
      </c>
      <c r="B21" s="32" t="s">
        <v>88</v>
      </c>
      <c r="C21" s="61" t="s">
        <v>12</v>
      </c>
      <c r="D21" s="6" t="s">
        <v>229</v>
      </c>
      <c r="E21" s="144" t="s">
        <v>292</v>
      </c>
      <c r="F21" s="285">
        <v>2890000</v>
      </c>
      <c r="G21" s="316">
        <v>3890000</v>
      </c>
      <c r="H21" s="349">
        <f t="shared" si="0"/>
        <v>1000000</v>
      </c>
    </row>
    <row r="22" spans="1:8" ht="20.25" customHeight="1">
      <c r="A22" s="72" t="s">
        <v>79</v>
      </c>
      <c r="B22" s="32" t="s">
        <v>2</v>
      </c>
      <c r="C22" s="61" t="s">
        <v>12</v>
      </c>
      <c r="D22" s="6" t="s">
        <v>229</v>
      </c>
      <c r="E22" s="144" t="s">
        <v>81</v>
      </c>
      <c r="F22" s="16">
        <v>1221000</v>
      </c>
      <c r="G22" s="316">
        <v>1221000</v>
      </c>
      <c r="H22" s="349">
        <f t="shared" si="0"/>
        <v>0</v>
      </c>
    </row>
    <row r="23" spans="1:8" ht="27" customHeight="1">
      <c r="A23" s="10" t="s">
        <v>106</v>
      </c>
      <c r="B23" s="32" t="s">
        <v>2</v>
      </c>
      <c r="C23" s="61" t="s">
        <v>12</v>
      </c>
      <c r="D23" s="6" t="s">
        <v>229</v>
      </c>
      <c r="E23" s="144" t="s">
        <v>107</v>
      </c>
      <c r="F23" s="16">
        <v>2000000</v>
      </c>
      <c r="G23" s="316"/>
      <c r="H23" s="349">
        <f t="shared" si="0"/>
        <v>-2000000</v>
      </c>
    </row>
    <row r="24" spans="1:8" ht="27" customHeight="1">
      <c r="A24" s="181" t="s">
        <v>36</v>
      </c>
      <c r="B24" s="33" t="s">
        <v>2</v>
      </c>
      <c r="C24" s="63" t="s">
        <v>12</v>
      </c>
      <c r="D24" s="26" t="s">
        <v>230</v>
      </c>
      <c r="E24" s="138"/>
      <c r="F24" s="27">
        <f>F25+F26</f>
        <v>1300000</v>
      </c>
      <c r="G24" s="317">
        <f>G25+G26</f>
        <v>1300000</v>
      </c>
      <c r="H24" s="349">
        <f t="shared" si="0"/>
        <v>0</v>
      </c>
    </row>
    <row r="25" spans="1:8" ht="21.75" customHeight="1">
      <c r="A25" s="72" t="s">
        <v>294</v>
      </c>
      <c r="B25" s="56" t="s">
        <v>2</v>
      </c>
      <c r="C25" s="61" t="s">
        <v>12</v>
      </c>
      <c r="D25" s="6" t="s">
        <v>230</v>
      </c>
      <c r="E25" s="144" t="s">
        <v>83</v>
      </c>
      <c r="F25" s="16">
        <v>1000000</v>
      </c>
      <c r="G25" s="316">
        <v>1000000</v>
      </c>
      <c r="H25" s="349">
        <f t="shared" si="0"/>
        <v>0</v>
      </c>
    </row>
    <row r="26" spans="1:8" ht="29.25" customHeight="1">
      <c r="A26" s="282" t="s">
        <v>291</v>
      </c>
      <c r="B26" s="56" t="s">
        <v>2</v>
      </c>
      <c r="C26" s="61" t="s">
        <v>12</v>
      </c>
      <c r="D26" s="6" t="s">
        <v>230</v>
      </c>
      <c r="E26" s="144" t="s">
        <v>292</v>
      </c>
      <c r="F26" s="16">
        <v>300000</v>
      </c>
      <c r="G26" s="316">
        <v>300000</v>
      </c>
      <c r="H26" s="349">
        <f t="shared" si="0"/>
        <v>0</v>
      </c>
    </row>
    <row r="27" spans="1:8" ht="30" customHeight="1">
      <c r="A27" s="71" t="s">
        <v>54</v>
      </c>
      <c r="B27" s="33" t="s">
        <v>2</v>
      </c>
      <c r="C27" s="63" t="s">
        <v>12</v>
      </c>
      <c r="D27" s="26" t="s">
        <v>231</v>
      </c>
      <c r="E27" s="138"/>
      <c r="F27" s="27">
        <f>SUM(F28:F31)</f>
        <v>333000</v>
      </c>
      <c r="G27" s="317">
        <f>SUM(G28:G31)</f>
        <v>333000</v>
      </c>
      <c r="H27" s="349">
        <f t="shared" si="0"/>
        <v>0</v>
      </c>
    </row>
    <row r="28" spans="1:8" ht="29.25" customHeight="1">
      <c r="A28" s="72" t="s">
        <v>294</v>
      </c>
      <c r="B28" s="32" t="s">
        <v>2</v>
      </c>
      <c r="C28" s="61" t="s">
        <v>12</v>
      </c>
      <c r="D28" s="6" t="s">
        <v>231</v>
      </c>
      <c r="E28" s="144" t="s">
        <v>83</v>
      </c>
      <c r="F28" s="285">
        <v>197000</v>
      </c>
      <c r="G28" s="316">
        <v>197000</v>
      </c>
      <c r="H28" s="349">
        <f t="shared" si="0"/>
        <v>0</v>
      </c>
    </row>
    <row r="29" spans="1:8" ht="18.75" customHeight="1">
      <c r="A29" s="72" t="s">
        <v>87</v>
      </c>
      <c r="B29" s="32" t="s">
        <v>2</v>
      </c>
      <c r="C29" s="61" t="s">
        <v>12</v>
      </c>
      <c r="D29" s="6" t="s">
        <v>231</v>
      </c>
      <c r="E29" s="144" t="s">
        <v>89</v>
      </c>
      <c r="F29" s="285">
        <v>15000</v>
      </c>
      <c r="G29" s="316">
        <v>15000</v>
      </c>
      <c r="H29" s="349">
        <f t="shared" si="0"/>
        <v>0</v>
      </c>
    </row>
    <row r="30" spans="1:8" ht="34.5" customHeight="1">
      <c r="A30" s="282" t="s">
        <v>291</v>
      </c>
      <c r="B30" s="32" t="s">
        <v>2</v>
      </c>
      <c r="C30" s="61" t="s">
        <v>12</v>
      </c>
      <c r="D30" s="6" t="s">
        <v>231</v>
      </c>
      <c r="E30" s="144" t="s">
        <v>292</v>
      </c>
      <c r="F30" s="285">
        <v>58000</v>
      </c>
      <c r="G30" s="316">
        <v>58000</v>
      </c>
      <c r="H30" s="349">
        <f t="shared" si="0"/>
        <v>0</v>
      </c>
    </row>
    <row r="31" spans="1:8" ht="22.5" customHeight="1">
      <c r="A31" s="72" t="s">
        <v>79</v>
      </c>
      <c r="B31" s="32" t="s">
        <v>2</v>
      </c>
      <c r="C31" s="61" t="s">
        <v>12</v>
      </c>
      <c r="D31" s="6" t="s">
        <v>231</v>
      </c>
      <c r="E31" s="144" t="s">
        <v>81</v>
      </c>
      <c r="F31" s="16">
        <v>63000</v>
      </c>
      <c r="G31" s="316">
        <v>63000</v>
      </c>
      <c r="H31" s="349">
        <f t="shared" si="0"/>
        <v>0</v>
      </c>
    </row>
    <row r="32" spans="1:8" ht="24.75" customHeight="1">
      <c r="A32" s="48" t="s">
        <v>41</v>
      </c>
      <c r="B32" s="33" t="s">
        <v>2</v>
      </c>
      <c r="C32" s="63" t="s">
        <v>12</v>
      </c>
      <c r="D32" s="26" t="s">
        <v>232</v>
      </c>
      <c r="E32" s="138"/>
      <c r="F32" s="288">
        <f>SUM(F33:F35)</f>
        <v>69000</v>
      </c>
      <c r="G32" s="317">
        <f>SUM(G33:G35)</f>
        <v>69000</v>
      </c>
      <c r="H32" s="349">
        <f t="shared" si="0"/>
        <v>0</v>
      </c>
    </row>
    <row r="33" spans="1:8" ht="29.25" customHeight="1">
      <c r="A33" s="72" t="s">
        <v>294</v>
      </c>
      <c r="B33" s="32" t="s">
        <v>2</v>
      </c>
      <c r="C33" s="61" t="s">
        <v>12</v>
      </c>
      <c r="D33" s="6" t="s">
        <v>232</v>
      </c>
      <c r="E33" s="144" t="s">
        <v>83</v>
      </c>
      <c r="F33" s="285">
        <v>52000</v>
      </c>
      <c r="G33" s="316">
        <v>52000</v>
      </c>
      <c r="H33" s="349">
        <f t="shared" si="0"/>
        <v>0</v>
      </c>
    </row>
    <row r="34" spans="1:8" ht="29.25" customHeight="1">
      <c r="A34" s="282" t="s">
        <v>291</v>
      </c>
      <c r="B34" s="32" t="s">
        <v>2</v>
      </c>
      <c r="C34" s="61" t="s">
        <v>12</v>
      </c>
      <c r="D34" s="6" t="s">
        <v>232</v>
      </c>
      <c r="E34" s="144" t="s">
        <v>292</v>
      </c>
      <c r="F34" s="285">
        <v>15000</v>
      </c>
      <c r="G34" s="316">
        <v>15000</v>
      </c>
      <c r="H34" s="349">
        <f t="shared" si="0"/>
        <v>0</v>
      </c>
    </row>
    <row r="35" spans="1:8" ht="21" customHeight="1">
      <c r="A35" s="72" t="s">
        <v>79</v>
      </c>
      <c r="B35" s="32" t="s">
        <v>2</v>
      </c>
      <c r="C35" s="61" t="s">
        <v>12</v>
      </c>
      <c r="D35" s="6" t="s">
        <v>232</v>
      </c>
      <c r="E35" s="144" t="s">
        <v>81</v>
      </c>
      <c r="F35" s="16">
        <v>2000</v>
      </c>
      <c r="G35" s="316">
        <v>2000</v>
      </c>
      <c r="H35" s="349">
        <f t="shared" si="0"/>
        <v>0</v>
      </c>
    </row>
    <row r="36" spans="1:8" ht="44.25" customHeight="1">
      <c r="A36" s="127" t="s">
        <v>74</v>
      </c>
      <c r="B36" s="128" t="s">
        <v>2</v>
      </c>
      <c r="C36" s="134" t="s">
        <v>12</v>
      </c>
      <c r="D36" s="126" t="s">
        <v>233</v>
      </c>
      <c r="E36" s="145"/>
      <c r="F36" s="27">
        <f>SUM(F37:F41)</f>
        <v>342000</v>
      </c>
      <c r="G36" s="317">
        <f>SUM(G37:G41)</f>
        <v>342000</v>
      </c>
      <c r="H36" s="349">
        <f t="shared" si="0"/>
        <v>0</v>
      </c>
    </row>
    <row r="37" spans="1:8" ht="27" customHeight="1">
      <c r="A37" s="72" t="s">
        <v>293</v>
      </c>
      <c r="B37" s="32" t="s">
        <v>2</v>
      </c>
      <c r="C37" s="61" t="s">
        <v>12</v>
      </c>
      <c r="D37" s="6" t="s">
        <v>233</v>
      </c>
      <c r="E37" s="144" t="s">
        <v>83</v>
      </c>
      <c r="F37" s="285">
        <v>214000</v>
      </c>
      <c r="G37" s="316">
        <v>214000</v>
      </c>
      <c r="H37" s="349">
        <f t="shared" si="0"/>
        <v>0</v>
      </c>
    </row>
    <row r="38" spans="1:8" ht="27" customHeight="1">
      <c r="A38" s="72" t="s">
        <v>87</v>
      </c>
      <c r="B38" s="32" t="s">
        <v>2</v>
      </c>
      <c r="C38" s="61" t="s">
        <v>12</v>
      </c>
      <c r="D38" s="6" t="s">
        <v>233</v>
      </c>
      <c r="E38" s="144" t="s">
        <v>89</v>
      </c>
      <c r="F38" s="285">
        <v>14000</v>
      </c>
      <c r="G38" s="316">
        <v>14000</v>
      </c>
      <c r="H38" s="349">
        <f t="shared" si="0"/>
        <v>0</v>
      </c>
    </row>
    <row r="39" spans="1:8" ht="27" customHeight="1">
      <c r="A39" s="282" t="s">
        <v>291</v>
      </c>
      <c r="B39" s="32" t="s">
        <v>2</v>
      </c>
      <c r="C39" s="61" t="s">
        <v>12</v>
      </c>
      <c r="D39" s="6" t="s">
        <v>233</v>
      </c>
      <c r="E39" s="144" t="s">
        <v>292</v>
      </c>
      <c r="F39" s="285">
        <v>62000</v>
      </c>
      <c r="G39" s="316">
        <v>62000</v>
      </c>
      <c r="H39" s="349">
        <f t="shared" si="0"/>
        <v>0</v>
      </c>
    </row>
    <row r="40" spans="1:8" ht="18" customHeight="1">
      <c r="A40" s="72" t="s">
        <v>79</v>
      </c>
      <c r="B40" s="32" t="s">
        <v>2</v>
      </c>
      <c r="C40" s="61" t="s">
        <v>12</v>
      </c>
      <c r="D40" s="6" t="s">
        <v>233</v>
      </c>
      <c r="E40" s="144" t="s">
        <v>81</v>
      </c>
      <c r="F40" s="16">
        <v>42000</v>
      </c>
      <c r="G40" s="316">
        <v>42000</v>
      </c>
      <c r="H40" s="349">
        <f t="shared" si="0"/>
        <v>0</v>
      </c>
    </row>
    <row r="41" spans="1:8" ht="18.75" customHeight="1">
      <c r="A41" s="72" t="s">
        <v>90</v>
      </c>
      <c r="B41" s="32" t="s">
        <v>2</v>
      </c>
      <c r="C41" s="61" t="s">
        <v>12</v>
      </c>
      <c r="D41" s="6" t="s">
        <v>233</v>
      </c>
      <c r="E41" s="144" t="s">
        <v>70</v>
      </c>
      <c r="F41" s="16">
        <v>10000</v>
      </c>
      <c r="G41" s="316">
        <v>10000</v>
      </c>
      <c r="H41" s="349">
        <f t="shared" si="0"/>
        <v>0</v>
      </c>
    </row>
    <row r="42" spans="1:8" ht="26.25" customHeight="1">
      <c r="A42" s="118" t="s">
        <v>84</v>
      </c>
      <c r="B42" s="294" t="s">
        <v>2</v>
      </c>
      <c r="C42" s="289" t="s">
        <v>12</v>
      </c>
      <c r="D42" s="26" t="s">
        <v>308</v>
      </c>
      <c r="E42" s="289"/>
      <c r="F42" s="295">
        <f>F43</f>
        <v>110000</v>
      </c>
      <c r="G42" s="318">
        <f>G43</f>
        <v>160000</v>
      </c>
      <c r="H42" s="349">
        <f t="shared" si="0"/>
        <v>50000</v>
      </c>
    </row>
    <row r="43" spans="1:8" ht="18.75" customHeight="1">
      <c r="A43" s="72" t="s">
        <v>79</v>
      </c>
      <c r="B43" s="56" t="s">
        <v>2</v>
      </c>
      <c r="C43" s="6" t="s">
        <v>12</v>
      </c>
      <c r="D43" s="6" t="s">
        <v>308</v>
      </c>
      <c r="E43" s="6" t="s">
        <v>81</v>
      </c>
      <c r="F43" s="285">
        <v>110000</v>
      </c>
      <c r="G43" s="316">
        <f>110000+50000</f>
        <v>160000</v>
      </c>
      <c r="H43" s="349">
        <f t="shared" si="0"/>
        <v>50000</v>
      </c>
    </row>
    <row r="44" spans="1:8" ht="30.75" customHeight="1">
      <c r="A44" s="118" t="s">
        <v>171</v>
      </c>
      <c r="B44" s="294" t="s">
        <v>2</v>
      </c>
      <c r="C44" s="289" t="s">
        <v>12</v>
      </c>
      <c r="D44" s="26" t="s">
        <v>309</v>
      </c>
      <c r="E44" s="289"/>
      <c r="F44" s="295">
        <f>SUM(F45:F47)</f>
        <v>30000</v>
      </c>
      <c r="G44" s="318">
        <f>SUM(G45:G47)</f>
        <v>50000</v>
      </c>
      <c r="H44" s="349">
        <f t="shared" si="0"/>
        <v>20000</v>
      </c>
    </row>
    <row r="45" spans="1:8" ht="18.75" customHeight="1">
      <c r="A45" s="72" t="s">
        <v>294</v>
      </c>
      <c r="B45" s="56" t="s">
        <v>2</v>
      </c>
      <c r="C45" s="6" t="s">
        <v>12</v>
      </c>
      <c r="D45" s="6" t="s">
        <v>309</v>
      </c>
      <c r="E45" s="144" t="s">
        <v>83</v>
      </c>
      <c r="F45" s="285">
        <v>22000</v>
      </c>
      <c r="G45" s="316">
        <f>22000+15000</f>
        <v>37000</v>
      </c>
      <c r="H45" s="349">
        <f t="shared" si="0"/>
        <v>15000</v>
      </c>
    </row>
    <row r="46" spans="1:8" ht="30.75" customHeight="1">
      <c r="A46" s="282" t="s">
        <v>291</v>
      </c>
      <c r="B46" s="56" t="s">
        <v>2</v>
      </c>
      <c r="C46" s="6" t="s">
        <v>12</v>
      </c>
      <c r="D46" s="6" t="s">
        <v>309</v>
      </c>
      <c r="E46" s="144" t="s">
        <v>292</v>
      </c>
      <c r="F46" s="285">
        <v>6000</v>
      </c>
      <c r="G46" s="316">
        <f>6000+5000</f>
        <v>11000</v>
      </c>
      <c r="H46" s="349">
        <f t="shared" si="0"/>
        <v>5000</v>
      </c>
    </row>
    <row r="47" spans="1:8" ht="18.75" customHeight="1">
      <c r="A47" s="72" t="s">
        <v>79</v>
      </c>
      <c r="B47" s="56" t="s">
        <v>2</v>
      </c>
      <c r="C47" s="6" t="s">
        <v>12</v>
      </c>
      <c r="D47" s="6" t="s">
        <v>309</v>
      </c>
      <c r="E47" s="144" t="s">
        <v>81</v>
      </c>
      <c r="F47" s="285">
        <v>2000</v>
      </c>
      <c r="G47" s="316">
        <v>2000</v>
      </c>
      <c r="H47" s="349">
        <f t="shared" si="0"/>
        <v>0</v>
      </c>
    </row>
    <row r="48" spans="1:8" ht="32.25" customHeight="1">
      <c r="A48" s="118" t="s">
        <v>189</v>
      </c>
      <c r="B48" s="294" t="s">
        <v>2</v>
      </c>
      <c r="C48" s="289" t="s">
        <v>12</v>
      </c>
      <c r="D48" s="289" t="s">
        <v>310</v>
      </c>
      <c r="E48" s="296"/>
      <c r="F48" s="295">
        <f>F49</f>
        <v>5000</v>
      </c>
      <c r="G48" s="318">
        <f>G49</f>
        <v>5000</v>
      </c>
      <c r="H48" s="349">
        <f t="shared" si="0"/>
        <v>0</v>
      </c>
    </row>
    <row r="49" spans="1:8" ht="18.75" customHeight="1">
      <c r="A49" s="72" t="s">
        <v>79</v>
      </c>
      <c r="B49" s="56" t="s">
        <v>2</v>
      </c>
      <c r="C49" s="6" t="s">
        <v>12</v>
      </c>
      <c r="D49" s="6" t="s">
        <v>310</v>
      </c>
      <c r="E49" s="144" t="s">
        <v>81</v>
      </c>
      <c r="F49" s="285">
        <v>5000</v>
      </c>
      <c r="G49" s="316">
        <v>5000</v>
      </c>
      <c r="H49" s="349">
        <f t="shared" si="0"/>
        <v>0</v>
      </c>
    </row>
    <row r="50" spans="1:8" ht="27.75" customHeight="1">
      <c r="A50" s="116" t="s">
        <v>304</v>
      </c>
      <c r="B50" s="294" t="s">
        <v>2</v>
      </c>
      <c r="C50" s="289" t="s">
        <v>12</v>
      </c>
      <c r="D50" s="26" t="s">
        <v>311</v>
      </c>
      <c r="E50" s="296"/>
      <c r="F50" s="295">
        <f>F51</f>
        <v>22000</v>
      </c>
      <c r="G50" s="318">
        <f>G51</f>
        <v>22000</v>
      </c>
      <c r="H50" s="349">
        <f t="shared" si="0"/>
        <v>0</v>
      </c>
    </row>
    <row r="51" spans="1:8" ht="18.75" customHeight="1">
      <c r="A51" s="72" t="s">
        <v>79</v>
      </c>
      <c r="B51" s="56" t="s">
        <v>2</v>
      </c>
      <c r="C51" s="6" t="s">
        <v>12</v>
      </c>
      <c r="D51" s="6" t="s">
        <v>312</v>
      </c>
      <c r="E51" s="144" t="s">
        <v>81</v>
      </c>
      <c r="F51" s="285">
        <v>22000</v>
      </c>
      <c r="G51" s="316">
        <v>22000</v>
      </c>
      <c r="H51" s="349">
        <f t="shared" si="0"/>
        <v>0</v>
      </c>
    </row>
    <row r="52" spans="1:8" ht="33" customHeight="1">
      <c r="A52" s="116" t="s">
        <v>305</v>
      </c>
      <c r="B52" s="294" t="s">
        <v>2</v>
      </c>
      <c r="C52" s="289" t="s">
        <v>12</v>
      </c>
      <c r="D52" s="26" t="s">
        <v>313</v>
      </c>
      <c r="E52" s="296"/>
      <c r="F52" s="295">
        <f>SUM(F53:F55)</f>
        <v>22000</v>
      </c>
      <c r="G52" s="318">
        <f>SUM(G53:G55)</f>
        <v>22000</v>
      </c>
      <c r="H52" s="349">
        <f t="shared" si="0"/>
        <v>0</v>
      </c>
    </row>
    <row r="53" spans="1:8" ht="18.75" customHeight="1">
      <c r="A53" s="72" t="s">
        <v>293</v>
      </c>
      <c r="B53" s="56" t="s">
        <v>2</v>
      </c>
      <c r="C53" s="6" t="s">
        <v>12</v>
      </c>
      <c r="D53" s="6" t="s">
        <v>313</v>
      </c>
      <c r="E53" s="144" t="s">
        <v>83</v>
      </c>
      <c r="F53" s="285">
        <v>16000</v>
      </c>
      <c r="G53" s="316">
        <v>16000</v>
      </c>
      <c r="H53" s="349">
        <f t="shared" si="0"/>
        <v>0</v>
      </c>
    </row>
    <row r="54" spans="1:8" ht="24.75" customHeight="1">
      <c r="A54" s="282" t="s">
        <v>291</v>
      </c>
      <c r="B54" s="56" t="s">
        <v>2</v>
      </c>
      <c r="C54" s="6" t="s">
        <v>12</v>
      </c>
      <c r="D54" s="6" t="s">
        <v>313</v>
      </c>
      <c r="E54" s="144" t="s">
        <v>292</v>
      </c>
      <c r="F54" s="285">
        <v>4000</v>
      </c>
      <c r="G54" s="316">
        <v>4000</v>
      </c>
      <c r="H54" s="349">
        <f t="shared" si="0"/>
        <v>0</v>
      </c>
    </row>
    <row r="55" spans="1:8" ht="18.75" customHeight="1">
      <c r="A55" s="72" t="s">
        <v>79</v>
      </c>
      <c r="B55" s="56" t="s">
        <v>2</v>
      </c>
      <c r="C55" s="6" t="s">
        <v>12</v>
      </c>
      <c r="D55" s="6" t="s">
        <v>313</v>
      </c>
      <c r="E55" s="144" t="s">
        <v>81</v>
      </c>
      <c r="F55" s="285">
        <v>2000</v>
      </c>
      <c r="G55" s="316">
        <v>2000</v>
      </c>
      <c r="H55" s="349">
        <f t="shared" si="0"/>
        <v>0</v>
      </c>
    </row>
    <row r="56" spans="1:8" ht="27" customHeight="1">
      <c r="A56" s="116" t="s">
        <v>306</v>
      </c>
      <c r="B56" s="294" t="s">
        <v>2</v>
      </c>
      <c r="C56" s="289" t="s">
        <v>12</v>
      </c>
      <c r="D56" s="26" t="s">
        <v>314</v>
      </c>
      <c r="E56" s="296"/>
      <c r="F56" s="295">
        <f>F57</f>
        <v>22000</v>
      </c>
      <c r="G56" s="318">
        <f>G57</f>
        <v>22000</v>
      </c>
      <c r="H56" s="349">
        <f t="shared" si="0"/>
        <v>0</v>
      </c>
    </row>
    <row r="57" spans="1:8" ht="18.75" customHeight="1">
      <c r="A57" s="72" t="s">
        <v>79</v>
      </c>
      <c r="B57" s="56" t="s">
        <v>2</v>
      </c>
      <c r="C57" s="6" t="s">
        <v>12</v>
      </c>
      <c r="D57" s="6" t="s">
        <v>314</v>
      </c>
      <c r="E57" s="144" t="s">
        <v>81</v>
      </c>
      <c r="F57" s="285">
        <v>22000</v>
      </c>
      <c r="G57" s="316">
        <v>22000</v>
      </c>
      <c r="H57" s="349">
        <f t="shared" si="0"/>
        <v>0</v>
      </c>
    </row>
    <row r="58" spans="1:8" ht="28.5" customHeight="1">
      <c r="A58" s="116" t="s">
        <v>307</v>
      </c>
      <c r="B58" s="294" t="s">
        <v>2</v>
      </c>
      <c r="C58" s="289" t="s">
        <v>12</v>
      </c>
      <c r="D58" s="26" t="s">
        <v>315</v>
      </c>
      <c r="E58" s="296"/>
      <c r="F58" s="295">
        <f>F59</f>
        <v>22000</v>
      </c>
      <c r="G58" s="318">
        <f>G59</f>
        <v>22000</v>
      </c>
      <c r="H58" s="349">
        <f t="shared" si="0"/>
        <v>0</v>
      </c>
    </row>
    <row r="59" spans="1:8" ht="18.75" customHeight="1">
      <c r="A59" s="72" t="s">
        <v>79</v>
      </c>
      <c r="B59" s="56" t="s">
        <v>2</v>
      </c>
      <c r="C59" s="6" t="s">
        <v>12</v>
      </c>
      <c r="D59" s="6" t="s">
        <v>315</v>
      </c>
      <c r="E59" s="144" t="s">
        <v>81</v>
      </c>
      <c r="F59" s="285">
        <v>22000</v>
      </c>
      <c r="G59" s="316">
        <v>22000</v>
      </c>
      <c r="H59" s="349">
        <f t="shared" si="0"/>
        <v>0</v>
      </c>
    </row>
    <row r="60" spans="1:8" ht="18" customHeight="1">
      <c r="A60" s="84" t="s">
        <v>205</v>
      </c>
      <c r="B60" s="31" t="s">
        <v>2</v>
      </c>
      <c r="C60" s="83" t="s">
        <v>8</v>
      </c>
      <c r="D60" s="5"/>
      <c r="E60" s="137"/>
      <c r="F60" s="17">
        <f>F61</f>
        <v>10500</v>
      </c>
      <c r="G60" s="314">
        <f>G61</f>
        <v>10500</v>
      </c>
      <c r="H60" s="349">
        <f t="shared" si="0"/>
        <v>0</v>
      </c>
    </row>
    <row r="61" spans="1:8" ht="53.25" customHeight="1">
      <c r="A61" s="249" t="s">
        <v>206</v>
      </c>
      <c r="B61" s="33" t="s">
        <v>2</v>
      </c>
      <c r="C61" s="63" t="s">
        <v>8</v>
      </c>
      <c r="D61" s="289" t="s">
        <v>295</v>
      </c>
      <c r="E61" s="138"/>
      <c r="F61" s="27">
        <f>F62</f>
        <v>10500</v>
      </c>
      <c r="G61" s="317">
        <f>G62</f>
        <v>10500</v>
      </c>
      <c r="H61" s="349">
        <f t="shared" si="0"/>
        <v>0</v>
      </c>
    </row>
    <row r="62" spans="1:8" ht="27" customHeight="1">
      <c r="A62" s="72" t="s">
        <v>79</v>
      </c>
      <c r="B62" s="74" t="s">
        <v>2</v>
      </c>
      <c r="C62" s="86" t="s">
        <v>8</v>
      </c>
      <c r="D62" s="6" t="s">
        <v>295</v>
      </c>
      <c r="E62" s="146" t="s">
        <v>81</v>
      </c>
      <c r="F62" s="16">
        <v>10500</v>
      </c>
      <c r="G62" s="316">
        <v>10500</v>
      </c>
      <c r="H62" s="349">
        <f t="shared" si="0"/>
        <v>0</v>
      </c>
    </row>
    <row r="63" spans="1:8" ht="17.25" customHeight="1">
      <c r="A63" s="84" t="s">
        <v>45</v>
      </c>
      <c r="B63" s="31" t="s">
        <v>2</v>
      </c>
      <c r="C63" s="83" t="s">
        <v>33</v>
      </c>
      <c r="D63" s="5"/>
      <c r="E63" s="137"/>
      <c r="F63" s="17">
        <f>F64</f>
        <v>80000</v>
      </c>
      <c r="G63" s="314">
        <f>G64</f>
        <v>80000</v>
      </c>
      <c r="H63" s="349">
        <f t="shared" si="0"/>
        <v>0</v>
      </c>
    </row>
    <row r="64" spans="1:8" ht="17.25" customHeight="1">
      <c r="A64" s="236" t="s">
        <v>46</v>
      </c>
      <c r="B64" s="33" t="s">
        <v>2</v>
      </c>
      <c r="C64" s="63" t="s">
        <v>33</v>
      </c>
      <c r="D64" s="26" t="s">
        <v>234</v>
      </c>
      <c r="E64" s="138"/>
      <c r="F64" s="27">
        <f>F65</f>
        <v>80000</v>
      </c>
      <c r="G64" s="317">
        <f>G65</f>
        <v>80000</v>
      </c>
      <c r="H64" s="349">
        <f t="shared" si="0"/>
        <v>0</v>
      </c>
    </row>
    <row r="65" spans="1:8" ht="16.5" customHeight="1">
      <c r="A65" s="85" t="s">
        <v>91</v>
      </c>
      <c r="B65" s="74" t="s">
        <v>2</v>
      </c>
      <c r="C65" s="86" t="s">
        <v>33</v>
      </c>
      <c r="D65" s="6" t="s">
        <v>217</v>
      </c>
      <c r="E65" s="146" t="s">
        <v>72</v>
      </c>
      <c r="F65" s="16">
        <v>80000</v>
      </c>
      <c r="G65" s="316">
        <v>80000</v>
      </c>
      <c r="H65" s="349">
        <f t="shared" si="0"/>
        <v>0</v>
      </c>
    </row>
    <row r="66" spans="1:8" ht="15.75" customHeight="1">
      <c r="A66" s="22" t="s">
        <v>17</v>
      </c>
      <c r="B66" s="31" t="s">
        <v>2</v>
      </c>
      <c r="C66" s="83" t="s">
        <v>50</v>
      </c>
      <c r="D66" s="5" t="s">
        <v>179</v>
      </c>
      <c r="E66" s="137"/>
      <c r="F66" s="17">
        <f>F69+F71+F79+F88</f>
        <v>7121000</v>
      </c>
      <c r="G66" s="314">
        <f>G69+G71+G79+G88+G67</f>
        <v>7821876.51</v>
      </c>
      <c r="H66" s="349">
        <f t="shared" si="0"/>
        <v>700876.5099999998</v>
      </c>
    </row>
    <row r="67" spans="1:8" ht="15.75" customHeight="1">
      <c r="A67" s="273" t="s">
        <v>191</v>
      </c>
      <c r="B67" s="33" t="s">
        <v>2</v>
      </c>
      <c r="C67" s="63" t="s">
        <v>50</v>
      </c>
      <c r="D67" s="26" t="s">
        <v>326</v>
      </c>
      <c r="E67" s="138"/>
      <c r="F67" s="27">
        <v>0</v>
      </c>
      <c r="G67" s="317">
        <v>200000</v>
      </c>
      <c r="H67" s="349">
        <f t="shared" si="0"/>
        <v>200000</v>
      </c>
    </row>
    <row r="68" spans="1:8" ht="36" customHeight="1">
      <c r="A68" s="237" t="s">
        <v>180</v>
      </c>
      <c r="B68" s="32" t="s">
        <v>2</v>
      </c>
      <c r="C68" s="61" t="s">
        <v>50</v>
      </c>
      <c r="D68" s="6" t="s">
        <v>326</v>
      </c>
      <c r="E68" s="144" t="s">
        <v>121</v>
      </c>
      <c r="F68" s="16">
        <v>0</v>
      </c>
      <c r="G68" s="316">
        <v>200000</v>
      </c>
      <c r="H68" s="349">
        <f t="shared" si="0"/>
        <v>200000</v>
      </c>
    </row>
    <row r="69" spans="1:8" ht="33.75" customHeight="1">
      <c r="A69" s="273" t="s">
        <v>207</v>
      </c>
      <c r="B69" s="183" t="s">
        <v>2</v>
      </c>
      <c r="C69" s="184" t="s">
        <v>50</v>
      </c>
      <c r="D69" s="289" t="s">
        <v>296</v>
      </c>
      <c r="E69" s="185"/>
      <c r="F69" s="186">
        <f>F70</f>
        <v>541000</v>
      </c>
      <c r="G69" s="315">
        <f>G70</f>
        <v>541000</v>
      </c>
      <c r="H69" s="349">
        <f t="shared" si="0"/>
        <v>0</v>
      </c>
    </row>
    <row r="70" spans="1:8" ht="27.75" customHeight="1">
      <c r="A70" s="72" t="s">
        <v>79</v>
      </c>
      <c r="B70" s="56" t="s">
        <v>88</v>
      </c>
      <c r="C70" s="61" t="s">
        <v>50</v>
      </c>
      <c r="D70" s="6" t="s">
        <v>296</v>
      </c>
      <c r="E70" s="144" t="s">
        <v>81</v>
      </c>
      <c r="F70" s="16">
        <v>541000</v>
      </c>
      <c r="G70" s="316">
        <v>541000</v>
      </c>
      <c r="H70" s="349">
        <f t="shared" si="0"/>
        <v>0</v>
      </c>
    </row>
    <row r="71" spans="1:8" ht="28.5" customHeight="1">
      <c r="A71" s="182" t="s">
        <v>118</v>
      </c>
      <c r="B71" s="187" t="s">
        <v>2</v>
      </c>
      <c r="C71" s="184" t="s">
        <v>50</v>
      </c>
      <c r="D71" s="176" t="s">
        <v>218</v>
      </c>
      <c r="E71" s="185"/>
      <c r="F71" s="186">
        <f>SUM(F72:F78)</f>
        <v>579000</v>
      </c>
      <c r="G71" s="315">
        <f>SUM(G72:G78)</f>
        <v>579876.51</v>
      </c>
      <c r="H71" s="349">
        <f t="shared" si="0"/>
        <v>876.5100000000093</v>
      </c>
    </row>
    <row r="72" spans="1:8" ht="42" customHeight="1">
      <c r="A72" s="72" t="s">
        <v>170</v>
      </c>
      <c r="B72" s="32" t="s">
        <v>88</v>
      </c>
      <c r="C72" s="61" t="s">
        <v>50</v>
      </c>
      <c r="D72" s="6" t="s">
        <v>218</v>
      </c>
      <c r="E72" s="144" t="s">
        <v>167</v>
      </c>
      <c r="F72" s="16"/>
      <c r="G72" s="316">
        <v>0</v>
      </c>
      <c r="H72" s="349">
        <f t="shared" si="0"/>
        <v>0</v>
      </c>
    </row>
    <row r="73" spans="1:8" ht="16.5" customHeight="1">
      <c r="A73" s="72" t="s">
        <v>79</v>
      </c>
      <c r="B73" s="32" t="s">
        <v>2</v>
      </c>
      <c r="C73" s="61" t="s">
        <v>50</v>
      </c>
      <c r="D73" s="6" t="s">
        <v>218</v>
      </c>
      <c r="E73" s="144" t="s">
        <v>81</v>
      </c>
      <c r="F73" s="16">
        <v>314000</v>
      </c>
      <c r="G73" s="316">
        <f>314000+876.51</f>
        <v>314876.51</v>
      </c>
      <c r="H73" s="349">
        <f t="shared" si="0"/>
        <v>876.5100000000093</v>
      </c>
    </row>
    <row r="74" spans="1:8" ht="16.5" customHeight="1">
      <c r="A74" s="72" t="s">
        <v>325</v>
      </c>
      <c r="B74" s="32" t="s">
        <v>2</v>
      </c>
      <c r="C74" s="61" t="s">
        <v>50</v>
      </c>
      <c r="D74" s="6" t="s">
        <v>218</v>
      </c>
      <c r="E74" s="144" t="s">
        <v>324</v>
      </c>
      <c r="F74" s="16">
        <v>16000</v>
      </c>
      <c r="G74" s="316">
        <v>16000</v>
      </c>
      <c r="H74" s="349">
        <f t="shared" si="0"/>
        <v>0</v>
      </c>
    </row>
    <row r="75" spans="1:8" ht="66" customHeight="1">
      <c r="A75" s="275" t="s">
        <v>97</v>
      </c>
      <c r="B75" s="32" t="s">
        <v>2</v>
      </c>
      <c r="C75" s="61" t="s">
        <v>50</v>
      </c>
      <c r="D75" s="6" t="s">
        <v>218</v>
      </c>
      <c r="E75" s="144" t="s">
        <v>93</v>
      </c>
      <c r="F75" s="16">
        <v>87000</v>
      </c>
      <c r="G75" s="316">
        <v>87000</v>
      </c>
      <c r="H75" s="349">
        <f t="shared" si="0"/>
        <v>0</v>
      </c>
    </row>
    <row r="76" spans="1:8" ht="18" customHeight="1">
      <c r="A76" s="72" t="s">
        <v>92</v>
      </c>
      <c r="B76" s="32" t="s">
        <v>2</v>
      </c>
      <c r="C76" s="61" t="s">
        <v>50</v>
      </c>
      <c r="D76" s="6" t="s">
        <v>218</v>
      </c>
      <c r="E76" s="144" t="s">
        <v>95</v>
      </c>
      <c r="F76" s="16">
        <v>114000</v>
      </c>
      <c r="G76" s="316">
        <v>114000</v>
      </c>
      <c r="H76" s="349">
        <f t="shared" si="0"/>
        <v>0</v>
      </c>
    </row>
    <row r="77" spans="1:8" ht="17.25" customHeight="1">
      <c r="A77" s="72" t="s">
        <v>94</v>
      </c>
      <c r="B77" s="32" t="s">
        <v>2</v>
      </c>
      <c r="C77" s="61" t="s">
        <v>50</v>
      </c>
      <c r="D77" s="6" t="s">
        <v>218</v>
      </c>
      <c r="E77" s="144" t="s">
        <v>96</v>
      </c>
      <c r="F77" s="16">
        <v>47000</v>
      </c>
      <c r="G77" s="316">
        <v>47000</v>
      </c>
      <c r="H77" s="349">
        <f t="shared" si="0"/>
        <v>0</v>
      </c>
    </row>
    <row r="78" spans="1:8" ht="17.25" customHeight="1">
      <c r="A78" s="250" t="s">
        <v>328</v>
      </c>
      <c r="B78" s="32" t="s">
        <v>2</v>
      </c>
      <c r="C78" s="61" t="s">
        <v>50</v>
      </c>
      <c r="D78" s="6" t="s">
        <v>218</v>
      </c>
      <c r="E78" s="144" t="s">
        <v>327</v>
      </c>
      <c r="F78" s="16">
        <v>1000</v>
      </c>
      <c r="G78" s="316">
        <v>1000</v>
      </c>
      <c r="H78" s="349">
        <f t="shared" si="0"/>
        <v>0</v>
      </c>
    </row>
    <row r="79" spans="1:8" ht="18" customHeight="1">
      <c r="A79" s="118" t="s">
        <v>71</v>
      </c>
      <c r="B79" s="119" t="s">
        <v>2</v>
      </c>
      <c r="C79" s="121" t="s">
        <v>50</v>
      </c>
      <c r="D79" s="120" t="s">
        <v>235</v>
      </c>
      <c r="E79" s="147"/>
      <c r="F79" s="122">
        <f>SUM(F80:F87)</f>
        <v>5996000</v>
      </c>
      <c r="G79" s="319">
        <f>SUM(G80:G87)</f>
        <v>6496000</v>
      </c>
      <c r="H79" s="349">
        <f t="shared" si="0"/>
        <v>500000</v>
      </c>
    </row>
    <row r="80" spans="1:8" ht="24.75" customHeight="1">
      <c r="A80" s="282" t="s">
        <v>260</v>
      </c>
      <c r="B80" s="189" t="s">
        <v>2</v>
      </c>
      <c r="C80" s="123" t="s">
        <v>50</v>
      </c>
      <c r="D80" s="123" t="s">
        <v>235</v>
      </c>
      <c r="E80" s="148" t="s">
        <v>98</v>
      </c>
      <c r="F80" s="124">
        <v>2561840</v>
      </c>
      <c r="G80" s="320">
        <v>2561840</v>
      </c>
      <c r="H80" s="349">
        <f t="shared" si="0"/>
        <v>0</v>
      </c>
    </row>
    <row r="81" spans="1:8" ht="23.25" customHeight="1">
      <c r="A81" s="282" t="s">
        <v>100</v>
      </c>
      <c r="B81" s="189" t="s">
        <v>2</v>
      </c>
      <c r="C81" s="123" t="s">
        <v>50</v>
      </c>
      <c r="D81" s="123" t="s">
        <v>235</v>
      </c>
      <c r="E81" s="148" t="s">
        <v>99</v>
      </c>
      <c r="F81" s="124">
        <v>5000</v>
      </c>
      <c r="G81" s="320">
        <v>5000</v>
      </c>
      <c r="H81" s="349">
        <f t="shared" si="0"/>
        <v>0</v>
      </c>
    </row>
    <row r="82" spans="1:8" ht="32.25" customHeight="1">
      <c r="A82" s="282" t="s">
        <v>253</v>
      </c>
      <c r="B82" s="189" t="s">
        <v>2</v>
      </c>
      <c r="C82" s="123" t="s">
        <v>50</v>
      </c>
      <c r="D82" s="123" t="s">
        <v>235</v>
      </c>
      <c r="E82" s="148" t="s">
        <v>236</v>
      </c>
      <c r="F82" s="124">
        <v>750160</v>
      </c>
      <c r="G82" s="320">
        <v>750160</v>
      </c>
      <c r="H82" s="349">
        <f aca="true" t="shared" si="1" ref="H82:H136">G82-F82</f>
        <v>0</v>
      </c>
    </row>
    <row r="83" spans="1:8" ht="22.5" customHeight="1">
      <c r="A83" s="252" t="s">
        <v>101</v>
      </c>
      <c r="B83" s="189" t="s">
        <v>2</v>
      </c>
      <c r="C83" s="123" t="s">
        <v>50</v>
      </c>
      <c r="D83" s="123" t="s">
        <v>235</v>
      </c>
      <c r="E83" s="148" t="s">
        <v>81</v>
      </c>
      <c r="F83" s="124">
        <v>2396000</v>
      </c>
      <c r="G83" s="320">
        <f>2396000+500000</f>
        <v>2896000</v>
      </c>
      <c r="H83" s="349">
        <f t="shared" si="1"/>
        <v>500000</v>
      </c>
    </row>
    <row r="84" spans="1:8" ht="63" customHeight="1">
      <c r="A84" s="274" t="s">
        <v>97</v>
      </c>
      <c r="B84" s="189" t="s">
        <v>2</v>
      </c>
      <c r="C84" s="123" t="s">
        <v>50</v>
      </c>
      <c r="D84" s="123" t="s">
        <v>235</v>
      </c>
      <c r="E84" s="148" t="s">
        <v>93</v>
      </c>
      <c r="F84" s="124">
        <v>10000</v>
      </c>
      <c r="G84" s="320">
        <v>10000</v>
      </c>
      <c r="H84" s="349">
        <f t="shared" si="1"/>
        <v>0</v>
      </c>
    </row>
    <row r="85" spans="1:8" ht="16.5" customHeight="1">
      <c r="A85" s="72" t="s">
        <v>92</v>
      </c>
      <c r="B85" s="32" t="s">
        <v>2</v>
      </c>
      <c r="C85" s="61" t="s">
        <v>50</v>
      </c>
      <c r="D85" s="123" t="s">
        <v>235</v>
      </c>
      <c r="E85" s="144" t="s">
        <v>95</v>
      </c>
      <c r="F85" s="16">
        <v>106000</v>
      </c>
      <c r="G85" s="316">
        <v>106000</v>
      </c>
      <c r="H85" s="349">
        <f t="shared" si="1"/>
        <v>0</v>
      </c>
    </row>
    <row r="86" spans="1:8" ht="18" customHeight="1">
      <c r="A86" s="72" t="s">
        <v>94</v>
      </c>
      <c r="B86" s="32" t="s">
        <v>2</v>
      </c>
      <c r="C86" s="61" t="s">
        <v>50</v>
      </c>
      <c r="D86" s="123" t="s">
        <v>235</v>
      </c>
      <c r="E86" s="144" t="s">
        <v>96</v>
      </c>
      <c r="F86" s="16">
        <v>135000</v>
      </c>
      <c r="G86" s="316">
        <v>135000</v>
      </c>
      <c r="H86" s="349">
        <f t="shared" si="1"/>
        <v>0</v>
      </c>
    </row>
    <row r="87" spans="1:8" ht="18" customHeight="1">
      <c r="A87" s="250" t="s">
        <v>328</v>
      </c>
      <c r="B87" s="32" t="s">
        <v>2</v>
      </c>
      <c r="C87" s="61" t="s">
        <v>50</v>
      </c>
      <c r="D87" s="123" t="s">
        <v>235</v>
      </c>
      <c r="E87" s="144" t="s">
        <v>327</v>
      </c>
      <c r="F87" s="16">
        <v>32000</v>
      </c>
      <c r="G87" s="316">
        <v>32000</v>
      </c>
      <c r="H87" s="349">
        <f t="shared" si="1"/>
        <v>0</v>
      </c>
    </row>
    <row r="88" spans="1:8" ht="30" customHeight="1">
      <c r="A88" s="29" t="s">
        <v>166</v>
      </c>
      <c r="B88" s="58" t="s">
        <v>2</v>
      </c>
      <c r="C88" s="63" t="s">
        <v>50</v>
      </c>
      <c r="D88" s="26" t="s">
        <v>237</v>
      </c>
      <c r="E88" s="157"/>
      <c r="F88" s="27">
        <f>SUM(F89:F89)</f>
        <v>5000</v>
      </c>
      <c r="G88" s="317">
        <f>SUM(G89:G89)</f>
        <v>5000</v>
      </c>
      <c r="H88" s="349">
        <f t="shared" si="1"/>
        <v>0</v>
      </c>
    </row>
    <row r="89" spans="1:8" ht="40.5" customHeight="1">
      <c r="A89" s="72" t="s">
        <v>170</v>
      </c>
      <c r="B89" s="40" t="s">
        <v>2</v>
      </c>
      <c r="C89" s="93" t="s">
        <v>50</v>
      </c>
      <c r="D89" s="6" t="s">
        <v>237</v>
      </c>
      <c r="E89" s="157" t="s">
        <v>167</v>
      </c>
      <c r="F89" s="16">
        <v>5000</v>
      </c>
      <c r="G89" s="316">
        <v>5000</v>
      </c>
      <c r="H89" s="349">
        <f t="shared" si="1"/>
        <v>0</v>
      </c>
    </row>
    <row r="90" spans="1:8" ht="18" customHeight="1">
      <c r="A90" s="75" t="s">
        <v>62</v>
      </c>
      <c r="B90" s="76" t="s">
        <v>9</v>
      </c>
      <c r="C90" s="135"/>
      <c r="D90" s="104"/>
      <c r="E90" s="135"/>
      <c r="F90" s="110">
        <f aca="true" t="shared" si="2" ref="F90:G92">F91</f>
        <v>643000</v>
      </c>
      <c r="G90" s="321">
        <f t="shared" si="2"/>
        <v>643000</v>
      </c>
      <c r="H90" s="349">
        <f t="shared" si="1"/>
        <v>0</v>
      </c>
    </row>
    <row r="91" spans="1:8" ht="16.5" customHeight="1">
      <c r="A91" s="111" t="s">
        <v>63</v>
      </c>
      <c r="B91" s="112" t="s">
        <v>9</v>
      </c>
      <c r="C91" s="83" t="s">
        <v>11</v>
      </c>
      <c r="D91" s="5"/>
      <c r="E91" s="150"/>
      <c r="F91" s="17">
        <f t="shared" si="2"/>
        <v>643000</v>
      </c>
      <c r="G91" s="314">
        <f t="shared" si="2"/>
        <v>643000</v>
      </c>
      <c r="H91" s="349">
        <f t="shared" si="1"/>
        <v>0</v>
      </c>
    </row>
    <row r="92" spans="1:13" ht="21.75" customHeight="1">
      <c r="A92" s="71" t="s">
        <v>51</v>
      </c>
      <c r="B92" s="33" t="s">
        <v>9</v>
      </c>
      <c r="C92" s="63" t="s">
        <v>11</v>
      </c>
      <c r="D92" s="26" t="s">
        <v>242</v>
      </c>
      <c r="E92" s="151"/>
      <c r="F92" s="27">
        <f t="shared" si="2"/>
        <v>643000</v>
      </c>
      <c r="G92" s="317">
        <f t="shared" si="2"/>
        <v>643000</v>
      </c>
      <c r="H92" s="349">
        <f t="shared" si="1"/>
        <v>0</v>
      </c>
      <c r="K92" s="280"/>
      <c r="L92" s="280"/>
      <c r="M92" s="311"/>
    </row>
    <row r="93" spans="1:8" ht="18.75" customHeight="1">
      <c r="A93" s="72" t="s">
        <v>90</v>
      </c>
      <c r="B93" s="32" t="s">
        <v>9</v>
      </c>
      <c r="C93" s="61" t="s">
        <v>11</v>
      </c>
      <c r="D93" s="6" t="s">
        <v>242</v>
      </c>
      <c r="E93" s="152" t="s">
        <v>70</v>
      </c>
      <c r="F93" s="16">
        <v>643000</v>
      </c>
      <c r="G93" s="316">
        <v>643000</v>
      </c>
      <c r="H93" s="349">
        <f t="shared" si="1"/>
        <v>0</v>
      </c>
    </row>
    <row r="94" spans="1:8" ht="21" customHeight="1">
      <c r="A94" s="75" t="s">
        <v>31</v>
      </c>
      <c r="B94" s="76" t="s">
        <v>12</v>
      </c>
      <c r="C94" s="136"/>
      <c r="D94" s="70"/>
      <c r="E94" s="136"/>
      <c r="F94" s="110">
        <f>F95+F98+F106</f>
        <v>382000</v>
      </c>
      <c r="G94" s="321">
        <f>G95+G98+G106</f>
        <v>1215333</v>
      </c>
      <c r="H94" s="349">
        <f t="shared" si="1"/>
        <v>833333</v>
      </c>
    </row>
    <row r="95" spans="1:8" ht="18" customHeight="1">
      <c r="A95" s="78" t="s">
        <v>119</v>
      </c>
      <c r="B95" s="34" t="s">
        <v>12</v>
      </c>
      <c r="C95" s="137" t="s">
        <v>8</v>
      </c>
      <c r="D95" s="5"/>
      <c r="E95" s="137"/>
      <c r="F95" s="17">
        <f>F96</f>
        <v>212000</v>
      </c>
      <c r="G95" s="314">
        <f>G96</f>
        <v>212000</v>
      </c>
      <c r="H95" s="349">
        <f t="shared" si="1"/>
        <v>0</v>
      </c>
    </row>
    <row r="96" spans="1:14" ht="44.25" customHeight="1">
      <c r="A96" s="117" t="s">
        <v>120</v>
      </c>
      <c r="B96" s="28" t="s">
        <v>12</v>
      </c>
      <c r="C96" s="138" t="s">
        <v>8</v>
      </c>
      <c r="D96" s="26" t="s">
        <v>238</v>
      </c>
      <c r="E96" s="138"/>
      <c r="F96" s="27">
        <f>F97</f>
        <v>212000</v>
      </c>
      <c r="G96" s="317">
        <f>G97</f>
        <v>212000</v>
      </c>
      <c r="H96" s="349">
        <f t="shared" si="1"/>
        <v>0</v>
      </c>
      <c r="K96" s="280"/>
      <c r="L96" s="280"/>
      <c r="N96" s="311"/>
    </row>
    <row r="97" spans="1:12" ht="12.75">
      <c r="A97" s="47" t="s">
        <v>101</v>
      </c>
      <c r="B97" s="14" t="s">
        <v>12</v>
      </c>
      <c r="C97" s="61" t="s">
        <v>8</v>
      </c>
      <c r="D97" s="6" t="s">
        <v>238</v>
      </c>
      <c r="E97" s="153" t="s">
        <v>81</v>
      </c>
      <c r="F97" s="16">
        <v>212000</v>
      </c>
      <c r="G97" s="316">
        <v>212000</v>
      </c>
      <c r="H97" s="349">
        <f t="shared" si="1"/>
        <v>0</v>
      </c>
      <c r="K97" s="280"/>
      <c r="L97" s="280"/>
    </row>
    <row r="98" spans="1:12" ht="12.75">
      <c r="A98" s="78" t="s">
        <v>192</v>
      </c>
      <c r="B98" s="34" t="s">
        <v>12</v>
      </c>
      <c r="C98" s="137" t="s">
        <v>5</v>
      </c>
      <c r="D98" s="5"/>
      <c r="E98" s="137"/>
      <c r="F98" s="17">
        <f>F99</f>
        <v>117000</v>
      </c>
      <c r="G98" s="314">
        <f>G99+G104</f>
        <v>950333</v>
      </c>
      <c r="H98" s="349">
        <f t="shared" si="1"/>
        <v>833333</v>
      </c>
      <c r="K98" s="280"/>
      <c r="L98" s="280"/>
    </row>
    <row r="99" spans="1:14" ht="25.5">
      <c r="A99" s="264" t="s">
        <v>198</v>
      </c>
      <c r="B99" s="265" t="s">
        <v>12</v>
      </c>
      <c r="C99" s="260" t="s">
        <v>5</v>
      </c>
      <c r="D99" s="261" t="s">
        <v>219</v>
      </c>
      <c r="E99" s="262"/>
      <c r="F99" s="263">
        <f>F100+F102</f>
        <v>117000</v>
      </c>
      <c r="G99" s="322">
        <f>G100+G102</f>
        <v>117000</v>
      </c>
      <c r="H99" s="349">
        <f t="shared" si="1"/>
        <v>0</v>
      </c>
      <c r="K99" s="280"/>
      <c r="L99" s="280"/>
      <c r="N99" s="311"/>
    </row>
    <row r="100" spans="1:12" ht="12.75">
      <c r="A100" s="29" t="s">
        <v>196</v>
      </c>
      <c r="B100" s="44" t="s">
        <v>12</v>
      </c>
      <c r="C100" s="26" t="s">
        <v>5</v>
      </c>
      <c r="D100" s="26" t="s">
        <v>239</v>
      </c>
      <c r="E100" s="6"/>
      <c r="F100" s="258">
        <f>F101</f>
        <v>8000</v>
      </c>
      <c r="G100" s="323">
        <f>G101</f>
        <v>8000</v>
      </c>
      <c r="H100" s="349">
        <f t="shared" si="1"/>
        <v>0</v>
      </c>
      <c r="K100" s="280"/>
      <c r="L100" s="280"/>
    </row>
    <row r="101" spans="1:12" ht="12.75">
      <c r="A101" s="47" t="s">
        <v>101</v>
      </c>
      <c r="B101" s="32" t="s">
        <v>12</v>
      </c>
      <c r="C101" s="6" t="s">
        <v>5</v>
      </c>
      <c r="D101" s="6" t="s">
        <v>239</v>
      </c>
      <c r="E101" s="6" t="s">
        <v>81</v>
      </c>
      <c r="F101" s="259">
        <v>8000</v>
      </c>
      <c r="G101" s="324">
        <v>8000</v>
      </c>
      <c r="H101" s="349">
        <f t="shared" si="1"/>
        <v>0</v>
      </c>
      <c r="K101" s="280"/>
      <c r="L101" s="280"/>
    </row>
    <row r="102" spans="1:8" ht="25.5">
      <c r="A102" s="29" t="s">
        <v>197</v>
      </c>
      <c r="B102" s="44" t="s">
        <v>12</v>
      </c>
      <c r="C102" s="26" t="s">
        <v>5</v>
      </c>
      <c r="D102" s="26" t="s">
        <v>240</v>
      </c>
      <c r="E102" s="6"/>
      <c r="F102" s="258">
        <f>F103</f>
        <v>109000</v>
      </c>
      <c r="G102" s="323">
        <f>G103</f>
        <v>109000</v>
      </c>
      <c r="H102" s="349">
        <f t="shared" si="1"/>
        <v>0</v>
      </c>
    </row>
    <row r="103" spans="1:8" ht="12.75">
      <c r="A103" s="47" t="s">
        <v>101</v>
      </c>
      <c r="B103" s="32" t="s">
        <v>12</v>
      </c>
      <c r="C103" s="6" t="s">
        <v>5</v>
      </c>
      <c r="D103" s="6" t="s">
        <v>240</v>
      </c>
      <c r="E103" s="6" t="s">
        <v>81</v>
      </c>
      <c r="F103" s="259">
        <v>109000</v>
      </c>
      <c r="G103" s="324">
        <v>109000</v>
      </c>
      <c r="H103" s="349">
        <f t="shared" si="1"/>
        <v>0</v>
      </c>
    </row>
    <row r="104" spans="1:8" ht="12.75">
      <c r="A104" s="273" t="s">
        <v>191</v>
      </c>
      <c r="B104" s="33" t="s">
        <v>12</v>
      </c>
      <c r="C104" s="138" t="s">
        <v>5</v>
      </c>
      <c r="D104" s="26" t="s">
        <v>326</v>
      </c>
      <c r="E104" s="138"/>
      <c r="F104" s="27">
        <f>F105</f>
        <v>0</v>
      </c>
      <c r="G104" s="325">
        <f>G105</f>
        <v>833333</v>
      </c>
      <c r="H104" s="349">
        <f t="shared" si="1"/>
        <v>833333</v>
      </c>
    </row>
    <row r="105" spans="1:8" ht="27.75" customHeight="1">
      <c r="A105" s="237" t="s">
        <v>180</v>
      </c>
      <c r="B105" s="32" t="s">
        <v>12</v>
      </c>
      <c r="C105" s="144" t="s">
        <v>5</v>
      </c>
      <c r="D105" s="6" t="s">
        <v>326</v>
      </c>
      <c r="E105" s="144" t="s">
        <v>121</v>
      </c>
      <c r="F105" s="16">
        <v>0</v>
      </c>
      <c r="G105" s="324">
        <v>833333</v>
      </c>
      <c r="H105" s="349">
        <f t="shared" si="1"/>
        <v>833333</v>
      </c>
    </row>
    <row r="106" spans="1:8" ht="12" customHeight="1">
      <c r="A106" s="78" t="s">
        <v>47</v>
      </c>
      <c r="B106" s="34" t="s">
        <v>12</v>
      </c>
      <c r="C106" s="137" t="s">
        <v>6</v>
      </c>
      <c r="D106" s="5"/>
      <c r="E106" s="137"/>
      <c r="F106" s="17">
        <f>F107</f>
        <v>53000</v>
      </c>
      <c r="G106" s="314">
        <f>G107</f>
        <v>53000</v>
      </c>
      <c r="H106" s="349">
        <f t="shared" si="1"/>
        <v>0</v>
      </c>
    </row>
    <row r="107" spans="1:8" ht="30.75" customHeight="1">
      <c r="A107" s="117" t="s">
        <v>176</v>
      </c>
      <c r="B107" s="28" t="s">
        <v>12</v>
      </c>
      <c r="C107" s="138" t="s">
        <v>6</v>
      </c>
      <c r="D107" s="26" t="s">
        <v>241</v>
      </c>
      <c r="E107" s="138"/>
      <c r="F107" s="27">
        <f>F108</f>
        <v>53000</v>
      </c>
      <c r="G107" s="317">
        <f>G108</f>
        <v>53000</v>
      </c>
      <c r="H107" s="349">
        <f t="shared" si="1"/>
        <v>0</v>
      </c>
    </row>
    <row r="108" spans="1:8" ht="30" customHeight="1">
      <c r="A108" s="47" t="s">
        <v>101</v>
      </c>
      <c r="B108" s="14" t="s">
        <v>12</v>
      </c>
      <c r="C108" s="61" t="s">
        <v>6</v>
      </c>
      <c r="D108" s="6" t="s">
        <v>241</v>
      </c>
      <c r="E108" s="153" t="s">
        <v>81</v>
      </c>
      <c r="F108" s="16">
        <v>53000</v>
      </c>
      <c r="G108" s="316">
        <v>53000</v>
      </c>
      <c r="H108" s="349">
        <f t="shared" si="1"/>
        <v>0</v>
      </c>
    </row>
    <row r="109" spans="1:8" ht="16.5" customHeight="1">
      <c r="A109" s="200" t="s">
        <v>27</v>
      </c>
      <c r="B109" s="76" t="s">
        <v>8</v>
      </c>
      <c r="C109" s="105"/>
      <c r="D109" s="104"/>
      <c r="E109" s="135"/>
      <c r="F109" s="110">
        <f>F110+F119+F124+F132</f>
        <v>1445860</v>
      </c>
      <c r="G109" s="321">
        <f>G110+G119+G124+G132</f>
        <v>10074828.49</v>
      </c>
      <c r="H109" s="349">
        <f t="shared" si="1"/>
        <v>8628968.49</v>
      </c>
    </row>
    <row r="110" spans="1:8" ht="16.5" customHeight="1">
      <c r="A110" s="52" t="s">
        <v>181</v>
      </c>
      <c r="B110" s="165" t="s">
        <v>8</v>
      </c>
      <c r="C110" s="13" t="s">
        <v>2</v>
      </c>
      <c r="D110" s="173"/>
      <c r="E110" s="174"/>
      <c r="F110" s="180">
        <f>F111+F113</f>
        <v>940860</v>
      </c>
      <c r="G110" s="326">
        <f>G111+G113+G115+G117</f>
        <v>8677912.49</v>
      </c>
      <c r="H110" s="349">
        <f t="shared" si="1"/>
        <v>7737052.49</v>
      </c>
    </row>
    <row r="111" spans="1:13" ht="16.5" customHeight="1">
      <c r="A111" s="249" t="s">
        <v>215</v>
      </c>
      <c r="B111" s="167" t="s">
        <v>8</v>
      </c>
      <c r="C111" s="28" t="s">
        <v>2</v>
      </c>
      <c r="D111" s="28" t="s">
        <v>243</v>
      </c>
      <c r="E111" s="174"/>
      <c r="F111" s="178">
        <f>F112</f>
        <v>251897</v>
      </c>
      <c r="G111" s="327">
        <f>G112</f>
        <v>251897</v>
      </c>
      <c r="H111" s="349">
        <f t="shared" si="1"/>
        <v>0</v>
      </c>
      <c r="J111" s="280"/>
      <c r="K111" s="280"/>
      <c r="L111" s="280"/>
      <c r="M111" s="311"/>
    </row>
    <row r="112" spans="1:12" ht="27.75" customHeight="1">
      <c r="A112" s="47" t="s">
        <v>101</v>
      </c>
      <c r="B112" s="239" t="s">
        <v>8</v>
      </c>
      <c r="C112" s="14" t="s">
        <v>2</v>
      </c>
      <c r="D112" s="14" t="s">
        <v>243</v>
      </c>
      <c r="E112" s="144" t="s">
        <v>81</v>
      </c>
      <c r="F112" s="16">
        <f>251889+8</f>
        <v>251897</v>
      </c>
      <c r="G112" s="316">
        <f>251889+8</f>
        <v>251897</v>
      </c>
      <c r="H112" s="349">
        <f t="shared" si="1"/>
        <v>0</v>
      </c>
      <c r="J112" s="280"/>
      <c r="K112" s="280"/>
      <c r="L112" s="280"/>
    </row>
    <row r="113" spans="1:12" ht="18.75" customHeight="1">
      <c r="A113" s="249" t="s">
        <v>214</v>
      </c>
      <c r="B113" s="167" t="s">
        <v>8</v>
      </c>
      <c r="C113" s="28" t="s">
        <v>2</v>
      </c>
      <c r="D113" s="28" t="s">
        <v>244</v>
      </c>
      <c r="E113" s="174"/>
      <c r="F113" s="178">
        <f>F114</f>
        <v>688963</v>
      </c>
      <c r="G113" s="327">
        <f>G114</f>
        <v>688963</v>
      </c>
      <c r="H113" s="349">
        <f t="shared" si="1"/>
        <v>0</v>
      </c>
      <c r="J113" s="280"/>
      <c r="K113" s="280"/>
      <c r="L113" s="280"/>
    </row>
    <row r="114" spans="1:13" ht="28.5" customHeight="1">
      <c r="A114" s="72" t="s">
        <v>101</v>
      </c>
      <c r="B114" s="239" t="s">
        <v>8</v>
      </c>
      <c r="C114" s="14" t="s">
        <v>2</v>
      </c>
      <c r="D114" s="14" t="s">
        <v>244</v>
      </c>
      <c r="E114" s="144" t="s">
        <v>81</v>
      </c>
      <c r="F114" s="16">
        <v>688963</v>
      </c>
      <c r="G114" s="316">
        <v>688963</v>
      </c>
      <c r="H114" s="349">
        <f t="shared" si="1"/>
        <v>0</v>
      </c>
      <c r="J114" s="280"/>
      <c r="K114" s="280"/>
      <c r="L114" s="280"/>
      <c r="M114" s="311"/>
    </row>
    <row r="115" spans="1:13" ht="28.5" customHeight="1">
      <c r="A115" s="118" t="s">
        <v>330</v>
      </c>
      <c r="B115" s="167" t="s">
        <v>8</v>
      </c>
      <c r="C115" s="28" t="s">
        <v>2</v>
      </c>
      <c r="D115" s="28" t="s">
        <v>329</v>
      </c>
      <c r="E115" s="144"/>
      <c r="F115" s="27">
        <f>F116</f>
        <v>0</v>
      </c>
      <c r="G115" s="317">
        <f>G116</f>
        <v>4321013.46</v>
      </c>
      <c r="H115" s="349">
        <f t="shared" si="1"/>
        <v>4321013.46</v>
      </c>
      <c r="J115" s="280"/>
      <c r="K115" s="280"/>
      <c r="L115" s="280"/>
      <c r="M115" s="311"/>
    </row>
    <row r="116" spans="1:12" ht="28.5" customHeight="1">
      <c r="A116" s="72" t="s">
        <v>182</v>
      </c>
      <c r="B116" s="239" t="s">
        <v>8</v>
      </c>
      <c r="C116" s="14" t="s">
        <v>2</v>
      </c>
      <c r="D116" s="14" t="s">
        <v>329</v>
      </c>
      <c r="E116" s="144" t="s">
        <v>183</v>
      </c>
      <c r="F116" s="16">
        <v>0</v>
      </c>
      <c r="G116" s="316">
        <v>4321013.46</v>
      </c>
      <c r="H116" s="349">
        <f t="shared" si="1"/>
        <v>4321013.46</v>
      </c>
      <c r="J116" s="280"/>
      <c r="K116" s="280"/>
      <c r="L116" s="280"/>
    </row>
    <row r="117" spans="1:13" ht="28.5" customHeight="1">
      <c r="A117" s="118" t="s">
        <v>331</v>
      </c>
      <c r="B117" s="167" t="s">
        <v>8</v>
      </c>
      <c r="C117" s="28" t="s">
        <v>2</v>
      </c>
      <c r="D117" s="28" t="s">
        <v>332</v>
      </c>
      <c r="E117" s="144"/>
      <c r="F117" s="27">
        <v>0</v>
      </c>
      <c r="G117" s="317">
        <f>G118</f>
        <v>3416039.03</v>
      </c>
      <c r="H117" s="349">
        <f t="shared" si="1"/>
        <v>3416039.03</v>
      </c>
      <c r="M117" s="312"/>
    </row>
    <row r="118" spans="1:8" ht="28.5" customHeight="1">
      <c r="A118" s="72" t="s">
        <v>182</v>
      </c>
      <c r="B118" s="239" t="s">
        <v>8</v>
      </c>
      <c r="C118" s="14" t="s">
        <v>2</v>
      </c>
      <c r="D118" s="14" t="s">
        <v>332</v>
      </c>
      <c r="E118" s="144" t="s">
        <v>183</v>
      </c>
      <c r="F118" s="16">
        <v>0</v>
      </c>
      <c r="G118" s="316">
        <v>3416039.03</v>
      </c>
      <c r="H118" s="349">
        <f t="shared" si="1"/>
        <v>3416039.03</v>
      </c>
    </row>
    <row r="119" spans="1:8" ht="16.5" customHeight="1">
      <c r="A119" s="129" t="s">
        <v>85</v>
      </c>
      <c r="B119" s="130" t="s">
        <v>8</v>
      </c>
      <c r="C119" s="179" t="s">
        <v>9</v>
      </c>
      <c r="D119" s="28"/>
      <c r="E119" s="174"/>
      <c r="F119" s="180">
        <f>F120+F122</f>
        <v>448000</v>
      </c>
      <c r="G119" s="326">
        <f>G120+G122</f>
        <v>198000</v>
      </c>
      <c r="H119" s="349">
        <f t="shared" si="1"/>
        <v>-250000</v>
      </c>
    </row>
    <row r="120" spans="1:8" ht="27.75" customHeight="1">
      <c r="A120" s="116" t="s">
        <v>175</v>
      </c>
      <c r="B120" s="175" t="s">
        <v>8</v>
      </c>
      <c r="C120" s="176" t="s">
        <v>9</v>
      </c>
      <c r="D120" s="26" t="s">
        <v>249</v>
      </c>
      <c r="E120" s="177"/>
      <c r="F120" s="178">
        <f>F121</f>
        <v>50000</v>
      </c>
      <c r="G120" s="327">
        <f>G121</f>
        <v>0</v>
      </c>
      <c r="H120" s="349">
        <f t="shared" si="1"/>
        <v>-50000</v>
      </c>
    </row>
    <row r="121" spans="1:8" ht="22.5" customHeight="1">
      <c r="A121" s="72" t="s">
        <v>79</v>
      </c>
      <c r="B121" s="32" t="s">
        <v>8</v>
      </c>
      <c r="C121" s="61" t="s">
        <v>9</v>
      </c>
      <c r="D121" s="6" t="s">
        <v>220</v>
      </c>
      <c r="E121" s="144" t="s">
        <v>81</v>
      </c>
      <c r="F121" s="16">
        <v>50000</v>
      </c>
      <c r="G121" s="316"/>
      <c r="H121" s="349">
        <f t="shared" si="1"/>
        <v>-50000</v>
      </c>
    </row>
    <row r="122" spans="1:8" ht="18.75" customHeight="1">
      <c r="A122" s="116" t="s">
        <v>193</v>
      </c>
      <c r="B122" s="175" t="s">
        <v>8</v>
      </c>
      <c r="C122" s="253" t="s">
        <v>9</v>
      </c>
      <c r="D122" s="26" t="s">
        <v>245</v>
      </c>
      <c r="E122" s="254"/>
      <c r="F122" s="255">
        <f>F123</f>
        <v>398000</v>
      </c>
      <c r="G122" s="328">
        <f>G123</f>
        <v>198000</v>
      </c>
      <c r="H122" s="349">
        <f t="shared" si="1"/>
        <v>-200000</v>
      </c>
    </row>
    <row r="123" spans="1:8" ht="22.5" customHeight="1">
      <c r="A123" s="72" t="s">
        <v>79</v>
      </c>
      <c r="B123" s="32" t="s">
        <v>8</v>
      </c>
      <c r="C123" s="61" t="s">
        <v>9</v>
      </c>
      <c r="D123" s="6" t="s">
        <v>245</v>
      </c>
      <c r="E123" s="144" t="s">
        <v>81</v>
      </c>
      <c r="F123" s="16">
        <v>398000</v>
      </c>
      <c r="G123" s="316">
        <v>198000</v>
      </c>
      <c r="H123" s="349">
        <f t="shared" si="1"/>
        <v>-200000</v>
      </c>
    </row>
    <row r="124" spans="1:8" ht="16.5" customHeight="1">
      <c r="A124" s="24" t="s">
        <v>184</v>
      </c>
      <c r="B124" s="240" t="s">
        <v>8</v>
      </c>
      <c r="C124" s="241" t="s">
        <v>11</v>
      </c>
      <c r="D124" s="26"/>
      <c r="E124" s="241"/>
      <c r="F124" s="17">
        <f>F125</f>
        <v>18000</v>
      </c>
      <c r="G124" s="17">
        <f>G125+G130</f>
        <v>1159916</v>
      </c>
      <c r="H124" s="349">
        <f t="shared" si="1"/>
        <v>1141916</v>
      </c>
    </row>
    <row r="125" spans="1:8" ht="15.75" customHeight="1">
      <c r="A125" s="242" t="s">
        <v>184</v>
      </c>
      <c r="B125" s="243" t="s">
        <v>8</v>
      </c>
      <c r="C125" s="244" t="s">
        <v>11</v>
      </c>
      <c r="D125" s="9" t="s">
        <v>246</v>
      </c>
      <c r="E125" s="244"/>
      <c r="F125" s="15">
        <f>F126+F128</f>
        <v>18000</v>
      </c>
      <c r="G125" s="329">
        <f>G126+G128</f>
        <v>18000</v>
      </c>
      <c r="H125" s="349">
        <f t="shared" si="1"/>
        <v>0</v>
      </c>
    </row>
    <row r="126" spans="1:8" ht="15.75" customHeight="1">
      <c r="A126" s="238" t="s">
        <v>185</v>
      </c>
      <c r="B126" s="245" t="s">
        <v>8</v>
      </c>
      <c r="C126" s="246" t="s">
        <v>11</v>
      </c>
      <c r="D126" s="26" t="s">
        <v>246</v>
      </c>
      <c r="E126" s="246"/>
      <c r="F126" s="27">
        <f>F127</f>
        <v>3000</v>
      </c>
      <c r="G126" s="317">
        <f>G127</f>
        <v>3000</v>
      </c>
      <c r="H126" s="349">
        <f t="shared" si="1"/>
        <v>0</v>
      </c>
    </row>
    <row r="127" spans="1:8" ht="15.75" customHeight="1">
      <c r="A127" s="72" t="s">
        <v>79</v>
      </c>
      <c r="B127" s="247" t="s">
        <v>8</v>
      </c>
      <c r="C127" s="248" t="s">
        <v>11</v>
      </c>
      <c r="D127" s="6" t="s">
        <v>246</v>
      </c>
      <c r="E127" s="248" t="s">
        <v>81</v>
      </c>
      <c r="F127" s="16">
        <v>3000</v>
      </c>
      <c r="G127" s="316">
        <v>3000</v>
      </c>
      <c r="H127" s="349">
        <f t="shared" si="1"/>
        <v>0</v>
      </c>
    </row>
    <row r="128" spans="1:8" ht="15.75" customHeight="1">
      <c r="A128" s="238" t="s">
        <v>186</v>
      </c>
      <c r="B128" s="245" t="s">
        <v>8</v>
      </c>
      <c r="C128" s="246" t="s">
        <v>11</v>
      </c>
      <c r="D128" s="26" t="s">
        <v>247</v>
      </c>
      <c r="E128" s="246"/>
      <c r="F128" s="27">
        <f>F129</f>
        <v>15000</v>
      </c>
      <c r="G128" s="317">
        <f>G129</f>
        <v>15000</v>
      </c>
      <c r="H128" s="349">
        <f t="shared" si="1"/>
        <v>0</v>
      </c>
    </row>
    <row r="129" spans="1:8" ht="18" customHeight="1">
      <c r="A129" s="72" t="s">
        <v>79</v>
      </c>
      <c r="B129" s="247" t="s">
        <v>8</v>
      </c>
      <c r="C129" s="248" t="s">
        <v>11</v>
      </c>
      <c r="D129" s="6" t="s">
        <v>247</v>
      </c>
      <c r="E129" s="248" t="s">
        <v>81</v>
      </c>
      <c r="F129" s="16">
        <v>15000</v>
      </c>
      <c r="G129" s="316">
        <v>15000</v>
      </c>
      <c r="H129" s="349">
        <f t="shared" si="1"/>
        <v>0</v>
      </c>
    </row>
    <row r="130" spans="1:8" ht="18" customHeight="1">
      <c r="A130" s="303" t="s">
        <v>334</v>
      </c>
      <c r="B130" s="245" t="s">
        <v>8</v>
      </c>
      <c r="C130" s="92" t="s">
        <v>11</v>
      </c>
      <c r="D130" s="26" t="s">
        <v>333</v>
      </c>
      <c r="E130" s="156"/>
      <c r="F130" s="27">
        <f>F131</f>
        <v>0</v>
      </c>
      <c r="G130" s="317">
        <f>G131</f>
        <v>1141916</v>
      </c>
      <c r="H130" s="349">
        <f t="shared" si="1"/>
        <v>1141916</v>
      </c>
    </row>
    <row r="131" spans="1:8" ht="28.5" customHeight="1">
      <c r="A131" s="237" t="s">
        <v>180</v>
      </c>
      <c r="B131" s="247" t="s">
        <v>8</v>
      </c>
      <c r="C131" s="93" t="s">
        <v>11</v>
      </c>
      <c r="D131" s="6" t="s">
        <v>333</v>
      </c>
      <c r="E131" s="157" t="s">
        <v>121</v>
      </c>
      <c r="F131" s="16">
        <v>0</v>
      </c>
      <c r="G131" s="316">
        <v>1141916</v>
      </c>
      <c r="H131" s="349">
        <f t="shared" si="1"/>
        <v>1141916</v>
      </c>
    </row>
    <row r="132" spans="1:8" ht="17.25" customHeight="1">
      <c r="A132" s="24" t="s">
        <v>28</v>
      </c>
      <c r="B132" s="38" t="s">
        <v>8</v>
      </c>
      <c r="C132" s="83" t="s">
        <v>8</v>
      </c>
      <c r="D132" s="5"/>
      <c r="E132" s="137"/>
      <c r="F132" s="19">
        <f>F133</f>
        <v>39000</v>
      </c>
      <c r="G132" s="330">
        <f>G133</f>
        <v>39000</v>
      </c>
      <c r="H132" s="349">
        <f t="shared" si="1"/>
        <v>0</v>
      </c>
    </row>
    <row r="133" spans="1:8" ht="15" customHeight="1">
      <c r="A133" s="29" t="s">
        <v>163</v>
      </c>
      <c r="B133" s="33" t="s">
        <v>8</v>
      </c>
      <c r="C133" s="63" t="s">
        <v>8</v>
      </c>
      <c r="D133" s="26" t="s">
        <v>248</v>
      </c>
      <c r="E133" s="138"/>
      <c r="F133" s="27">
        <f>F134</f>
        <v>39000</v>
      </c>
      <c r="G133" s="317">
        <f>G134</f>
        <v>39000</v>
      </c>
      <c r="H133" s="349">
        <f t="shared" si="1"/>
        <v>0</v>
      </c>
    </row>
    <row r="134" spans="1:8" ht="18" customHeight="1">
      <c r="A134" s="10" t="s">
        <v>128</v>
      </c>
      <c r="B134" s="36" t="s">
        <v>8</v>
      </c>
      <c r="C134" s="61" t="s">
        <v>8</v>
      </c>
      <c r="D134" s="6" t="s">
        <v>248</v>
      </c>
      <c r="E134" s="144" t="s">
        <v>127</v>
      </c>
      <c r="F134" s="16">
        <v>39000</v>
      </c>
      <c r="G134" s="316">
        <v>39000</v>
      </c>
      <c r="H134" s="349">
        <f t="shared" si="1"/>
        <v>0</v>
      </c>
    </row>
    <row r="135" spans="1:8" ht="18.75" customHeight="1">
      <c r="A135" s="200" t="s">
        <v>22</v>
      </c>
      <c r="B135" s="76" t="s">
        <v>3</v>
      </c>
      <c r="C135" s="105"/>
      <c r="D135" s="104"/>
      <c r="E135" s="135"/>
      <c r="F135" s="110">
        <f>F136+F169+F228+F242</f>
        <v>263921800</v>
      </c>
      <c r="G135" s="321">
        <f>G136+G169+G228+G242</f>
        <v>278267135</v>
      </c>
      <c r="H135" s="349">
        <f t="shared" si="1"/>
        <v>14345335</v>
      </c>
    </row>
    <row r="136" spans="1:8" ht="18" customHeight="1">
      <c r="A136" s="24" t="s">
        <v>23</v>
      </c>
      <c r="B136" s="37" t="s">
        <v>3</v>
      </c>
      <c r="C136" s="96" t="s">
        <v>2</v>
      </c>
      <c r="D136" s="7"/>
      <c r="E136" s="155"/>
      <c r="F136" s="330">
        <f>F138+F140+F142+F152+F160+F163+F167</f>
        <v>70237635.75</v>
      </c>
      <c r="G136" s="330">
        <f>G138+G140+G142+G152+G160+G163+G167</f>
        <v>72287635.75</v>
      </c>
      <c r="H136" s="349">
        <f t="shared" si="1"/>
        <v>2050000</v>
      </c>
    </row>
    <row r="137" spans="1:8" ht="18" customHeight="1">
      <c r="A137" s="181" t="s">
        <v>129</v>
      </c>
      <c r="B137" s="210" t="s">
        <v>3</v>
      </c>
      <c r="C137" s="184" t="s">
        <v>2</v>
      </c>
      <c r="D137" s="211" t="s">
        <v>221</v>
      </c>
      <c r="E137" s="212"/>
      <c r="F137" s="186">
        <f>F136</f>
        <v>70237635.75</v>
      </c>
      <c r="G137" s="315">
        <f>G136</f>
        <v>72287635.75</v>
      </c>
      <c r="H137" s="349">
        <f aca="true" t="shared" si="3" ref="H137:H198">G137-F137</f>
        <v>2050000</v>
      </c>
    </row>
    <row r="138" spans="1:13" ht="12.75">
      <c r="A138" s="23" t="s">
        <v>131</v>
      </c>
      <c r="B138" s="35" t="s">
        <v>3</v>
      </c>
      <c r="C138" s="62" t="s">
        <v>2</v>
      </c>
      <c r="D138" s="9" t="s">
        <v>250</v>
      </c>
      <c r="E138" s="139"/>
      <c r="F138" s="15">
        <f>F139</f>
        <v>13545000</v>
      </c>
      <c r="G138" s="329">
        <f>G139</f>
        <v>13545000</v>
      </c>
      <c r="H138" s="349">
        <f t="shared" si="3"/>
        <v>0</v>
      </c>
      <c r="J138" s="280"/>
      <c r="K138" s="280"/>
      <c r="M138" s="311"/>
    </row>
    <row r="139" spans="1:11" ht="26.25" customHeight="1">
      <c r="A139" s="72" t="s">
        <v>101</v>
      </c>
      <c r="B139" s="36" t="s">
        <v>3</v>
      </c>
      <c r="C139" s="61" t="s">
        <v>2</v>
      </c>
      <c r="D139" s="6" t="s">
        <v>250</v>
      </c>
      <c r="E139" s="144" t="s">
        <v>81</v>
      </c>
      <c r="F139" s="16">
        <v>13545000</v>
      </c>
      <c r="G139" s="316">
        <v>13545000</v>
      </c>
      <c r="H139" s="349">
        <f t="shared" si="3"/>
        <v>0</v>
      </c>
      <c r="J139" s="280"/>
      <c r="K139" s="280"/>
    </row>
    <row r="140" spans="1:13" ht="18" customHeight="1">
      <c r="A140" s="23" t="s">
        <v>190</v>
      </c>
      <c r="B140" s="35" t="s">
        <v>3</v>
      </c>
      <c r="C140" s="62" t="s">
        <v>2</v>
      </c>
      <c r="D140" s="9" t="s">
        <v>251</v>
      </c>
      <c r="E140" s="139"/>
      <c r="F140" s="15">
        <f>F141</f>
        <v>200000</v>
      </c>
      <c r="G140" s="329">
        <f>G141</f>
        <v>200000</v>
      </c>
      <c r="H140" s="349">
        <f t="shared" si="3"/>
        <v>0</v>
      </c>
      <c r="J140" s="280"/>
      <c r="K140" s="280"/>
      <c r="M140" s="311"/>
    </row>
    <row r="141" spans="1:13" ht="26.25" customHeight="1">
      <c r="A141" s="72" t="s">
        <v>101</v>
      </c>
      <c r="B141" s="36" t="s">
        <v>3</v>
      </c>
      <c r="C141" s="61" t="s">
        <v>2</v>
      </c>
      <c r="D141" s="6" t="s">
        <v>251</v>
      </c>
      <c r="E141" s="144" t="s">
        <v>81</v>
      </c>
      <c r="F141" s="16">
        <v>200000</v>
      </c>
      <c r="G141" s="316">
        <v>200000</v>
      </c>
      <c r="H141" s="349">
        <f t="shared" si="3"/>
        <v>0</v>
      </c>
      <c r="J141" s="280"/>
      <c r="K141" s="280"/>
      <c r="M141" s="311"/>
    </row>
    <row r="142" spans="1:11" ht="17.25" customHeight="1">
      <c r="A142" s="23" t="s">
        <v>130</v>
      </c>
      <c r="B142" s="35" t="s">
        <v>3</v>
      </c>
      <c r="C142" s="62" t="s">
        <v>2</v>
      </c>
      <c r="D142" s="9" t="s">
        <v>252</v>
      </c>
      <c r="E142" s="139"/>
      <c r="F142" s="15">
        <f>SUM(F143:F151)</f>
        <v>14244281.75</v>
      </c>
      <c r="G142" s="329">
        <f>SUM(G143:G151)</f>
        <v>15544281.75</v>
      </c>
      <c r="H142" s="349">
        <f t="shared" si="3"/>
        <v>1300000</v>
      </c>
      <c r="J142" s="280"/>
      <c r="K142" s="280"/>
    </row>
    <row r="143" spans="1:11" ht="12.75">
      <c r="A143" s="72" t="s">
        <v>260</v>
      </c>
      <c r="B143" s="40" t="s">
        <v>3</v>
      </c>
      <c r="C143" s="93" t="s">
        <v>2</v>
      </c>
      <c r="D143" s="6" t="s">
        <v>252</v>
      </c>
      <c r="E143" s="148" t="s">
        <v>98</v>
      </c>
      <c r="F143" s="316">
        <v>3719162.52</v>
      </c>
      <c r="G143" s="316">
        <v>3719162.52</v>
      </c>
      <c r="H143" s="349">
        <f t="shared" si="3"/>
        <v>0</v>
      </c>
      <c r="J143" s="280"/>
      <c r="K143" s="280"/>
    </row>
    <row r="144" spans="1:13" ht="12.75">
      <c r="A144" s="72" t="s">
        <v>100</v>
      </c>
      <c r="B144" s="40" t="s">
        <v>3</v>
      </c>
      <c r="C144" s="93" t="s">
        <v>2</v>
      </c>
      <c r="D144" s="6" t="s">
        <v>252</v>
      </c>
      <c r="E144" s="148" t="s">
        <v>99</v>
      </c>
      <c r="F144" s="16">
        <v>549000</v>
      </c>
      <c r="G144" s="316">
        <v>549000</v>
      </c>
      <c r="H144" s="349">
        <f t="shared" si="3"/>
        <v>0</v>
      </c>
      <c r="M144" s="312"/>
    </row>
    <row r="145" spans="1:8" ht="25.5">
      <c r="A145" s="282" t="s">
        <v>253</v>
      </c>
      <c r="B145" s="40" t="s">
        <v>3</v>
      </c>
      <c r="C145" s="93" t="s">
        <v>2</v>
      </c>
      <c r="D145" s="6" t="s">
        <v>252</v>
      </c>
      <c r="E145" s="148" t="s">
        <v>236</v>
      </c>
      <c r="F145" s="16">
        <v>1621640</v>
      </c>
      <c r="G145" s="316">
        <f>1621640+800000</f>
        <v>2421640</v>
      </c>
      <c r="H145" s="349">
        <f t="shared" si="3"/>
        <v>800000</v>
      </c>
    </row>
    <row r="146" spans="1:8" ht="12.75">
      <c r="A146" s="72" t="s">
        <v>101</v>
      </c>
      <c r="B146" s="40" t="s">
        <v>3</v>
      </c>
      <c r="C146" s="93" t="s">
        <v>2</v>
      </c>
      <c r="D146" s="6" t="s">
        <v>252</v>
      </c>
      <c r="E146" s="148" t="s">
        <v>81</v>
      </c>
      <c r="F146" s="316">
        <v>6867158.9</v>
      </c>
      <c r="G146" s="316">
        <f>6867158.9+500000</f>
        <v>7367158.9</v>
      </c>
      <c r="H146" s="349">
        <f t="shared" si="3"/>
        <v>500000</v>
      </c>
    </row>
    <row r="147" spans="1:8" ht="25.5">
      <c r="A147" s="172" t="s">
        <v>102</v>
      </c>
      <c r="B147" s="191" t="s">
        <v>3</v>
      </c>
      <c r="C147" s="93" t="s">
        <v>2</v>
      </c>
      <c r="D147" s="6" t="s">
        <v>252</v>
      </c>
      <c r="E147" s="148" t="s">
        <v>103</v>
      </c>
      <c r="F147" s="16">
        <v>340000</v>
      </c>
      <c r="G147" s="316">
        <v>340000</v>
      </c>
      <c r="H147" s="349">
        <f t="shared" si="3"/>
        <v>0</v>
      </c>
    </row>
    <row r="148" spans="1:8" ht="51">
      <c r="A148" s="275" t="s">
        <v>97</v>
      </c>
      <c r="B148" s="40" t="s">
        <v>3</v>
      </c>
      <c r="C148" s="93" t="s">
        <v>2</v>
      </c>
      <c r="D148" s="6" t="s">
        <v>252</v>
      </c>
      <c r="E148" s="148" t="s">
        <v>93</v>
      </c>
      <c r="F148" s="316">
        <v>320400</v>
      </c>
      <c r="G148" s="316">
        <v>320400</v>
      </c>
      <c r="H148" s="349">
        <f t="shared" si="3"/>
        <v>0</v>
      </c>
    </row>
    <row r="149" spans="1:8" ht="12.75">
      <c r="A149" s="72" t="s">
        <v>92</v>
      </c>
      <c r="B149" s="40" t="s">
        <v>3</v>
      </c>
      <c r="C149" s="93" t="s">
        <v>2</v>
      </c>
      <c r="D149" s="6" t="s">
        <v>252</v>
      </c>
      <c r="E149" s="144" t="s">
        <v>95</v>
      </c>
      <c r="F149" s="316">
        <v>640820</v>
      </c>
      <c r="G149" s="316">
        <v>640820</v>
      </c>
      <c r="H149" s="349">
        <f t="shared" si="3"/>
        <v>0</v>
      </c>
    </row>
    <row r="150" spans="1:8" ht="12.75">
      <c r="A150" s="72" t="s">
        <v>94</v>
      </c>
      <c r="B150" s="40" t="s">
        <v>3</v>
      </c>
      <c r="C150" s="93" t="s">
        <v>2</v>
      </c>
      <c r="D150" s="6" t="s">
        <v>252</v>
      </c>
      <c r="E150" s="144" t="s">
        <v>96</v>
      </c>
      <c r="F150" s="316">
        <v>123000</v>
      </c>
      <c r="G150" s="316">
        <v>123000</v>
      </c>
      <c r="H150" s="349">
        <f t="shared" si="3"/>
        <v>0</v>
      </c>
    </row>
    <row r="151" spans="1:8" ht="12.75">
      <c r="A151" s="250" t="s">
        <v>328</v>
      </c>
      <c r="B151" s="40" t="s">
        <v>3</v>
      </c>
      <c r="C151" s="93" t="s">
        <v>2</v>
      </c>
      <c r="D151" s="6" t="s">
        <v>252</v>
      </c>
      <c r="E151" s="144" t="s">
        <v>327</v>
      </c>
      <c r="F151" s="316">
        <v>63100.33</v>
      </c>
      <c r="G151" s="316">
        <v>63100.33</v>
      </c>
      <c r="H151" s="349">
        <f t="shared" si="3"/>
        <v>0</v>
      </c>
    </row>
    <row r="152" spans="1:8" ht="37.5" customHeight="1">
      <c r="A152" s="190" t="s">
        <v>169</v>
      </c>
      <c r="B152" s="192" t="s">
        <v>3</v>
      </c>
      <c r="C152" s="193" t="s">
        <v>2</v>
      </c>
      <c r="D152" s="176" t="s">
        <v>254</v>
      </c>
      <c r="E152" s="185"/>
      <c r="F152" s="186">
        <f>SUM(F153:F159)</f>
        <v>40745000</v>
      </c>
      <c r="G152" s="315">
        <f>SUM(G153:G159)</f>
        <v>40745000</v>
      </c>
      <c r="H152" s="349">
        <f t="shared" si="3"/>
        <v>0</v>
      </c>
    </row>
    <row r="153" spans="1:8" ht="12.75">
      <c r="A153" s="72" t="s">
        <v>261</v>
      </c>
      <c r="B153" s="40" t="s">
        <v>3</v>
      </c>
      <c r="C153" s="93" t="s">
        <v>2</v>
      </c>
      <c r="D153" s="6" t="s">
        <v>254</v>
      </c>
      <c r="E153" s="148" t="s">
        <v>98</v>
      </c>
      <c r="F153" s="316">
        <v>29462999.39</v>
      </c>
      <c r="G153" s="316">
        <v>29462999.39</v>
      </c>
      <c r="H153" s="349">
        <f t="shared" si="3"/>
        <v>0</v>
      </c>
    </row>
    <row r="154" spans="1:8" ht="12.75">
      <c r="A154" s="72" t="s">
        <v>100</v>
      </c>
      <c r="B154" s="40" t="s">
        <v>3</v>
      </c>
      <c r="C154" s="93" t="s">
        <v>2</v>
      </c>
      <c r="D154" s="6" t="s">
        <v>254</v>
      </c>
      <c r="E154" s="148" t="s">
        <v>99</v>
      </c>
      <c r="F154" s="316">
        <v>447000</v>
      </c>
      <c r="G154" s="316">
        <v>447000</v>
      </c>
      <c r="H154" s="349">
        <f t="shared" si="3"/>
        <v>0</v>
      </c>
    </row>
    <row r="155" spans="1:8" ht="25.5">
      <c r="A155" s="282" t="s">
        <v>253</v>
      </c>
      <c r="B155" s="40" t="s">
        <v>3</v>
      </c>
      <c r="C155" s="93" t="s">
        <v>2</v>
      </c>
      <c r="D155" s="6" t="s">
        <v>254</v>
      </c>
      <c r="E155" s="148" t="s">
        <v>236</v>
      </c>
      <c r="F155" s="316">
        <v>8664159.31</v>
      </c>
      <c r="G155" s="316">
        <v>8664159.31</v>
      </c>
      <c r="H155" s="349">
        <f t="shared" si="3"/>
        <v>0</v>
      </c>
    </row>
    <row r="156" spans="1:8" ht="26.25" customHeight="1">
      <c r="A156" s="72" t="s">
        <v>78</v>
      </c>
      <c r="B156" s="40" t="s">
        <v>3</v>
      </c>
      <c r="C156" s="93" t="s">
        <v>2</v>
      </c>
      <c r="D156" s="6" t="s">
        <v>254</v>
      </c>
      <c r="E156" s="148" t="s">
        <v>80</v>
      </c>
      <c r="F156" s="316"/>
      <c r="G156" s="316"/>
      <c r="H156" s="349">
        <f t="shared" si="3"/>
        <v>0</v>
      </c>
    </row>
    <row r="157" spans="1:8" ht="12.75">
      <c r="A157" s="72" t="s">
        <v>101</v>
      </c>
      <c r="B157" s="40" t="s">
        <v>3</v>
      </c>
      <c r="C157" s="93" t="s">
        <v>2</v>
      </c>
      <c r="D157" s="6" t="s">
        <v>254</v>
      </c>
      <c r="E157" s="148" t="s">
        <v>81</v>
      </c>
      <c r="F157" s="316">
        <v>620000</v>
      </c>
      <c r="G157" s="316">
        <v>620000</v>
      </c>
      <c r="H157" s="349">
        <f t="shared" si="3"/>
        <v>0</v>
      </c>
    </row>
    <row r="158" spans="1:8" ht="25.5">
      <c r="A158" s="172" t="s">
        <v>102</v>
      </c>
      <c r="B158" s="191" t="s">
        <v>3</v>
      </c>
      <c r="C158" s="93" t="s">
        <v>2</v>
      </c>
      <c r="D158" s="6" t="s">
        <v>254</v>
      </c>
      <c r="E158" s="148" t="s">
        <v>103</v>
      </c>
      <c r="F158" s="316">
        <v>1548000</v>
      </c>
      <c r="G158" s="316">
        <v>1548000</v>
      </c>
      <c r="H158" s="349">
        <f t="shared" si="3"/>
        <v>0</v>
      </c>
    </row>
    <row r="159" spans="1:8" ht="51">
      <c r="A159" s="275" t="s">
        <v>97</v>
      </c>
      <c r="B159" s="191" t="s">
        <v>3</v>
      </c>
      <c r="C159" s="93" t="s">
        <v>2</v>
      </c>
      <c r="D159" s="6" t="s">
        <v>254</v>
      </c>
      <c r="E159" s="148" t="s">
        <v>93</v>
      </c>
      <c r="F159" s="316">
        <v>2841.3</v>
      </c>
      <c r="G159" s="316">
        <v>2841.3</v>
      </c>
      <c r="H159" s="349">
        <f t="shared" si="3"/>
        <v>0</v>
      </c>
    </row>
    <row r="160" spans="1:8" ht="55.5" customHeight="1">
      <c r="A160" s="29" t="s">
        <v>173</v>
      </c>
      <c r="B160" s="33" t="s">
        <v>3</v>
      </c>
      <c r="C160" s="63" t="s">
        <v>2</v>
      </c>
      <c r="D160" s="26" t="s">
        <v>255</v>
      </c>
      <c r="E160" s="138"/>
      <c r="F160" s="27">
        <f>F161+F162</f>
        <v>917238</v>
      </c>
      <c r="G160" s="317">
        <f>G161+G162</f>
        <v>917238</v>
      </c>
      <c r="H160" s="349">
        <f t="shared" si="3"/>
        <v>0</v>
      </c>
    </row>
    <row r="161" spans="1:8" ht="12.75">
      <c r="A161" s="10" t="s">
        <v>100</v>
      </c>
      <c r="B161" s="32" t="s">
        <v>3</v>
      </c>
      <c r="C161" s="61" t="s">
        <v>2</v>
      </c>
      <c r="D161" s="6" t="s">
        <v>255</v>
      </c>
      <c r="E161" s="144" t="s">
        <v>99</v>
      </c>
      <c r="F161" s="316">
        <v>817238</v>
      </c>
      <c r="G161" s="316">
        <v>817238</v>
      </c>
      <c r="H161" s="349">
        <f t="shared" si="3"/>
        <v>0</v>
      </c>
    </row>
    <row r="162" spans="1:8" ht="13.5" customHeight="1">
      <c r="A162" s="10" t="s">
        <v>77</v>
      </c>
      <c r="B162" s="32" t="s">
        <v>3</v>
      </c>
      <c r="C162" s="61" t="s">
        <v>2</v>
      </c>
      <c r="D162" s="6" t="s">
        <v>255</v>
      </c>
      <c r="E162" s="144" t="s">
        <v>76</v>
      </c>
      <c r="F162" s="316">
        <v>100000</v>
      </c>
      <c r="G162" s="316">
        <v>100000</v>
      </c>
      <c r="H162" s="349">
        <f t="shared" si="3"/>
        <v>0</v>
      </c>
    </row>
    <row r="163" spans="1:8" ht="81.75" customHeight="1">
      <c r="A163" s="29" t="s">
        <v>174</v>
      </c>
      <c r="B163" s="33" t="s">
        <v>3</v>
      </c>
      <c r="C163" s="63" t="s">
        <v>2</v>
      </c>
      <c r="D163" s="26" t="s">
        <v>256</v>
      </c>
      <c r="E163" s="138"/>
      <c r="F163" s="27">
        <f>SUM(F164:F166)</f>
        <v>586116</v>
      </c>
      <c r="G163" s="317">
        <f>SUM(G164:G166)</f>
        <v>586116</v>
      </c>
      <c r="H163" s="349">
        <f t="shared" si="3"/>
        <v>0</v>
      </c>
    </row>
    <row r="164" spans="1:8" ht="12.75">
      <c r="A164" s="72" t="s">
        <v>260</v>
      </c>
      <c r="B164" s="56" t="s">
        <v>3</v>
      </c>
      <c r="C164" s="6" t="s">
        <v>2</v>
      </c>
      <c r="D164" s="6" t="s">
        <v>256</v>
      </c>
      <c r="E164" s="6" t="s">
        <v>98</v>
      </c>
      <c r="F164" s="316">
        <v>116100</v>
      </c>
      <c r="G164" s="316">
        <v>116100</v>
      </c>
      <c r="H164" s="349">
        <f t="shared" si="3"/>
        <v>0</v>
      </c>
    </row>
    <row r="165" spans="1:8" ht="25.5">
      <c r="A165" s="282" t="s">
        <v>253</v>
      </c>
      <c r="B165" s="56" t="s">
        <v>3</v>
      </c>
      <c r="C165" s="6" t="s">
        <v>2</v>
      </c>
      <c r="D165" s="6" t="s">
        <v>256</v>
      </c>
      <c r="E165" s="6" t="s">
        <v>236</v>
      </c>
      <c r="F165" s="316">
        <v>33900</v>
      </c>
      <c r="G165" s="316">
        <v>33900</v>
      </c>
      <c r="H165" s="349">
        <f t="shared" si="3"/>
        <v>0</v>
      </c>
    </row>
    <row r="166" spans="1:8" ht="12.75">
      <c r="A166" s="72" t="s">
        <v>101</v>
      </c>
      <c r="B166" s="56" t="s">
        <v>3</v>
      </c>
      <c r="C166" s="6" t="s">
        <v>2</v>
      </c>
      <c r="D166" s="6" t="s">
        <v>256</v>
      </c>
      <c r="E166" s="6" t="s">
        <v>81</v>
      </c>
      <c r="F166" s="316">
        <v>436116</v>
      </c>
      <c r="G166" s="316">
        <v>436116</v>
      </c>
      <c r="H166" s="349">
        <f t="shared" si="3"/>
        <v>0</v>
      </c>
    </row>
    <row r="167" spans="1:8" ht="27.75" customHeight="1">
      <c r="A167" s="29" t="s">
        <v>335</v>
      </c>
      <c r="B167" s="33" t="s">
        <v>3</v>
      </c>
      <c r="C167" s="63" t="s">
        <v>2</v>
      </c>
      <c r="D167" s="26" t="s">
        <v>336</v>
      </c>
      <c r="E167" s="138"/>
      <c r="F167" s="27">
        <v>0</v>
      </c>
      <c r="G167" s="317">
        <f>G168</f>
        <v>750000</v>
      </c>
      <c r="H167" s="349">
        <f t="shared" si="3"/>
        <v>750000</v>
      </c>
    </row>
    <row r="168" spans="1:8" ht="18" customHeight="1">
      <c r="A168" s="72" t="s">
        <v>101</v>
      </c>
      <c r="B168" s="32" t="s">
        <v>3</v>
      </c>
      <c r="C168" s="61" t="s">
        <v>2</v>
      </c>
      <c r="D168" s="6" t="s">
        <v>336</v>
      </c>
      <c r="E168" s="144" t="s">
        <v>81</v>
      </c>
      <c r="F168" s="16">
        <v>0</v>
      </c>
      <c r="G168" s="316">
        <v>750000</v>
      </c>
      <c r="H168" s="349">
        <f t="shared" si="3"/>
        <v>750000</v>
      </c>
    </row>
    <row r="169" spans="1:8" ht="14.25" customHeight="1">
      <c r="A169" s="24" t="s">
        <v>24</v>
      </c>
      <c r="B169" s="38" t="s">
        <v>3</v>
      </c>
      <c r="C169" s="90" t="s">
        <v>9</v>
      </c>
      <c r="D169" s="5"/>
      <c r="E169" s="158"/>
      <c r="F169" s="330">
        <f>F170+F172+F197+F174+F184+F186+F205+F189+F208+F211+F216+F219+F222+F225</f>
        <v>181181164.25</v>
      </c>
      <c r="G169" s="330">
        <f>G170+G172+G197+G174+G184+G186+G205+G189+G208+G211+G216+G219+G222+G225</f>
        <v>190433164.25</v>
      </c>
      <c r="H169" s="349">
        <f t="shared" si="3"/>
        <v>9252000</v>
      </c>
    </row>
    <row r="170" spans="1:8" ht="12.75">
      <c r="A170" s="168" t="s">
        <v>132</v>
      </c>
      <c r="B170" s="194" t="s">
        <v>3</v>
      </c>
      <c r="C170" s="195" t="s">
        <v>9</v>
      </c>
      <c r="D170" s="169" t="s">
        <v>257</v>
      </c>
      <c r="E170" s="170"/>
      <c r="F170" s="171">
        <f>F171</f>
        <v>2455000</v>
      </c>
      <c r="G170" s="331">
        <f>G171</f>
        <v>2455000</v>
      </c>
      <c r="H170" s="349">
        <f t="shared" si="3"/>
        <v>0</v>
      </c>
    </row>
    <row r="171" spans="1:8" ht="12.75">
      <c r="A171" s="72" t="s">
        <v>101</v>
      </c>
      <c r="B171" s="40" t="s">
        <v>3</v>
      </c>
      <c r="C171" s="93" t="s">
        <v>9</v>
      </c>
      <c r="D171" s="6" t="s">
        <v>257</v>
      </c>
      <c r="E171" s="144" t="s">
        <v>81</v>
      </c>
      <c r="F171" s="16">
        <f>2600000-145000</f>
        <v>2455000</v>
      </c>
      <c r="G171" s="316">
        <f>2600000-145000</f>
        <v>2455000</v>
      </c>
      <c r="H171" s="349">
        <f t="shared" si="3"/>
        <v>0</v>
      </c>
    </row>
    <row r="172" spans="1:8" ht="12.75">
      <c r="A172" s="206" t="s">
        <v>135</v>
      </c>
      <c r="B172" s="59" t="s">
        <v>3</v>
      </c>
      <c r="C172" s="91" t="s">
        <v>9</v>
      </c>
      <c r="D172" s="9" t="s">
        <v>258</v>
      </c>
      <c r="E172" s="159"/>
      <c r="F172" s="15">
        <f>F173</f>
        <v>0</v>
      </c>
      <c r="G172" s="329">
        <f>G173</f>
        <v>0</v>
      </c>
      <c r="H172" s="349">
        <f t="shared" si="3"/>
        <v>0</v>
      </c>
    </row>
    <row r="173" spans="1:13" ht="12.75">
      <c r="A173" s="204" t="s">
        <v>101</v>
      </c>
      <c r="B173" s="191" t="s">
        <v>3</v>
      </c>
      <c r="C173" s="93" t="s">
        <v>9</v>
      </c>
      <c r="D173" s="6" t="s">
        <v>258</v>
      </c>
      <c r="E173" s="157" t="s">
        <v>81</v>
      </c>
      <c r="F173" s="16"/>
      <c r="G173" s="316"/>
      <c r="H173" s="349">
        <f t="shared" si="3"/>
        <v>0</v>
      </c>
      <c r="J173" s="280"/>
      <c r="K173" s="280"/>
      <c r="M173" s="311"/>
    </row>
    <row r="174" spans="1:11" ht="17.25" customHeight="1">
      <c r="A174" s="23" t="s">
        <v>133</v>
      </c>
      <c r="B174" s="41" t="s">
        <v>3</v>
      </c>
      <c r="C174" s="91" t="s">
        <v>9</v>
      </c>
      <c r="D174" s="9" t="s">
        <v>259</v>
      </c>
      <c r="E174" s="159"/>
      <c r="F174" s="15">
        <f>SUM(F175:F183)</f>
        <v>38718718.25</v>
      </c>
      <c r="G174" s="329">
        <f>SUM(G175:G183)</f>
        <v>43440718.25</v>
      </c>
      <c r="H174" s="349">
        <f t="shared" si="3"/>
        <v>4722000</v>
      </c>
      <c r="J174" s="280"/>
      <c r="K174" s="280"/>
    </row>
    <row r="175" spans="1:13" ht="21" customHeight="1">
      <c r="A175" s="72" t="s">
        <v>260</v>
      </c>
      <c r="B175" s="40" t="s">
        <v>3</v>
      </c>
      <c r="C175" s="93" t="s">
        <v>9</v>
      </c>
      <c r="D175" s="6" t="s">
        <v>259</v>
      </c>
      <c r="E175" s="148" t="s">
        <v>98</v>
      </c>
      <c r="F175" s="16">
        <v>6188000</v>
      </c>
      <c r="G175" s="316">
        <v>6188000</v>
      </c>
      <c r="H175" s="349">
        <f t="shared" si="3"/>
        <v>0</v>
      </c>
      <c r="J175" s="280"/>
      <c r="K175" s="280"/>
      <c r="M175" s="311"/>
    </row>
    <row r="176" spans="1:13" ht="12.75">
      <c r="A176" s="72" t="s">
        <v>100</v>
      </c>
      <c r="B176" s="40" t="s">
        <v>3</v>
      </c>
      <c r="C176" s="93" t="s">
        <v>9</v>
      </c>
      <c r="D176" s="6" t="s">
        <v>259</v>
      </c>
      <c r="E176" s="148" t="s">
        <v>99</v>
      </c>
      <c r="F176" s="16">
        <v>211000</v>
      </c>
      <c r="G176" s="316">
        <v>211000</v>
      </c>
      <c r="H176" s="349">
        <f t="shared" si="3"/>
        <v>0</v>
      </c>
      <c r="J176" s="280"/>
      <c r="K176" s="280"/>
      <c r="M176" s="311"/>
    </row>
    <row r="177" spans="1:11" ht="25.5">
      <c r="A177" s="282" t="s">
        <v>253</v>
      </c>
      <c r="B177" s="40" t="s">
        <v>3</v>
      </c>
      <c r="C177" s="93" t="s">
        <v>9</v>
      </c>
      <c r="D177" s="6" t="s">
        <v>259</v>
      </c>
      <c r="E177" s="148" t="s">
        <v>236</v>
      </c>
      <c r="F177" s="16">
        <v>1812000</v>
      </c>
      <c r="G177" s="316">
        <f>1812000+500000</f>
        <v>2312000</v>
      </c>
      <c r="H177" s="349">
        <f t="shared" si="3"/>
        <v>500000</v>
      </c>
      <c r="J177" s="280"/>
      <c r="K177" s="280"/>
    </row>
    <row r="178" spans="1:11" ht="12.75">
      <c r="A178" s="72" t="s">
        <v>101</v>
      </c>
      <c r="B178" s="40" t="s">
        <v>3</v>
      </c>
      <c r="C178" s="93" t="s">
        <v>9</v>
      </c>
      <c r="D178" s="6" t="s">
        <v>259</v>
      </c>
      <c r="E178" s="148" t="s">
        <v>81</v>
      </c>
      <c r="F178" s="16">
        <v>13784143.12</v>
      </c>
      <c r="G178" s="316">
        <f>13784143.12+550000+3200000+472000</f>
        <v>18006143.119999997</v>
      </c>
      <c r="H178" s="349">
        <f t="shared" si="3"/>
        <v>4221999.999999998</v>
      </c>
      <c r="J178" s="280"/>
      <c r="K178" s="280"/>
    </row>
    <row r="179" spans="1:13" ht="40.5" customHeight="1">
      <c r="A179" s="172" t="s">
        <v>102</v>
      </c>
      <c r="B179" s="191" t="s">
        <v>3</v>
      </c>
      <c r="C179" s="93" t="s">
        <v>9</v>
      </c>
      <c r="D179" s="6" t="s">
        <v>259</v>
      </c>
      <c r="E179" s="148" t="s">
        <v>103</v>
      </c>
      <c r="F179" s="16">
        <v>15000000</v>
      </c>
      <c r="G179" s="316">
        <v>15000000</v>
      </c>
      <c r="H179" s="349">
        <f t="shared" si="3"/>
        <v>0</v>
      </c>
      <c r="M179" s="312"/>
    </row>
    <row r="180" spans="1:8" ht="51">
      <c r="A180" s="278" t="s">
        <v>97</v>
      </c>
      <c r="B180" s="191" t="s">
        <v>3</v>
      </c>
      <c r="C180" s="93" t="s">
        <v>9</v>
      </c>
      <c r="D180" s="6" t="s">
        <v>259</v>
      </c>
      <c r="E180" s="148" t="s">
        <v>93</v>
      </c>
      <c r="F180" s="316">
        <v>287000</v>
      </c>
      <c r="G180" s="316">
        <v>287000</v>
      </c>
      <c r="H180" s="349">
        <f t="shared" si="3"/>
        <v>0</v>
      </c>
    </row>
    <row r="181" spans="1:8" ht="12.75">
      <c r="A181" s="204" t="s">
        <v>92</v>
      </c>
      <c r="B181" s="191" t="s">
        <v>3</v>
      </c>
      <c r="C181" s="93" t="s">
        <v>9</v>
      </c>
      <c r="D181" s="6" t="s">
        <v>259</v>
      </c>
      <c r="E181" s="144" t="s">
        <v>95</v>
      </c>
      <c r="F181" s="316">
        <v>1196497</v>
      </c>
      <c r="G181" s="316">
        <v>1196497</v>
      </c>
      <c r="H181" s="349">
        <f t="shared" si="3"/>
        <v>0</v>
      </c>
    </row>
    <row r="182" spans="1:8" ht="12.75">
      <c r="A182" s="204" t="s">
        <v>94</v>
      </c>
      <c r="B182" s="191" t="s">
        <v>3</v>
      </c>
      <c r="C182" s="93" t="s">
        <v>9</v>
      </c>
      <c r="D182" s="6" t="s">
        <v>259</v>
      </c>
      <c r="E182" s="144" t="s">
        <v>96</v>
      </c>
      <c r="F182" s="316">
        <v>140000</v>
      </c>
      <c r="G182" s="316">
        <v>140000</v>
      </c>
      <c r="H182" s="349">
        <f t="shared" si="3"/>
        <v>0</v>
      </c>
    </row>
    <row r="183" spans="1:8" ht="12.75">
      <c r="A183" s="250" t="s">
        <v>328</v>
      </c>
      <c r="B183" s="191" t="s">
        <v>3</v>
      </c>
      <c r="C183" s="93" t="s">
        <v>9</v>
      </c>
      <c r="D183" s="6" t="s">
        <v>259</v>
      </c>
      <c r="E183" s="144" t="s">
        <v>327</v>
      </c>
      <c r="F183" s="316">
        <v>100078.13</v>
      </c>
      <c r="G183" s="316">
        <v>100078.13</v>
      </c>
      <c r="H183" s="349">
        <f t="shared" si="3"/>
        <v>0</v>
      </c>
    </row>
    <row r="184" spans="1:8" ht="20.25" customHeight="1">
      <c r="A184" s="206" t="s">
        <v>134</v>
      </c>
      <c r="B184" s="59" t="s">
        <v>3</v>
      </c>
      <c r="C184" s="91" t="s">
        <v>9</v>
      </c>
      <c r="D184" s="9" t="s">
        <v>262</v>
      </c>
      <c r="E184" s="159"/>
      <c r="F184" s="15">
        <f>F185</f>
        <v>18000000</v>
      </c>
      <c r="G184" s="329">
        <f>G185</f>
        <v>18000000</v>
      </c>
      <c r="H184" s="349">
        <f t="shared" si="3"/>
        <v>0</v>
      </c>
    </row>
    <row r="185" spans="1:8" ht="36" customHeight="1">
      <c r="A185" s="172" t="s">
        <v>102</v>
      </c>
      <c r="B185" s="191" t="s">
        <v>3</v>
      </c>
      <c r="C185" s="93" t="s">
        <v>9</v>
      </c>
      <c r="D185" s="6" t="s">
        <v>262</v>
      </c>
      <c r="E185" s="157" t="s">
        <v>103</v>
      </c>
      <c r="F185" s="16">
        <v>18000000</v>
      </c>
      <c r="G185" s="316">
        <v>18000000</v>
      </c>
      <c r="H185" s="349">
        <f t="shared" si="3"/>
        <v>0</v>
      </c>
    </row>
    <row r="186" spans="1:8" ht="57.75" customHeight="1">
      <c r="A186" s="29" t="s">
        <v>173</v>
      </c>
      <c r="B186" s="33" t="s">
        <v>3</v>
      </c>
      <c r="C186" s="63" t="s">
        <v>9</v>
      </c>
      <c r="D186" s="26" t="s">
        <v>263</v>
      </c>
      <c r="E186" s="138"/>
      <c r="F186" s="27">
        <f>F187+F188</f>
        <v>3647762</v>
      </c>
      <c r="G186" s="317">
        <f>G187+G188</f>
        <v>3647762</v>
      </c>
      <c r="H186" s="349">
        <f t="shared" si="3"/>
        <v>0</v>
      </c>
    </row>
    <row r="187" spans="1:8" ht="21.75" customHeight="1">
      <c r="A187" s="10" t="s">
        <v>100</v>
      </c>
      <c r="B187" s="32" t="s">
        <v>3</v>
      </c>
      <c r="C187" s="61" t="s">
        <v>9</v>
      </c>
      <c r="D187" s="6" t="s">
        <v>263</v>
      </c>
      <c r="E187" s="144" t="s">
        <v>99</v>
      </c>
      <c r="F187" s="332">
        <v>2838762</v>
      </c>
      <c r="G187" s="332">
        <v>2838762</v>
      </c>
      <c r="H187" s="349">
        <f t="shared" si="3"/>
        <v>0</v>
      </c>
    </row>
    <row r="188" spans="1:8" ht="18" customHeight="1">
      <c r="A188" s="10" t="s">
        <v>77</v>
      </c>
      <c r="B188" s="32" t="s">
        <v>3</v>
      </c>
      <c r="C188" s="61" t="s">
        <v>9</v>
      </c>
      <c r="D188" s="6" t="s">
        <v>263</v>
      </c>
      <c r="E188" s="144" t="s">
        <v>76</v>
      </c>
      <c r="F188" s="316">
        <v>809000</v>
      </c>
      <c r="G188" s="316">
        <v>809000</v>
      </c>
      <c r="H188" s="349">
        <f t="shared" si="3"/>
        <v>0</v>
      </c>
    </row>
    <row r="189" spans="1:8" ht="48" customHeight="1">
      <c r="A189" s="71" t="s">
        <v>199</v>
      </c>
      <c r="B189" s="307" t="s">
        <v>3</v>
      </c>
      <c r="C189" s="92" t="s">
        <v>9</v>
      </c>
      <c r="D189" s="26" t="s">
        <v>264</v>
      </c>
      <c r="E189" s="156"/>
      <c r="F189" s="27">
        <f>SUM(F190:F196)</f>
        <v>113610000</v>
      </c>
      <c r="G189" s="317">
        <f>SUM(G190:G196)</f>
        <v>113610000</v>
      </c>
      <c r="H189" s="349">
        <f t="shared" si="3"/>
        <v>0</v>
      </c>
    </row>
    <row r="190" spans="1:8" ht="12.75">
      <c r="A190" s="72" t="s">
        <v>261</v>
      </c>
      <c r="B190" s="56" t="s">
        <v>3</v>
      </c>
      <c r="C190" s="6" t="s">
        <v>9</v>
      </c>
      <c r="D190" s="6" t="s">
        <v>264</v>
      </c>
      <c r="E190" s="148" t="s">
        <v>98</v>
      </c>
      <c r="F190" s="316">
        <v>43448000</v>
      </c>
      <c r="G190" s="316">
        <v>43448000</v>
      </c>
      <c r="H190" s="349">
        <f t="shared" si="3"/>
        <v>0</v>
      </c>
    </row>
    <row r="191" spans="1:8" ht="12.75">
      <c r="A191" s="72" t="s">
        <v>100</v>
      </c>
      <c r="B191" s="56" t="s">
        <v>3</v>
      </c>
      <c r="C191" s="6" t="s">
        <v>9</v>
      </c>
      <c r="D191" s="6" t="s">
        <v>264</v>
      </c>
      <c r="E191" s="148" t="s">
        <v>99</v>
      </c>
      <c r="F191" s="316">
        <v>441000</v>
      </c>
      <c r="G191" s="316">
        <v>441000</v>
      </c>
      <c r="H191" s="349">
        <f t="shared" si="3"/>
        <v>0</v>
      </c>
    </row>
    <row r="192" spans="1:8" ht="25.5">
      <c r="A192" s="282" t="s">
        <v>253</v>
      </c>
      <c r="B192" s="56" t="s">
        <v>3</v>
      </c>
      <c r="C192" s="6" t="s">
        <v>9</v>
      </c>
      <c r="D192" s="6" t="s">
        <v>264</v>
      </c>
      <c r="E192" s="148" t="s">
        <v>236</v>
      </c>
      <c r="F192" s="316">
        <v>13120000</v>
      </c>
      <c r="G192" s="316">
        <v>13120000</v>
      </c>
      <c r="H192" s="349">
        <f t="shared" si="3"/>
        <v>0</v>
      </c>
    </row>
    <row r="193" spans="1:8" ht="12.75">
      <c r="A193" s="72" t="s">
        <v>101</v>
      </c>
      <c r="B193" s="56" t="s">
        <v>3</v>
      </c>
      <c r="C193" s="6" t="s">
        <v>9</v>
      </c>
      <c r="D193" s="6" t="s">
        <v>264</v>
      </c>
      <c r="E193" s="148" t="s">
        <v>81</v>
      </c>
      <c r="F193" s="316">
        <v>2556000</v>
      </c>
      <c r="G193" s="316">
        <v>2556000</v>
      </c>
      <c r="H193" s="349">
        <f t="shared" si="3"/>
        <v>0</v>
      </c>
    </row>
    <row r="194" spans="1:8" ht="42" customHeight="1">
      <c r="A194" s="172" t="s">
        <v>102</v>
      </c>
      <c r="B194" s="56" t="s">
        <v>3</v>
      </c>
      <c r="C194" s="6" t="s">
        <v>9</v>
      </c>
      <c r="D194" s="6" t="s">
        <v>264</v>
      </c>
      <c r="E194" s="148" t="s">
        <v>103</v>
      </c>
      <c r="F194" s="316">
        <v>54000000</v>
      </c>
      <c r="G194" s="316">
        <v>54000000</v>
      </c>
      <c r="H194" s="349">
        <f t="shared" si="3"/>
        <v>0</v>
      </c>
    </row>
    <row r="195" spans="1:8" ht="12.75">
      <c r="A195" s="72" t="s">
        <v>94</v>
      </c>
      <c r="B195" s="56" t="s">
        <v>3</v>
      </c>
      <c r="C195" s="6" t="s">
        <v>9</v>
      </c>
      <c r="D195" s="6" t="s">
        <v>264</v>
      </c>
      <c r="E195" s="144" t="s">
        <v>96</v>
      </c>
      <c r="F195" s="316">
        <v>30000</v>
      </c>
      <c r="G195" s="316">
        <v>30000</v>
      </c>
      <c r="H195" s="349">
        <f t="shared" si="3"/>
        <v>0</v>
      </c>
    </row>
    <row r="196" spans="1:8" ht="18" customHeight="1">
      <c r="A196" s="250" t="s">
        <v>328</v>
      </c>
      <c r="B196" s="56" t="s">
        <v>3</v>
      </c>
      <c r="C196" s="6" t="s">
        <v>9</v>
      </c>
      <c r="D196" s="6" t="s">
        <v>264</v>
      </c>
      <c r="E196" s="144" t="s">
        <v>327</v>
      </c>
      <c r="F196" s="316">
        <v>15000</v>
      </c>
      <c r="G196" s="316">
        <v>15000</v>
      </c>
      <c r="H196" s="349">
        <f t="shared" si="3"/>
        <v>0</v>
      </c>
    </row>
    <row r="197" spans="1:8" ht="38.25">
      <c r="A197" s="29" t="s">
        <v>48</v>
      </c>
      <c r="B197" s="39" t="s">
        <v>3</v>
      </c>
      <c r="C197" s="92" t="s">
        <v>9</v>
      </c>
      <c r="D197" s="26" t="s">
        <v>265</v>
      </c>
      <c r="E197" s="156"/>
      <c r="F197" s="27">
        <f>SUM(F198:F204)</f>
        <v>1021000</v>
      </c>
      <c r="G197" s="317">
        <f>SUM(G198:G204)</f>
        <v>1021000</v>
      </c>
      <c r="H197" s="349">
        <f t="shared" si="3"/>
        <v>0</v>
      </c>
    </row>
    <row r="198" spans="1:8" ht="12.75">
      <c r="A198" s="72" t="s">
        <v>260</v>
      </c>
      <c r="B198" s="40" t="s">
        <v>3</v>
      </c>
      <c r="C198" s="93" t="s">
        <v>9</v>
      </c>
      <c r="D198" s="6" t="s">
        <v>265</v>
      </c>
      <c r="E198" s="148" t="s">
        <v>98</v>
      </c>
      <c r="F198" s="316">
        <v>881326.74</v>
      </c>
      <c r="G198" s="316">
        <v>881326.74</v>
      </c>
      <c r="H198" s="349">
        <f t="shared" si="3"/>
        <v>0</v>
      </c>
    </row>
    <row r="199" spans="1:8" ht="14.25" customHeight="1">
      <c r="A199" s="10" t="s">
        <v>100</v>
      </c>
      <c r="B199" s="40" t="s">
        <v>3</v>
      </c>
      <c r="C199" s="93" t="s">
        <v>9</v>
      </c>
      <c r="D199" s="6" t="s">
        <v>265</v>
      </c>
      <c r="E199" s="148" t="s">
        <v>99</v>
      </c>
      <c r="F199" s="316">
        <v>1260</v>
      </c>
      <c r="G199" s="316">
        <v>1260</v>
      </c>
      <c r="H199" s="349">
        <f aca="true" t="shared" si="4" ref="H199:H266">G199-F199</f>
        <v>0</v>
      </c>
    </row>
    <row r="200" spans="1:8" ht="29.25" customHeight="1">
      <c r="A200" s="282" t="s">
        <v>253</v>
      </c>
      <c r="B200" s="40" t="s">
        <v>3</v>
      </c>
      <c r="C200" s="93" t="s">
        <v>9</v>
      </c>
      <c r="D200" s="6" t="s">
        <v>265</v>
      </c>
      <c r="E200" s="144" t="s">
        <v>236</v>
      </c>
      <c r="F200" s="316">
        <v>531.05</v>
      </c>
      <c r="G200" s="316">
        <v>531.05</v>
      </c>
      <c r="H200" s="349">
        <f t="shared" si="4"/>
        <v>0</v>
      </c>
    </row>
    <row r="201" spans="1:8" ht="21" customHeight="1">
      <c r="A201" s="72" t="s">
        <v>101</v>
      </c>
      <c r="B201" s="40" t="s">
        <v>3</v>
      </c>
      <c r="C201" s="93" t="s">
        <v>9</v>
      </c>
      <c r="D201" s="6" t="s">
        <v>265</v>
      </c>
      <c r="E201" s="144" t="s">
        <v>81</v>
      </c>
      <c r="F201" s="316">
        <v>90449.54</v>
      </c>
      <c r="G201" s="316">
        <v>90449.54</v>
      </c>
      <c r="H201" s="349">
        <f t="shared" si="4"/>
        <v>0</v>
      </c>
    </row>
    <row r="202" spans="1:8" ht="21.75" customHeight="1">
      <c r="A202" s="250" t="s">
        <v>106</v>
      </c>
      <c r="B202" s="40" t="s">
        <v>3</v>
      </c>
      <c r="C202" s="93" t="s">
        <v>9</v>
      </c>
      <c r="D202" s="6" t="s">
        <v>265</v>
      </c>
      <c r="E202" s="144" t="s">
        <v>107</v>
      </c>
      <c r="F202" s="316">
        <v>27233.44</v>
      </c>
      <c r="G202" s="316">
        <v>27233.44</v>
      </c>
      <c r="H202" s="349">
        <f t="shared" si="4"/>
        <v>0</v>
      </c>
    </row>
    <row r="203" spans="1:8" ht="21.75" customHeight="1">
      <c r="A203" s="204" t="s">
        <v>92</v>
      </c>
      <c r="B203" s="40" t="s">
        <v>3</v>
      </c>
      <c r="C203" s="93" t="s">
        <v>9</v>
      </c>
      <c r="D203" s="6" t="s">
        <v>265</v>
      </c>
      <c r="E203" s="144" t="s">
        <v>95</v>
      </c>
      <c r="F203" s="316">
        <v>15708</v>
      </c>
      <c r="G203" s="316">
        <v>15708</v>
      </c>
      <c r="H203" s="349">
        <f t="shared" si="4"/>
        <v>0</v>
      </c>
    </row>
    <row r="204" spans="1:8" ht="21.75" customHeight="1">
      <c r="A204" s="250" t="s">
        <v>328</v>
      </c>
      <c r="B204" s="40" t="s">
        <v>3</v>
      </c>
      <c r="C204" s="93" t="s">
        <v>9</v>
      </c>
      <c r="D204" s="6" t="s">
        <v>265</v>
      </c>
      <c r="E204" s="144" t="s">
        <v>327</v>
      </c>
      <c r="F204" s="316">
        <v>4491.23</v>
      </c>
      <c r="G204" s="316">
        <v>4491.23</v>
      </c>
      <c r="H204" s="349">
        <f t="shared" si="4"/>
        <v>0</v>
      </c>
    </row>
    <row r="205" spans="1:8" ht="72" customHeight="1">
      <c r="A205" s="29" t="s">
        <v>174</v>
      </c>
      <c r="B205" s="33" t="s">
        <v>3</v>
      </c>
      <c r="C205" s="63" t="s">
        <v>9</v>
      </c>
      <c r="D205" s="26" t="s">
        <v>266</v>
      </c>
      <c r="E205" s="138"/>
      <c r="F205" s="27">
        <f>SUM(F206:F207)</f>
        <v>41884</v>
      </c>
      <c r="G205" s="317">
        <f>SUM(G206:G207)</f>
        <v>41884</v>
      </c>
      <c r="H205" s="349">
        <f t="shared" si="4"/>
        <v>0</v>
      </c>
    </row>
    <row r="206" spans="1:8" ht="21" customHeight="1">
      <c r="A206" s="72" t="s">
        <v>101</v>
      </c>
      <c r="B206" s="56" t="s">
        <v>3</v>
      </c>
      <c r="C206" s="6" t="s">
        <v>9</v>
      </c>
      <c r="D206" s="6" t="s">
        <v>266</v>
      </c>
      <c r="E206" s="6" t="s">
        <v>81</v>
      </c>
      <c r="F206" s="316">
        <v>17884</v>
      </c>
      <c r="G206" s="316">
        <v>17884</v>
      </c>
      <c r="H206" s="349">
        <f t="shared" si="4"/>
        <v>0</v>
      </c>
    </row>
    <row r="207" spans="1:8" ht="18.75" customHeight="1">
      <c r="A207" s="10" t="s">
        <v>77</v>
      </c>
      <c r="B207" s="56" t="s">
        <v>3</v>
      </c>
      <c r="C207" s="6" t="s">
        <v>9</v>
      </c>
      <c r="D207" s="6" t="s">
        <v>266</v>
      </c>
      <c r="E207" s="6" t="s">
        <v>76</v>
      </c>
      <c r="F207" s="316">
        <v>24000</v>
      </c>
      <c r="G207" s="316">
        <v>24000</v>
      </c>
      <c r="H207" s="349">
        <f t="shared" si="4"/>
        <v>0</v>
      </c>
    </row>
    <row r="208" spans="1:8" ht="25.5">
      <c r="A208" s="197" t="s">
        <v>122</v>
      </c>
      <c r="B208" s="196" t="s">
        <v>3</v>
      </c>
      <c r="C208" s="91" t="s">
        <v>9</v>
      </c>
      <c r="D208" s="9" t="s">
        <v>297</v>
      </c>
      <c r="E208" s="159"/>
      <c r="F208" s="15">
        <f>F209+F210</f>
        <v>631800</v>
      </c>
      <c r="G208" s="329">
        <f>G209+G210</f>
        <v>631800</v>
      </c>
      <c r="H208" s="349">
        <f t="shared" si="4"/>
        <v>0</v>
      </c>
    </row>
    <row r="209" spans="1:8" ht="12.75">
      <c r="A209" s="72" t="s">
        <v>101</v>
      </c>
      <c r="B209" s="56" t="s">
        <v>3</v>
      </c>
      <c r="C209" s="6" t="s">
        <v>9</v>
      </c>
      <c r="D209" s="6" t="s">
        <v>297</v>
      </c>
      <c r="E209" s="148" t="s">
        <v>81</v>
      </c>
      <c r="F209" s="316">
        <v>330800</v>
      </c>
      <c r="G209" s="316">
        <v>330800</v>
      </c>
      <c r="H209" s="349">
        <f t="shared" si="4"/>
        <v>0</v>
      </c>
    </row>
    <row r="210" spans="1:8" ht="12.75">
      <c r="A210" s="10" t="s">
        <v>77</v>
      </c>
      <c r="B210" s="56" t="s">
        <v>3</v>
      </c>
      <c r="C210" s="6" t="s">
        <v>9</v>
      </c>
      <c r="D210" s="6" t="s">
        <v>297</v>
      </c>
      <c r="E210" s="148" t="s">
        <v>76</v>
      </c>
      <c r="F210" s="316">
        <v>301000</v>
      </c>
      <c r="G210" s="316">
        <v>301000</v>
      </c>
      <c r="H210" s="349">
        <f t="shared" si="4"/>
        <v>0</v>
      </c>
    </row>
    <row r="211" spans="1:8" ht="17.25" customHeight="1">
      <c r="A211" s="205" t="s">
        <v>204</v>
      </c>
      <c r="B211" s="55" t="s">
        <v>3</v>
      </c>
      <c r="C211" s="63" t="s">
        <v>9</v>
      </c>
      <c r="D211" s="26" t="s">
        <v>298</v>
      </c>
      <c r="E211" s="138"/>
      <c r="F211" s="27">
        <f>SUM(F212:F215)</f>
        <v>3001000</v>
      </c>
      <c r="G211" s="317">
        <f>SUM(G212:G215)</f>
        <v>3371000</v>
      </c>
      <c r="H211" s="349">
        <f t="shared" si="4"/>
        <v>370000</v>
      </c>
    </row>
    <row r="212" spans="1:8" ht="12.75">
      <c r="A212" s="72" t="s">
        <v>260</v>
      </c>
      <c r="B212" s="56" t="s">
        <v>3</v>
      </c>
      <c r="C212" s="61" t="s">
        <v>9</v>
      </c>
      <c r="D212" s="6" t="s">
        <v>298</v>
      </c>
      <c r="E212" s="148" t="s">
        <v>98</v>
      </c>
      <c r="F212" s="16">
        <v>928200</v>
      </c>
      <c r="G212" s="316">
        <v>928200</v>
      </c>
      <c r="H212" s="349">
        <f t="shared" si="4"/>
        <v>0</v>
      </c>
    </row>
    <row r="213" spans="1:8" ht="12.75">
      <c r="A213" s="72" t="s">
        <v>100</v>
      </c>
      <c r="B213" s="56" t="s">
        <v>3</v>
      </c>
      <c r="C213" s="61" t="s">
        <v>9</v>
      </c>
      <c r="D213" s="6" t="s">
        <v>298</v>
      </c>
      <c r="E213" s="148" t="s">
        <v>99</v>
      </c>
      <c r="F213" s="16">
        <v>1000</v>
      </c>
      <c r="G213" s="316">
        <v>1000</v>
      </c>
      <c r="H213" s="349">
        <f t="shared" si="4"/>
        <v>0</v>
      </c>
    </row>
    <row r="214" spans="1:8" ht="25.5">
      <c r="A214" s="282" t="s">
        <v>253</v>
      </c>
      <c r="B214" s="56" t="s">
        <v>3</v>
      </c>
      <c r="C214" s="61" t="s">
        <v>9</v>
      </c>
      <c r="D214" s="6" t="s">
        <v>298</v>
      </c>
      <c r="E214" s="148" t="s">
        <v>236</v>
      </c>
      <c r="F214" s="16">
        <v>271800</v>
      </c>
      <c r="G214" s="316">
        <f>271800+370000</f>
        <v>641800</v>
      </c>
      <c r="H214" s="349">
        <f t="shared" si="4"/>
        <v>370000</v>
      </c>
    </row>
    <row r="215" spans="1:8" ht="25.5">
      <c r="A215" s="72" t="s">
        <v>102</v>
      </c>
      <c r="B215" s="56" t="s">
        <v>3</v>
      </c>
      <c r="C215" s="61" t="s">
        <v>9</v>
      </c>
      <c r="D215" s="6" t="s">
        <v>298</v>
      </c>
      <c r="E215" s="148" t="s">
        <v>103</v>
      </c>
      <c r="F215" s="124">
        <v>1800000</v>
      </c>
      <c r="G215" s="320">
        <v>1800000</v>
      </c>
      <c r="H215" s="349">
        <f t="shared" si="4"/>
        <v>0</v>
      </c>
    </row>
    <row r="216" spans="1:8" ht="30" customHeight="1">
      <c r="A216" s="118" t="s">
        <v>187</v>
      </c>
      <c r="B216" s="55" t="s">
        <v>3</v>
      </c>
      <c r="C216" s="63" t="s">
        <v>9</v>
      </c>
      <c r="D216" s="26" t="s">
        <v>337</v>
      </c>
      <c r="E216" s="147"/>
      <c r="F216" s="122">
        <v>0</v>
      </c>
      <c r="G216" s="319">
        <f>G217+G218</f>
        <v>2425000</v>
      </c>
      <c r="H216" s="349">
        <f t="shared" si="4"/>
        <v>2425000</v>
      </c>
    </row>
    <row r="217" spans="1:8" ht="20.25" customHeight="1">
      <c r="A217" s="72" t="s">
        <v>101</v>
      </c>
      <c r="B217" s="56" t="s">
        <v>3</v>
      </c>
      <c r="C217" s="61" t="s">
        <v>9</v>
      </c>
      <c r="D217" s="6" t="s">
        <v>337</v>
      </c>
      <c r="E217" s="148" t="s">
        <v>81</v>
      </c>
      <c r="F217" s="124">
        <v>0</v>
      </c>
      <c r="G217" s="320">
        <v>1498000</v>
      </c>
      <c r="H217" s="349">
        <f t="shared" si="4"/>
        <v>1498000</v>
      </c>
    </row>
    <row r="218" spans="1:8" ht="19.5" customHeight="1">
      <c r="A218" s="10" t="s">
        <v>77</v>
      </c>
      <c r="B218" s="56" t="s">
        <v>3</v>
      </c>
      <c r="C218" s="61" t="s">
        <v>9</v>
      </c>
      <c r="D218" s="6" t="s">
        <v>337</v>
      </c>
      <c r="E218" s="148" t="s">
        <v>76</v>
      </c>
      <c r="F218" s="124">
        <v>0</v>
      </c>
      <c r="G218" s="320">
        <v>927000</v>
      </c>
      <c r="H218" s="349">
        <f t="shared" si="4"/>
        <v>927000</v>
      </c>
    </row>
    <row r="219" spans="1:8" ht="29.25" customHeight="1">
      <c r="A219" s="29" t="s">
        <v>341</v>
      </c>
      <c r="B219" s="55" t="s">
        <v>3</v>
      </c>
      <c r="C219" s="63" t="s">
        <v>9</v>
      </c>
      <c r="D219" s="26" t="s">
        <v>340</v>
      </c>
      <c r="E219" s="147"/>
      <c r="F219" s="122">
        <v>0</v>
      </c>
      <c r="G219" s="319">
        <f>G220+G221</f>
        <v>1535000</v>
      </c>
      <c r="H219" s="349">
        <f t="shared" si="4"/>
        <v>1535000</v>
      </c>
    </row>
    <row r="220" spans="1:8" ht="25.5" customHeight="1">
      <c r="A220" s="72" t="s">
        <v>101</v>
      </c>
      <c r="B220" s="56" t="s">
        <v>3</v>
      </c>
      <c r="C220" s="61" t="s">
        <v>9</v>
      </c>
      <c r="D220" s="6" t="s">
        <v>340</v>
      </c>
      <c r="E220" s="148" t="s">
        <v>81</v>
      </c>
      <c r="F220" s="124">
        <v>0</v>
      </c>
      <c r="G220" s="320">
        <v>513315</v>
      </c>
      <c r="H220" s="349">
        <f t="shared" si="4"/>
        <v>513315</v>
      </c>
    </row>
    <row r="221" spans="1:8" ht="18" customHeight="1">
      <c r="A221" s="10" t="s">
        <v>77</v>
      </c>
      <c r="B221" s="56" t="s">
        <v>342</v>
      </c>
      <c r="C221" s="61" t="s">
        <v>9</v>
      </c>
      <c r="D221" s="6" t="s">
        <v>340</v>
      </c>
      <c r="E221" s="148" t="s">
        <v>76</v>
      </c>
      <c r="F221" s="124">
        <v>0</v>
      </c>
      <c r="G221" s="320">
        <v>1021685</v>
      </c>
      <c r="H221" s="349">
        <f t="shared" si="4"/>
        <v>1021685</v>
      </c>
    </row>
    <row r="222" spans="1:8" ht="28.5" customHeight="1">
      <c r="A222" s="29" t="s">
        <v>339</v>
      </c>
      <c r="B222" s="55" t="s">
        <v>3</v>
      </c>
      <c r="C222" s="63" t="s">
        <v>9</v>
      </c>
      <c r="D222" s="26" t="s">
        <v>338</v>
      </c>
      <c r="E222" s="147"/>
      <c r="F222" s="122">
        <v>0</v>
      </c>
      <c r="G222" s="319">
        <f>G223+G224</f>
        <v>103000</v>
      </c>
      <c r="H222" s="349">
        <f t="shared" si="4"/>
        <v>103000</v>
      </c>
    </row>
    <row r="223" spans="1:8" ht="22.5" customHeight="1">
      <c r="A223" s="72" t="s">
        <v>101</v>
      </c>
      <c r="B223" s="56" t="s">
        <v>3</v>
      </c>
      <c r="C223" s="61" t="s">
        <v>9</v>
      </c>
      <c r="D223" s="6" t="s">
        <v>338</v>
      </c>
      <c r="E223" s="148" t="s">
        <v>98</v>
      </c>
      <c r="F223" s="122">
        <v>0</v>
      </c>
      <c r="G223" s="320">
        <v>79108</v>
      </c>
      <c r="H223" s="349">
        <f t="shared" si="4"/>
        <v>79108</v>
      </c>
    </row>
    <row r="224" spans="1:8" ht="18.75" customHeight="1">
      <c r="A224" s="10" t="s">
        <v>77</v>
      </c>
      <c r="B224" s="56" t="s">
        <v>3</v>
      </c>
      <c r="C224" s="61" t="s">
        <v>9</v>
      </c>
      <c r="D224" s="6" t="s">
        <v>338</v>
      </c>
      <c r="E224" s="148" t="s">
        <v>236</v>
      </c>
      <c r="F224" s="124">
        <v>0</v>
      </c>
      <c r="G224" s="320">
        <v>23892</v>
      </c>
      <c r="H224" s="349">
        <f t="shared" si="4"/>
        <v>23892</v>
      </c>
    </row>
    <row r="225" spans="1:8" ht="29.25" customHeight="1">
      <c r="A225" s="23" t="s">
        <v>344</v>
      </c>
      <c r="B225" s="304" t="s">
        <v>3</v>
      </c>
      <c r="C225" s="62" t="s">
        <v>9</v>
      </c>
      <c r="D225" s="9" t="s">
        <v>343</v>
      </c>
      <c r="E225" s="305"/>
      <c r="F225" s="306">
        <f>F226</f>
        <v>54000</v>
      </c>
      <c r="G225" s="333">
        <f>G226+G227</f>
        <v>151000</v>
      </c>
      <c r="H225" s="349">
        <f t="shared" si="4"/>
        <v>97000</v>
      </c>
    </row>
    <row r="226" spans="1:8" ht="29.25" customHeight="1">
      <c r="A226" s="72" t="s">
        <v>101</v>
      </c>
      <c r="B226" s="56" t="s">
        <v>3</v>
      </c>
      <c r="C226" s="61" t="s">
        <v>9</v>
      </c>
      <c r="D226" s="6" t="s">
        <v>343</v>
      </c>
      <c r="E226" s="148" t="s">
        <v>81</v>
      </c>
      <c r="F226" s="124">
        <v>54000</v>
      </c>
      <c r="G226" s="320">
        <v>54000</v>
      </c>
      <c r="H226" s="349">
        <f t="shared" si="4"/>
        <v>0</v>
      </c>
    </row>
    <row r="227" spans="1:8" ht="29.25" customHeight="1">
      <c r="A227" s="72" t="s">
        <v>101</v>
      </c>
      <c r="B227" s="56" t="s">
        <v>3</v>
      </c>
      <c r="C227" s="61" t="s">
        <v>9</v>
      </c>
      <c r="D227" s="6" t="s">
        <v>343</v>
      </c>
      <c r="E227" s="148" t="s">
        <v>76</v>
      </c>
      <c r="F227" s="124"/>
      <c r="G227" s="320">
        <v>97000</v>
      </c>
      <c r="H227" s="349">
        <f>G227-F227</f>
        <v>97000</v>
      </c>
    </row>
    <row r="228" spans="1:8" ht="12.75">
      <c r="A228" s="129" t="s">
        <v>75</v>
      </c>
      <c r="B228" s="283" t="s">
        <v>3</v>
      </c>
      <c r="C228" s="83" t="s">
        <v>3</v>
      </c>
      <c r="D228" s="6"/>
      <c r="E228" s="148"/>
      <c r="F228" s="334">
        <f>F229+F235+F238+F232</f>
        <v>357700</v>
      </c>
      <c r="G228" s="334">
        <f>G229+G235+G238+G232</f>
        <v>1628700</v>
      </c>
      <c r="H228" s="349">
        <f t="shared" si="4"/>
        <v>1271000</v>
      </c>
    </row>
    <row r="229" spans="1:8" ht="12.75">
      <c r="A229" s="98" t="s">
        <v>136</v>
      </c>
      <c r="B229" s="58" t="s">
        <v>3</v>
      </c>
      <c r="C229" s="63" t="s">
        <v>3</v>
      </c>
      <c r="D229" s="26" t="s">
        <v>299</v>
      </c>
      <c r="E229" s="54"/>
      <c r="F229" s="27">
        <f>SUM(F230:F231)</f>
        <v>90400</v>
      </c>
      <c r="G229" s="317">
        <f>SUM(G230:G231)</f>
        <v>90400</v>
      </c>
      <c r="H229" s="349">
        <f t="shared" si="4"/>
        <v>0</v>
      </c>
    </row>
    <row r="230" spans="1:13" ht="25.5">
      <c r="A230" s="72" t="s">
        <v>170</v>
      </c>
      <c r="B230" s="40" t="s">
        <v>3</v>
      </c>
      <c r="C230" s="93" t="s">
        <v>3</v>
      </c>
      <c r="D230" s="6" t="s">
        <v>299</v>
      </c>
      <c r="E230" s="144" t="s">
        <v>167</v>
      </c>
      <c r="F230" s="16">
        <v>0</v>
      </c>
      <c r="G230" s="316">
        <v>0</v>
      </c>
      <c r="H230" s="349">
        <f t="shared" si="4"/>
        <v>0</v>
      </c>
      <c r="J230" s="280"/>
      <c r="K230" s="280"/>
      <c r="M230" s="311"/>
    </row>
    <row r="231" spans="1:11" ht="12.75">
      <c r="A231" s="72" t="s">
        <v>101</v>
      </c>
      <c r="B231" s="40" t="s">
        <v>3</v>
      </c>
      <c r="C231" s="93" t="s">
        <v>3</v>
      </c>
      <c r="D231" s="6" t="s">
        <v>299</v>
      </c>
      <c r="E231" s="144" t="s">
        <v>81</v>
      </c>
      <c r="F231" s="316">
        <v>90400</v>
      </c>
      <c r="G231" s="316">
        <v>90400</v>
      </c>
      <c r="H231" s="349">
        <f t="shared" si="4"/>
        <v>0</v>
      </c>
      <c r="J231" s="280"/>
      <c r="K231" s="280"/>
    </row>
    <row r="232" spans="1:11" ht="14.25" customHeight="1">
      <c r="A232" s="118" t="s">
        <v>345</v>
      </c>
      <c r="B232" s="39" t="s">
        <v>3</v>
      </c>
      <c r="C232" s="92" t="s">
        <v>3</v>
      </c>
      <c r="D232" s="26" t="s">
        <v>346</v>
      </c>
      <c r="E232" s="138"/>
      <c r="F232" s="27">
        <v>0</v>
      </c>
      <c r="G232" s="317">
        <f>G233+G234</f>
        <v>1271000</v>
      </c>
      <c r="H232" s="349">
        <f t="shared" si="4"/>
        <v>1271000</v>
      </c>
      <c r="J232" s="280"/>
      <c r="K232" s="280"/>
    </row>
    <row r="233" spans="1:13" ht="18.75" customHeight="1">
      <c r="A233" s="72" t="s">
        <v>101</v>
      </c>
      <c r="B233" s="40" t="s">
        <v>3</v>
      </c>
      <c r="C233" s="93" t="s">
        <v>3</v>
      </c>
      <c r="D233" s="6" t="s">
        <v>346</v>
      </c>
      <c r="E233" s="144" t="s">
        <v>81</v>
      </c>
      <c r="F233" s="16">
        <v>0</v>
      </c>
      <c r="G233" s="316">
        <v>514887</v>
      </c>
      <c r="H233" s="349">
        <f t="shared" si="4"/>
        <v>514887</v>
      </c>
      <c r="J233" s="280"/>
      <c r="K233" s="280"/>
      <c r="M233" s="311"/>
    </row>
    <row r="234" spans="1:11" ht="18.75" customHeight="1">
      <c r="A234" s="10" t="s">
        <v>77</v>
      </c>
      <c r="B234" s="40" t="s">
        <v>3</v>
      </c>
      <c r="C234" s="93" t="s">
        <v>3</v>
      </c>
      <c r="D234" s="6" t="s">
        <v>346</v>
      </c>
      <c r="E234" s="144" t="s">
        <v>76</v>
      </c>
      <c r="F234" s="16">
        <v>0</v>
      </c>
      <c r="G234" s="316">
        <v>756113</v>
      </c>
      <c r="H234" s="349">
        <f t="shared" si="4"/>
        <v>756113</v>
      </c>
      <c r="J234" s="280"/>
      <c r="K234" s="280"/>
    </row>
    <row r="235" spans="1:11" ht="25.5">
      <c r="A235" s="98" t="s">
        <v>137</v>
      </c>
      <c r="B235" s="58" t="s">
        <v>3</v>
      </c>
      <c r="C235" s="63" t="s">
        <v>3</v>
      </c>
      <c r="D235" s="26" t="s">
        <v>300</v>
      </c>
      <c r="E235" s="54"/>
      <c r="F235" s="27">
        <f>SUM(F236:F237)</f>
        <v>132400</v>
      </c>
      <c r="G235" s="317">
        <f>SUM(G236:G237)</f>
        <v>132400</v>
      </c>
      <c r="H235" s="349">
        <f t="shared" si="4"/>
        <v>0</v>
      </c>
      <c r="J235" s="280"/>
      <c r="K235" s="280"/>
    </row>
    <row r="236" spans="1:8" ht="12.75">
      <c r="A236" s="72" t="s">
        <v>101</v>
      </c>
      <c r="B236" s="40" t="s">
        <v>3</v>
      </c>
      <c r="C236" s="93" t="s">
        <v>3</v>
      </c>
      <c r="D236" s="6" t="s">
        <v>300</v>
      </c>
      <c r="E236" s="144" t="s">
        <v>81</v>
      </c>
      <c r="F236" s="16">
        <v>68400</v>
      </c>
      <c r="G236" s="316">
        <v>68400</v>
      </c>
      <c r="H236" s="349">
        <f t="shared" si="4"/>
        <v>0</v>
      </c>
    </row>
    <row r="237" spans="1:13" ht="12.75">
      <c r="A237" s="10" t="s">
        <v>77</v>
      </c>
      <c r="B237" s="40" t="s">
        <v>3</v>
      </c>
      <c r="C237" s="93" t="s">
        <v>3</v>
      </c>
      <c r="D237" s="6" t="s">
        <v>300</v>
      </c>
      <c r="E237" s="157" t="s">
        <v>76</v>
      </c>
      <c r="F237" s="16">
        <v>64000</v>
      </c>
      <c r="G237" s="316">
        <v>64000</v>
      </c>
      <c r="H237" s="349">
        <f t="shared" si="4"/>
        <v>0</v>
      </c>
      <c r="M237" s="312"/>
    </row>
    <row r="238" spans="1:8" ht="19.5" customHeight="1">
      <c r="A238" s="98" t="s">
        <v>216</v>
      </c>
      <c r="B238" s="58" t="s">
        <v>3</v>
      </c>
      <c r="C238" s="63" t="s">
        <v>3</v>
      </c>
      <c r="D238" s="26" t="s">
        <v>267</v>
      </c>
      <c r="E238" s="144"/>
      <c r="F238" s="27">
        <f>F239+F240+F241</f>
        <v>134900</v>
      </c>
      <c r="G238" s="317">
        <f>G239+G240+G241</f>
        <v>134900</v>
      </c>
      <c r="H238" s="349">
        <f t="shared" si="4"/>
        <v>0</v>
      </c>
    </row>
    <row r="239" spans="1:8" ht="12.75">
      <c r="A239" s="282" t="s">
        <v>260</v>
      </c>
      <c r="B239" s="40" t="s">
        <v>3</v>
      </c>
      <c r="C239" s="61" t="s">
        <v>3</v>
      </c>
      <c r="D239" s="6" t="s">
        <v>267</v>
      </c>
      <c r="E239" s="144" t="s">
        <v>98</v>
      </c>
      <c r="F239" s="335">
        <v>53217.45</v>
      </c>
      <c r="G239" s="335">
        <v>53217.45</v>
      </c>
      <c r="H239" s="349">
        <f t="shared" si="4"/>
        <v>0</v>
      </c>
    </row>
    <row r="240" spans="1:8" ht="25.5">
      <c r="A240" s="282" t="s">
        <v>253</v>
      </c>
      <c r="B240" s="40" t="s">
        <v>3</v>
      </c>
      <c r="C240" s="61" t="s">
        <v>3</v>
      </c>
      <c r="D240" s="6" t="s">
        <v>267</v>
      </c>
      <c r="E240" s="144" t="s">
        <v>236</v>
      </c>
      <c r="F240" s="335">
        <v>17182.55</v>
      </c>
      <c r="G240" s="335">
        <v>17182.55</v>
      </c>
      <c r="H240" s="349">
        <f t="shared" si="4"/>
        <v>0</v>
      </c>
    </row>
    <row r="241" spans="1:8" ht="12.75">
      <c r="A241" s="284" t="s">
        <v>77</v>
      </c>
      <c r="B241" s="40" t="s">
        <v>3</v>
      </c>
      <c r="C241" s="61" t="s">
        <v>3</v>
      </c>
      <c r="D241" s="6" t="s">
        <v>267</v>
      </c>
      <c r="E241" s="144" t="s">
        <v>76</v>
      </c>
      <c r="F241" s="335">
        <v>64500</v>
      </c>
      <c r="G241" s="335">
        <v>64500</v>
      </c>
      <c r="H241" s="349">
        <f t="shared" si="4"/>
        <v>0</v>
      </c>
    </row>
    <row r="242" spans="1:8" ht="12.75">
      <c r="A242" s="24" t="s">
        <v>25</v>
      </c>
      <c r="B242" s="38" t="s">
        <v>3</v>
      </c>
      <c r="C242" s="83" t="s">
        <v>5</v>
      </c>
      <c r="D242" s="5"/>
      <c r="E242" s="137"/>
      <c r="F242" s="314">
        <f>F243+F251+F260+F263+F256+F258</f>
        <v>12145300</v>
      </c>
      <c r="G242" s="314">
        <f>G243+G251+G260+G263+G256+G258</f>
        <v>13917635</v>
      </c>
      <c r="H242" s="349">
        <f t="shared" si="4"/>
        <v>1772335</v>
      </c>
    </row>
    <row r="243" spans="1:8" ht="25.5">
      <c r="A243" s="23" t="s">
        <v>138</v>
      </c>
      <c r="B243" s="41" t="s">
        <v>3</v>
      </c>
      <c r="C243" s="62" t="s">
        <v>5</v>
      </c>
      <c r="D243" s="9" t="s">
        <v>301</v>
      </c>
      <c r="E243" s="139"/>
      <c r="F243" s="15">
        <f>SUM(F244:F250)</f>
        <v>9475000</v>
      </c>
      <c r="G243" s="329">
        <f>SUM(G244:G250)</f>
        <v>10414000</v>
      </c>
      <c r="H243" s="349">
        <f t="shared" si="4"/>
        <v>939000</v>
      </c>
    </row>
    <row r="244" spans="1:8" ht="12.75">
      <c r="A244" s="72" t="s">
        <v>260</v>
      </c>
      <c r="B244" s="40" t="s">
        <v>3</v>
      </c>
      <c r="C244" s="61" t="s">
        <v>5</v>
      </c>
      <c r="D244" s="6" t="s">
        <v>301</v>
      </c>
      <c r="E244" s="148" t="s">
        <v>98</v>
      </c>
      <c r="F244" s="285">
        <v>6623034.1</v>
      </c>
      <c r="G244" s="316">
        <f>6623034.1+500000</f>
        <v>7123034.1</v>
      </c>
      <c r="H244" s="349">
        <f t="shared" si="4"/>
        <v>500000</v>
      </c>
    </row>
    <row r="245" spans="1:13" ht="12.75">
      <c r="A245" s="72" t="s">
        <v>100</v>
      </c>
      <c r="B245" s="40" t="s">
        <v>3</v>
      </c>
      <c r="C245" s="61" t="s">
        <v>5</v>
      </c>
      <c r="D245" s="6" t="s">
        <v>301</v>
      </c>
      <c r="E245" s="148" t="s">
        <v>99</v>
      </c>
      <c r="F245" s="316">
        <v>271000</v>
      </c>
      <c r="G245" s="316">
        <v>271000</v>
      </c>
      <c r="H245" s="349">
        <f t="shared" si="4"/>
        <v>0</v>
      </c>
      <c r="J245" s="280"/>
      <c r="K245" s="280"/>
      <c r="M245" s="311"/>
    </row>
    <row r="246" spans="1:11" ht="25.5">
      <c r="A246" s="282" t="s">
        <v>253</v>
      </c>
      <c r="B246" s="40" t="s">
        <v>3</v>
      </c>
      <c r="C246" s="61" t="s">
        <v>5</v>
      </c>
      <c r="D246" s="6" t="s">
        <v>301</v>
      </c>
      <c r="E246" s="148" t="s">
        <v>236</v>
      </c>
      <c r="F246" s="16">
        <v>1974948.68</v>
      </c>
      <c r="G246" s="316">
        <f>1974948.68+439000</f>
        <v>2413948.6799999997</v>
      </c>
      <c r="H246" s="349">
        <f t="shared" si="4"/>
        <v>438999.99999999977</v>
      </c>
      <c r="J246" s="280"/>
      <c r="K246" s="280"/>
    </row>
    <row r="247" spans="1:11" ht="12.75">
      <c r="A247" s="72" t="s">
        <v>101</v>
      </c>
      <c r="B247" s="40" t="s">
        <v>3</v>
      </c>
      <c r="C247" s="61" t="s">
        <v>5</v>
      </c>
      <c r="D247" s="6" t="s">
        <v>301</v>
      </c>
      <c r="E247" s="148" t="s">
        <v>81</v>
      </c>
      <c r="F247" s="16">
        <v>485000</v>
      </c>
      <c r="G247" s="316">
        <v>485000</v>
      </c>
      <c r="H247" s="349">
        <f t="shared" si="4"/>
        <v>0</v>
      </c>
      <c r="J247" s="280"/>
      <c r="K247" s="280"/>
    </row>
    <row r="248" spans="1:13" ht="20.25" customHeight="1">
      <c r="A248" s="72" t="s">
        <v>92</v>
      </c>
      <c r="B248" s="40" t="s">
        <v>3</v>
      </c>
      <c r="C248" s="61" t="s">
        <v>5</v>
      </c>
      <c r="D248" s="6" t="s">
        <v>301</v>
      </c>
      <c r="E248" s="144" t="s">
        <v>95</v>
      </c>
      <c r="F248" s="16">
        <v>10000</v>
      </c>
      <c r="G248" s="316">
        <v>10000</v>
      </c>
      <c r="H248" s="349">
        <f t="shared" si="4"/>
        <v>0</v>
      </c>
      <c r="J248" s="280"/>
      <c r="K248" s="280"/>
      <c r="M248" s="311"/>
    </row>
    <row r="249" spans="1:11" ht="12.75">
      <c r="A249" s="72" t="s">
        <v>94</v>
      </c>
      <c r="B249" s="40" t="s">
        <v>3</v>
      </c>
      <c r="C249" s="61" t="s">
        <v>5</v>
      </c>
      <c r="D249" s="6" t="s">
        <v>301</v>
      </c>
      <c r="E249" s="144" t="s">
        <v>96</v>
      </c>
      <c r="F249" s="16">
        <v>40000</v>
      </c>
      <c r="G249" s="316">
        <v>40000</v>
      </c>
      <c r="H249" s="349">
        <f t="shared" si="4"/>
        <v>0</v>
      </c>
      <c r="J249" s="280"/>
      <c r="K249" s="280"/>
    </row>
    <row r="250" spans="1:11" ht="12.75">
      <c r="A250" s="250" t="s">
        <v>328</v>
      </c>
      <c r="B250" s="40" t="s">
        <v>3</v>
      </c>
      <c r="C250" s="61" t="s">
        <v>5</v>
      </c>
      <c r="D250" s="6" t="s">
        <v>301</v>
      </c>
      <c r="E250" s="144" t="s">
        <v>327</v>
      </c>
      <c r="F250" s="316">
        <v>71017.22</v>
      </c>
      <c r="G250" s="316">
        <v>71017.22</v>
      </c>
      <c r="H250" s="349">
        <f t="shared" si="4"/>
        <v>0</v>
      </c>
      <c r="J250" s="280"/>
      <c r="K250" s="280"/>
    </row>
    <row r="251" spans="1:13" ht="42" customHeight="1">
      <c r="A251" s="98" t="s">
        <v>188</v>
      </c>
      <c r="B251" s="58" t="s">
        <v>3</v>
      </c>
      <c r="C251" s="63" t="s">
        <v>5</v>
      </c>
      <c r="D251" s="26" t="s">
        <v>320</v>
      </c>
      <c r="E251" s="54"/>
      <c r="F251" s="27">
        <f>SUM(F252:F255)</f>
        <v>1063400</v>
      </c>
      <c r="G251" s="317">
        <f>SUM(G252:G255)</f>
        <v>1063400</v>
      </c>
      <c r="H251" s="349">
        <f t="shared" si="4"/>
        <v>0</v>
      </c>
      <c r="M251" s="312"/>
    </row>
    <row r="252" spans="1:8" ht="27" customHeight="1">
      <c r="A252" s="72" t="s">
        <v>124</v>
      </c>
      <c r="B252" s="40" t="s">
        <v>3</v>
      </c>
      <c r="C252" s="93" t="s">
        <v>5</v>
      </c>
      <c r="D252" s="6" t="s">
        <v>320</v>
      </c>
      <c r="E252" s="144" t="s">
        <v>125</v>
      </c>
      <c r="F252" s="16">
        <v>32000</v>
      </c>
      <c r="G252" s="316">
        <v>32000</v>
      </c>
      <c r="H252" s="349">
        <f t="shared" si="4"/>
        <v>0</v>
      </c>
    </row>
    <row r="253" spans="1:8" ht="25.5">
      <c r="A253" s="72" t="s">
        <v>208</v>
      </c>
      <c r="B253" s="40" t="s">
        <v>3</v>
      </c>
      <c r="C253" s="93" t="s">
        <v>5</v>
      </c>
      <c r="D253" s="6" t="s">
        <v>320</v>
      </c>
      <c r="E253" s="144" t="s">
        <v>81</v>
      </c>
      <c r="F253" s="16">
        <v>757335</v>
      </c>
      <c r="G253" s="316">
        <f>757335</f>
        <v>757335</v>
      </c>
      <c r="H253" s="349">
        <f t="shared" si="4"/>
        <v>0</v>
      </c>
    </row>
    <row r="254" spans="1:8" ht="12.75">
      <c r="A254" s="250" t="s">
        <v>194</v>
      </c>
      <c r="B254" s="191" t="s">
        <v>3</v>
      </c>
      <c r="C254" s="93" t="s">
        <v>5</v>
      </c>
      <c r="D254" s="6" t="s">
        <v>320</v>
      </c>
      <c r="E254" s="144" t="s">
        <v>76</v>
      </c>
      <c r="F254" s="316">
        <v>274065</v>
      </c>
      <c r="G254" s="316">
        <v>274065</v>
      </c>
      <c r="H254" s="349">
        <f t="shared" si="4"/>
        <v>0</v>
      </c>
    </row>
    <row r="255" spans="1:8" ht="12.75">
      <c r="A255" s="10" t="s">
        <v>77</v>
      </c>
      <c r="B255" s="40" t="s">
        <v>3</v>
      </c>
      <c r="C255" s="93" t="s">
        <v>5</v>
      </c>
      <c r="D255" s="6" t="s">
        <v>320</v>
      </c>
      <c r="E255" s="144" t="s">
        <v>76</v>
      </c>
      <c r="F255" s="16">
        <v>0</v>
      </c>
      <c r="G255" s="316">
        <v>0</v>
      </c>
      <c r="H255" s="349">
        <f t="shared" si="4"/>
        <v>0</v>
      </c>
    </row>
    <row r="256" spans="1:8" ht="12.75">
      <c r="A256" s="29" t="s">
        <v>348</v>
      </c>
      <c r="B256" s="39" t="s">
        <v>3</v>
      </c>
      <c r="C256" s="92" t="s">
        <v>5</v>
      </c>
      <c r="D256" s="26" t="s">
        <v>347</v>
      </c>
      <c r="E256" s="138"/>
      <c r="F256" s="27">
        <v>0</v>
      </c>
      <c r="G256" s="317">
        <f>G257</f>
        <v>833335</v>
      </c>
      <c r="H256" s="349">
        <f t="shared" si="4"/>
        <v>833335</v>
      </c>
    </row>
    <row r="257" spans="1:8" ht="12.75">
      <c r="A257" s="10" t="s">
        <v>77</v>
      </c>
      <c r="B257" s="40" t="s">
        <v>3</v>
      </c>
      <c r="C257" s="93" t="s">
        <v>5</v>
      </c>
      <c r="D257" s="6" t="s">
        <v>347</v>
      </c>
      <c r="E257" s="144" t="s">
        <v>76</v>
      </c>
      <c r="F257" s="16">
        <v>0</v>
      </c>
      <c r="G257" s="316">
        <v>833335</v>
      </c>
      <c r="H257" s="349">
        <f t="shared" si="4"/>
        <v>833335</v>
      </c>
    </row>
    <row r="258" spans="1:8" ht="27.75" customHeight="1">
      <c r="A258" s="29" t="s">
        <v>350</v>
      </c>
      <c r="B258" s="39" t="s">
        <v>3</v>
      </c>
      <c r="C258" s="92" t="s">
        <v>5</v>
      </c>
      <c r="D258" s="26" t="s">
        <v>349</v>
      </c>
      <c r="E258" s="144"/>
      <c r="F258" s="27">
        <f>F259</f>
        <v>92600</v>
      </c>
      <c r="G258" s="317">
        <f>G259</f>
        <v>92600</v>
      </c>
      <c r="H258" s="349">
        <f t="shared" si="4"/>
        <v>0</v>
      </c>
    </row>
    <row r="259" spans="1:8" ht="12.75">
      <c r="A259" s="10" t="s">
        <v>77</v>
      </c>
      <c r="B259" s="40" t="s">
        <v>3</v>
      </c>
      <c r="C259" s="93" t="s">
        <v>5</v>
      </c>
      <c r="D259" s="6" t="s">
        <v>349</v>
      </c>
      <c r="E259" s="144" t="s">
        <v>76</v>
      </c>
      <c r="F259" s="16">
        <v>92600</v>
      </c>
      <c r="G259" s="316">
        <v>92600</v>
      </c>
      <c r="H259" s="349">
        <f t="shared" si="4"/>
        <v>0</v>
      </c>
    </row>
    <row r="260" spans="1:8" ht="12.75">
      <c r="A260" s="29" t="s">
        <v>139</v>
      </c>
      <c r="B260" s="39" t="s">
        <v>3</v>
      </c>
      <c r="C260" s="63" t="s">
        <v>5</v>
      </c>
      <c r="D260" s="26" t="s">
        <v>268</v>
      </c>
      <c r="E260" s="138"/>
      <c r="F260" s="27">
        <f>F261+F262</f>
        <v>971000</v>
      </c>
      <c r="G260" s="317">
        <f>G261+G262</f>
        <v>971000</v>
      </c>
      <c r="H260" s="349">
        <f t="shared" si="4"/>
        <v>0</v>
      </c>
    </row>
    <row r="261" spans="1:8" ht="26.25" customHeight="1">
      <c r="A261" s="72" t="s">
        <v>101</v>
      </c>
      <c r="B261" s="40" t="s">
        <v>3</v>
      </c>
      <c r="C261" s="61" t="s">
        <v>5</v>
      </c>
      <c r="D261" s="6" t="s">
        <v>268</v>
      </c>
      <c r="E261" s="148" t="s">
        <v>81</v>
      </c>
      <c r="F261" s="16">
        <v>535000</v>
      </c>
      <c r="G261" s="316">
        <v>535000</v>
      </c>
      <c r="H261" s="349">
        <f t="shared" si="4"/>
        <v>0</v>
      </c>
    </row>
    <row r="262" spans="1:8" ht="12.75">
      <c r="A262" s="10" t="s">
        <v>77</v>
      </c>
      <c r="B262" s="40" t="s">
        <v>3</v>
      </c>
      <c r="C262" s="61" t="s">
        <v>5</v>
      </c>
      <c r="D262" s="6" t="s">
        <v>268</v>
      </c>
      <c r="E262" s="148" t="s">
        <v>76</v>
      </c>
      <c r="F262" s="16">
        <v>436000</v>
      </c>
      <c r="G262" s="316">
        <v>436000</v>
      </c>
      <c r="H262" s="349">
        <f t="shared" si="4"/>
        <v>0</v>
      </c>
    </row>
    <row r="263" spans="1:8" ht="12.75">
      <c r="A263" s="29" t="s">
        <v>140</v>
      </c>
      <c r="B263" s="39" t="s">
        <v>3</v>
      </c>
      <c r="C263" s="63" t="s">
        <v>5</v>
      </c>
      <c r="D263" s="26" t="s">
        <v>269</v>
      </c>
      <c r="E263" s="138"/>
      <c r="F263" s="27">
        <f>F264+F265</f>
        <v>543300</v>
      </c>
      <c r="G263" s="317">
        <f>G264+G265</f>
        <v>543300</v>
      </c>
      <c r="H263" s="349">
        <f t="shared" si="4"/>
        <v>0</v>
      </c>
    </row>
    <row r="264" spans="1:8" ht="12.75">
      <c r="A264" s="72" t="s">
        <v>101</v>
      </c>
      <c r="B264" s="40" t="s">
        <v>3</v>
      </c>
      <c r="C264" s="61" t="s">
        <v>5</v>
      </c>
      <c r="D264" s="6" t="s">
        <v>269</v>
      </c>
      <c r="E264" s="148" t="s">
        <v>81</v>
      </c>
      <c r="F264" s="316">
        <v>362300</v>
      </c>
      <c r="G264" s="316">
        <v>362300</v>
      </c>
      <c r="H264" s="349">
        <f t="shared" si="4"/>
        <v>0</v>
      </c>
    </row>
    <row r="265" spans="1:8" ht="12.75">
      <c r="A265" s="10" t="s">
        <v>77</v>
      </c>
      <c r="B265" s="40" t="s">
        <v>3</v>
      </c>
      <c r="C265" s="61" t="s">
        <v>5</v>
      </c>
      <c r="D265" s="6" t="s">
        <v>269</v>
      </c>
      <c r="E265" s="148" t="s">
        <v>76</v>
      </c>
      <c r="F265" s="316">
        <v>181000</v>
      </c>
      <c r="G265" s="316">
        <v>181000</v>
      </c>
      <c r="H265" s="349">
        <f t="shared" si="4"/>
        <v>0</v>
      </c>
    </row>
    <row r="266" spans="1:8" ht="15.75">
      <c r="A266" s="49" t="s">
        <v>65</v>
      </c>
      <c r="B266" s="43" t="s">
        <v>4</v>
      </c>
      <c r="C266" s="89"/>
      <c r="D266" s="11"/>
      <c r="E266" s="154"/>
      <c r="F266" s="18">
        <f>F267</f>
        <v>13454500</v>
      </c>
      <c r="G266" s="313">
        <f>G267</f>
        <v>13695916</v>
      </c>
      <c r="H266" s="349">
        <f t="shared" si="4"/>
        <v>241416</v>
      </c>
    </row>
    <row r="267" spans="1:8" ht="12.75">
      <c r="A267" s="24" t="s">
        <v>26</v>
      </c>
      <c r="B267" s="34" t="s">
        <v>4</v>
      </c>
      <c r="C267" s="83" t="s">
        <v>2</v>
      </c>
      <c r="D267" s="5"/>
      <c r="E267" s="137"/>
      <c r="F267" s="19">
        <f>F268</f>
        <v>13454500</v>
      </c>
      <c r="G267" s="330">
        <f>G268+G288</f>
        <v>13695916</v>
      </c>
      <c r="H267" s="349">
        <f aca="true" t="shared" si="5" ref="H267:H316">G267-F267</f>
        <v>241416</v>
      </c>
    </row>
    <row r="268" spans="1:13" ht="12.75">
      <c r="A268" s="23" t="s">
        <v>144</v>
      </c>
      <c r="B268" s="227" t="s">
        <v>4</v>
      </c>
      <c r="C268" s="228" t="s">
        <v>2</v>
      </c>
      <c r="D268" s="229" t="s">
        <v>222</v>
      </c>
      <c r="E268" s="230"/>
      <c r="F268" s="231">
        <f>F269+F274+F277+F280+F283</f>
        <v>13454500</v>
      </c>
      <c r="G268" s="336">
        <f>G269+G274+G277+G280+G283</f>
        <v>11704500</v>
      </c>
      <c r="H268" s="349">
        <f t="shared" si="5"/>
        <v>-1750000</v>
      </c>
      <c r="J268" s="280"/>
      <c r="K268" s="280"/>
      <c r="M268" s="311"/>
    </row>
    <row r="269" spans="1:11" ht="25.5">
      <c r="A269" s="22" t="s">
        <v>141</v>
      </c>
      <c r="B269" s="34" t="s">
        <v>160</v>
      </c>
      <c r="C269" s="83" t="s">
        <v>2</v>
      </c>
      <c r="D269" s="5" t="s">
        <v>223</v>
      </c>
      <c r="E269" s="137"/>
      <c r="F269" s="19">
        <f>F272+F270</f>
        <v>11329500</v>
      </c>
      <c r="G269" s="330">
        <f>G272+G270</f>
        <v>11329500</v>
      </c>
      <c r="H269" s="349">
        <f t="shared" si="5"/>
        <v>0</v>
      </c>
      <c r="J269" s="280"/>
      <c r="K269" s="280"/>
    </row>
    <row r="270" spans="1:11" ht="12.75">
      <c r="A270" s="181" t="s">
        <v>143</v>
      </c>
      <c r="B270" s="33" t="s">
        <v>4</v>
      </c>
      <c r="C270" s="63" t="s">
        <v>2</v>
      </c>
      <c r="D270" s="26" t="s">
        <v>270</v>
      </c>
      <c r="E270" s="138"/>
      <c r="F270" s="27">
        <f>SUM(F271:F271)</f>
        <v>9829500</v>
      </c>
      <c r="G270" s="317">
        <f>SUM(G271:G271)</f>
        <v>9829500</v>
      </c>
      <c r="H270" s="349">
        <f t="shared" si="5"/>
        <v>0</v>
      </c>
      <c r="J270" s="280"/>
      <c r="K270" s="280"/>
    </row>
    <row r="271" spans="1:13" ht="25.5">
      <c r="A271" s="282" t="s">
        <v>102</v>
      </c>
      <c r="B271" s="42" t="s">
        <v>4</v>
      </c>
      <c r="C271" s="61" t="s">
        <v>2</v>
      </c>
      <c r="D271" s="6" t="s">
        <v>270</v>
      </c>
      <c r="E271" s="148" t="s">
        <v>103</v>
      </c>
      <c r="F271" s="285">
        <v>9829500</v>
      </c>
      <c r="G271" s="316">
        <v>9829500</v>
      </c>
      <c r="H271" s="349">
        <f t="shared" si="5"/>
        <v>0</v>
      </c>
      <c r="J271" s="280"/>
      <c r="K271" s="280"/>
      <c r="M271" s="311"/>
    </row>
    <row r="272" spans="1:13" ht="25.5">
      <c r="A272" s="297" t="s">
        <v>142</v>
      </c>
      <c r="B272" s="33" t="s">
        <v>4</v>
      </c>
      <c r="C272" s="63" t="s">
        <v>2</v>
      </c>
      <c r="D272" s="26" t="s">
        <v>316</v>
      </c>
      <c r="E272" s="138"/>
      <c r="F272" s="27">
        <f>SUM(F273:F273)</f>
        <v>1500000</v>
      </c>
      <c r="G272" s="317">
        <f>SUM(G273:G273)</f>
        <v>1500000</v>
      </c>
      <c r="H272" s="349">
        <f t="shared" si="5"/>
        <v>0</v>
      </c>
      <c r="M272" s="312"/>
    </row>
    <row r="273" spans="1:13" ht="25.5">
      <c r="A273" s="282" t="s">
        <v>102</v>
      </c>
      <c r="B273" s="42" t="s">
        <v>4</v>
      </c>
      <c r="C273" s="61" t="s">
        <v>2</v>
      </c>
      <c r="D273" s="6" t="s">
        <v>316</v>
      </c>
      <c r="E273" s="148" t="s">
        <v>103</v>
      </c>
      <c r="F273" s="285">
        <v>1500000</v>
      </c>
      <c r="G273" s="316">
        <v>1500000</v>
      </c>
      <c r="H273" s="349">
        <f t="shared" si="5"/>
        <v>0</v>
      </c>
      <c r="M273" s="311"/>
    </row>
    <row r="274" spans="1:8" ht="12.75">
      <c r="A274" s="218" t="s">
        <v>145</v>
      </c>
      <c r="B274" s="219" t="s">
        <v>4</v>
      </c>
      <c r="C274" s="216" t="s">
        <v>2</v>
      </c>
      <c r="D274" s="220" t="s">
        <v>224</v>
      </c>
      <c r="E274" s="221"/>
      <c r="F274" s="222">
        <f>F275</f>
        <v>15000</v>
      </c>
      <c r="G274" s="337">
        <f>G275</f>
        <v>15000</v>
      </c>
      <c r="H274" s="349">
        <f t="shared" si="5"/>
        <v>0</v>
      </c>
    </row>
    <row r="275" spans="1:8" ht="25.5">
      <c r="A275" s="209" t="s">
        <v>146</v>
      </c>
      <c r="B275" s="175" t="s">
        <v>4</v>
      </c>
      <c r="C275" s="176" t="s">
        <v>2</v>
      </c>
      <c r="D275" s="28" t="s">
        <v>271</v>
      </c>
      <c r="E275" s="177"/>
      <c r="F275" s="178">
        <f>F276</f>
        <v>15000</v>
      </c>
      <c r="G275" s="327">
        <f>G276</f>
        <v>15000</v>
      </c>
      <c r="H275" s="349">
        <f t="shared" si="5"/>
        <v>0</v>
      </c>
    </row>
    <row r="276" spans="1:8" ht="12.75">
      <c r="A276" s="282" t="s">
        <v>77</v>
      </c>
      <c r="B276" s="32" t="s">
        <v>4</v>
      </c>
      <c r="C276" s="61" t="s">
        <v>2</v>
      </c>
      <c r="D276" s="6" t="s">
        <v>271</v>
      </c>
      <c r="E276" s="144" t="s">
        <v>76</v>
      </c>
      <c r="F276" s="16">
        <v>15000</v>
      </c>
      <c r="G276" s="316">
        <v>15000</v>
      </c>
      <c r="H276" s="349">
        <f t="shared" si="5"/>
        <v>0</v>
      </c>
    </row>
    <row r="277" spans="1:8" ht="12.75">
      <c r="A277" s="213" t="s">
        <v>147</v>
      </c>
      <c r="B277" s="223" t="s">
        <v>4</v>
      </c>
      <c r="C277" s="214" t="s">
        <v>2</v>
      </c>
      <c r="D277" s="216" t="s">
        <v>225</v>
      </c>
      <c r="E277" s="217"/>
      <c r="F277" s="215">
        <f>F278</f>
        <v>360000</v>
      </c>
      <c r="G277" s="338">
        <f>G278</f>
        <v>360000</v>
      </c>
      <c r="H277" s="349">
        <f t="shared" si="5"/>
        <v>0</v>
      </c>
    </row>
    <row r="278" spans="1:8" ht="12.75">
      <c r="A278" s="29" t="s">
        <v>148</v>
      </c>
      <c r="B278" s="39" t="s">
        <v>4</v>
      </c>
      <c r="C278" s="63" t="s">
        <v>2</v>
      </c>
      <c r="D278" s="26" t="s">
        <v>272</v>
      </c>
      <c r="E278" s="138"/>
      <c r="F278" s="27">
        <f>F279</f>
        <v>360000</v>
      </c>
      <c r="G278" s="317">
        <f>G279</f>
        <v>360000</v>
      </c>
      <c r="H278" s="349">
        <f t="shared" si="5"/>
        <v>0</v>
      </c>
    </row>
    <row r="279" spans="1:8" ht="12.75">
      <c r="A279" s="282" t="s">
        <v>77</v>
      </c>
      <c r="B279" s="40" t="s">
        <v>4</v>
      </c>
      <c r="C279" s="61" t="s">
        <v>2</v>
      </c>
      <c r="D279" s="6" t="s">
        <v>272</v>
      </c>
      <c r="E279" s="144" t="s">
        <v>76</v>
      </c>
      <c r="F279" s="16">
        <v>360000</v>
      </c>
      <c r="G279" s="316">
        <v>360000</v>
      </c>
      <c r="H279" s="349">
        <f t="shared" si="5"/>
        <v>0</v>
      </c>
    </row>
    <row r="280" spans="1:8" ht="12.75">
      <c r="A280" s="23" t="s">
        <v>140</v>
      </c>
      <c r="B280" s="223" t="s">
        <v>4</v>
      </c>
      <c r="C280" s="214" t="s">
        <v>2</v>
      </c>
      <c r="D280" s="9" t="s">
        <v>226</v>
      </c>
      <c r="E280" s="217"/>
      <c r="F280" s="215">
        <f>F281</f>
        <v>150000</v>
      </c>
      <c r="G280" s="338">
        <f>G281</f>
        <v>0</v>
      </c>
      <c r="H280" s="349">
        <f t="shared" si="5"/>
        <v>-150000</v>
      </c>
    </row>
    <row r="281" spans="1:8" ht="25.5">
      <c r="A281" s="29" t="s">
        <v>149</v>
      </c>
      <c r="B281" s="39" t="s">
        <v>4</v>
      </c>
      <c r="C281" s="63" t="s">
        <v>2</v>
      </c>
      <c r="D281" s="26" t="s">
        <v>273</v>
      </c>
      <c r="E281" s="138"/>
      <c r="F281" s="27">
        <f>F282</f>
        <v>150000</v>
      </c>
      <c r="G281" s="317">
        <f>G282</f>
        <v>0</v>
      </c>
      <c r="H281" s="349">
        <f t="shared" si="5"/>
        <v>-150000</v>
      </c>
    </row>
    <row r="282" spans="1:8" ht="12.75">
      <c r="A282" s="282" t="s">
        <v>77</v>
      </c>
      <c r="B282" s="191" t="s">
        <v>4</v>
      </c>
      <c r="C282" s="61" t="s">
        <v>2</v>
      </c>
      <c r="D282" s="6" t="s">
        <v>273</v>
      </c>
      <c r="E282" s="144" t="s">
        <v>76</v>
      </c>
      <c r="F282" s="16">
        <v>150000</v>
      </c>
      <c r="G282" s="316"/>
      <c r="H282" s="349">
        <f t="shared" si="5"/>
        <v>-150000</v>
      </c>
    </row>
    <row r="283" spans="1:8" ht="12.75">
      <c r="A283" s="281" t="s">
        <v>150</v>
      </c>
      <c r="B283" s="232" t="s">
        <v>4</v>
      </c>
      <c r="C283" s="214" t="s">
        <v>2</v>
      </c>
      <c r="D283" s="216" t="s">
        <v>227</v>
      </c>
      <c r="E283" s="217"/>
      <c r="F283" s="215">
        <f>F284+F286</f>
        <v>1600000</v>
      </c>
      <c r="G283" s="338">
        <f>G284+G286</f>
        <v>0</v>
      </c>
      <c r="H283" s="349">
        <f t="shared" si="5"/>
        <v>-1600000</v>
      </c>
    </row>
    <row r="284" spans="1:8" ht="12.75">
      <c r="A284" s="209" t="s">
        <v>151</v>
      </c>
      <c r="B284" s="58" t="s">
        <v>4</v>
      </c>
      <c r="C284" s="63" t="s">
        <v>2</v>
      </c>
      <c r="D284" s="26" t="s">
        <v>274</v>
      </c>
      <c r="E284" s="138"/>
      <c r="F284" s="27">
        <f>F285</f>
        <v>0</v>
      </c>
      <c r="G284" s="317">
        <f>G285</f>
        <v>0</v>
      </c>
      <c r="H284" s="349">
        <f t="shared" si="5"/>
        <v>0</v>
      </c>
    </row>
    <row r="285" spans="1:8" ht="12.75">
      <c r="A285" s="282" t="s">
        <v>77</v>
      </c>
      <c r="B285" s="191" t="s">
        <v>4</v>
      </c>
      <c r="C285" s="61" t="s">
        <v>2</v>
      </c>
      <c r="D285" s="6" t="s">
        <v>274</v>
      </c>
      <c r="E285" s="144" t="s">
        <v>76</v>
      </c>
      <c r="F285" s="16"/>
      <c r="G285" s="316"/>
      <c r="H285" s="349">
        <f t="shared" si="5"/>
        <v>0</v>
      </c>
    </row>
    <row r="286" spans="1:8" ht="25.5">
      <c r="A286" s="29" t="s">
        <v>202</v>
      </c>
      <c r="B286" s="268" t="s">
        <v>4</v>
      </c>
      <c r="C286" s="269" t="s">
        <v>2</v>
      </c>
      <c r="D286" s="26" t="s">
        <v>275</v>
      </c>
      <c r="E286" s="270"/>
      <c r="F286" s="271">
        <f>F287</f>
        <v>1600000</v>
      </c>
      <c r="G286" s="339">
        <f>G287</f>
        <v>0</v>
      </c>
      <c r="H286" s="349">
        <f t="shared" si="5"/>
        <v>-1600000</v>
      </c>
    </row>
    <row r="287" spans="1:8" ht="18.75" customHeight="1">
      <c r="A287" s="282" t="s">
        <v>77</v>
      </c>
      <c r="B287" s="40" t="s">
        <v>4</v>
      </c>
      <c r="C287" s="61" t="s">
        <v>2</v>
      </c>
      <c r="D287" s="6" t="s">
        <v>275</v>
      </c>
      <c r="E287" s="148" t="s">
        <v>76</v>
      </c>
      <c r="F287" s="16">
        <v>1600000</v>
      </c>
      <c r="G287" s="316"/>
      <c r="H287" s="349">
        <f t="shared" si="5"/>
        <v>-1600000</v>
      </c>
    </row>
    <row r="288" spans="1:8" ht="18.75" customHeight="1">
      <c r="A288" s="309" t="s">
        <v>191</v>
      </c>
      <c r="B288" s="39" t="s">
        <v>4</v>
      </c>
      <c r="C288" s="63" t="s">
        <v>2</v>
      </c>
      <c r="D288" s="26" t="s">
        <v>326</v>
      </c>
      <c r="E288" s="239"/>
      <c r="F288" s="308">
        <v>0</v>
      </c>
      <c r="G288" s="341">
        <f>G289</f>
        <v>1991416</v>
      </c>
      <c r="H288" s="349">
        <f t="shared" si="5"/>
        <v>1991416</v>
      </c>
    </row>
    <row r="289" spans="1:8" ht="27" customHeight="1">
      <c r="A289" s="237" t="s">
        <v>180</v>
      </c>
      <c r="B289" s="40" t="s">
        <v>4</v>
      </c>
      <c r="C289" s="61" t="s">
        <v>2</v>
      </c>
      <c r="D289" s="6" t="s">
        <v>326</v>
      </c>
      <c r="E289" s="239" t="s">
        <v>121</v>
      </c>
      <c r="F289" s="251">
        <v>0</v>
      </c>
      <c r="G289" s="340">
        <v>1991416</v>
      </c>
      <c r="H289" s="349">
        <f t="shared" si="5"/>
        <v>1991416</v>
      </c>
    </row>
    <row r="290" spans="1:8" ht="15.75">
      <c r="A290" s="235" t="s">
        <v>161</v>
      </c>
      <c r="B290" s="103" t="s">
        <v>5</v>
      </c>
      <c r="C290" s="105"/>
      <c r="D290" s="104"/>
      <c r="E290" s="135"/>
      <c r="F290" s="101">
        <f aca="true" t="shared" si="6" ref="F290:G292">F291</f>
        <v>300000</v>
      </c>
      <c r="G290" s="342">
        <f t="shared" si="6"/>
        <v>300000</v>
      </c>
      <c r="H290" s="349">
        <f t="shared" si="5"/>
        <v>0</v>
      </c>
    </row>
    <row r="291" spans="1:13" ht="12.75">
      <c r="A291" s="233" t="s">
        <v>162</v>
      </c>
      <c r="B291" s="31" t="s">
        <v>5</v>
      </c>
      <c r="C291" s="83" t="s">
        <v>2</v>
      </c>
      <c r="D291" s="5"/>
      <c r="E291" s="137"/>
      <c r="F291" s="17">
        <f t="shared" si="6"/>
        <v>300000</v>
      </c>
      <c r="G291" s="314">
        <f t="shared" si="6"/>
        <v>300000</v>
      </c>
      <c r="H291" s="349">
        <f t="shared" si="5"/>
        <v>0</v>
      </c>
      <c r="J291" s="280"/>
      <c r="K291" s="280"/>
      <c r="M291" s="311"/>
    </row>
    <row r="292" spans="1:8" ht="12.75">
      <c r="A292" s="125" t="s">
        <v>172</v>
      </c>
      <c r="B292" s="33" t="s">
        <v>5</v>
      </c>
      <c r="C292" s="63" t="s">
        <v>2</v>
      </c>
      <c r="D292" s="26" t="s">
        <v>276</v>
      </c>
      <c r="E292" s="138"/>
      <c r="F292" s="27">
        <f t="shared" si="6"/>
        <v>300000</v>
      </c>
      <c r="G292" s="317">
        <f t="shared" si="6"/>
        <v>300000</v>
      </c>
      <c r="H292" s="349">
        <f t="shared" si="5"/>
        <v>0</v>
      </c>
    </row>
    <row r="293" spans="1:8" ht="12.75">
      <c r="A293" s="234" t="s">
        <v>77</v>
      </c>
      <c r="B293" s="42" t="s">
        <v>5</v>
      </c>
      <c r="C293" s="61" t="s">
        <v>2</v>
      </c>
      <c r="D293" s="6" t="s">
        <v>276</v>
      </c>
      <c r="E293" s="144" t="s">
        <v>76</v>
      </c>
      <c r="F293" s="16">
        <v>300000</v>
      </c>
      <c r="G293" s="316">
        <v>300000</v>
      </c>
      <c r="H293" s="349">
        <f t="shared" si="5"/>
        <v>0</v>
      </c>
    </row>
    <row r="294" spans="1:8" ht="16.5" customHeight="1">
      <c r="A294" s="200" t="s">
        <v>13</v>
      </c>
      <c r="B294" s="103" t="s">
        <v>7</v>
      </c>
      <c r="C294" s="105"/>
      <c r="D294" s="104"/>
      <c r="E294" s="135"/>
      <c r="F294" s="101">
        <f>F295+F298+F303+F309+F329</f>
        <v>55976000</v>
      </c>
      <c r="G294" s="342">
        <f>G295+G298+G303+G309+G329</f>
        <v>61315000</v>
      </c>
      <c r="H294" s="349">
        <f t="shared" si="5"/>
        <v>5339000</v>
      </c>
    </row>
    <row r="295" spans="1:8" ht="12.75">
      <c r="A295" s="22" t="s">
        <v>18</v>
      </c>
      <c r="B295" s="31" t="s">
        <v>7</v>
      </c>
      <c r="C295" s="83" t="s">
        <v>2</v>
      </c>
      <c r="D295" s="5"/>
      <c r="E295" s="137"/>
      <c r="F295" s="17">
        <f>F296</f>
        <v>3690000</v>
      </c>
      <c r="G295" s="314">
        <f>G296</f>
        <v>3690000</v>
      </c>
      <c r="H295" s="349">
        <f t="shared" si="5"/>
        <v>0</v>
      </c>
    </row>
    <row r="296" spans="1:8" ht="12.75">
      <c r="A296" s="29" t="s">
        <v>32</v>
      </c>
      <c r="B296" s="33" t="s">
        <v>7</v>
      </c>
      <c r="C296" s="63" t="s">
        <v>2</v>
      </c>
      <c r="D296" s="26" t="s">
        <v>277</v>
      </c>
      <c r="E296" s="138"/>
      <c r="F296" s="27">
        <f>F297</f>
        <v>3690000</v>
      </c>
      <c r="G296" s="317">
        <f>G297</f>
        <v>3690000</v>
      </c>
      <c r="H296" s="349">
        <f t="shared" si="5"/>
        <v>0</v>
      </c>
    </row>
    <row r="297" spans="1:8" ht="12.75">
      <c r="A297" s="10" t="s">
        <v>108</v>
      </c>
      <c r="B297" s="42" t="s">
        <v>7</v>
      </c>
      <c r="C297" s="61" t="s">
        <v>2</v>
      </c>
      <c r="D297" s="6" t="s">
        <v>277</v>
      </c>
      <c r="E297" s="144" t="s">
        <v>109</v>
      </c>
      <c r="F297" s="16">
        <v>3690000</v>
      </c>
      <c r="G297" s="316">
        <v>3690000</v>
      </c>
      <c r="H297" s="349">
        <f t="shared" si="5"/>
        <v>0</v>
      </c>
    </row>
    <row r="298" spans="1:8" ht="12.75">
      <c r="A298" s="22" t="s">
        <v>14</v>
      </c>
      <c r="B298" s="31" t="s">
        <v>7</v>
      </c>
      <c r="C298" s="83" t="s">
        <v>9</v>
      </c>
      <c r="D298" s="6"/>
      <c r="E298" s="144"/>
      <c r="F298" s="17">
        <f>F299+F301</f>
        <v>24448000</v>
      </c>
      <c r="G298" s="314">
        <f>G299+G301</f>
        <v>24448000</v>
      </c>
      <c r="H298" s="349">
        <f t="shared" si="5"/>
        <v>0</v>
      </c>
    </row>
    <row r="299" spans="1:8" ht="36">
      <c r="A299" s="199" t="s">
        <v>42</v>
      </c>
      <c r="B299" s="183" t="s">
        <v>7</v>
      </c>
      <c r="C299" s="185" t="s">
        <v>9</v>
      </c>
      <c r="D299" s="176" t="s">
        <v>278</v>
      </c>
      <c r="E299" s="185"/>
      <c r="F299" s="186">
        <f>F300</f>
        <v>23542000</v>
      </c>
      <c r="G299" s="315">
        <f>G300</f>
        <v>23542000</v>
      </c>
      <c r="H299" s="349">
        <f t="shared" si="5"/>
        <v>0</v>
      </c>
    </row>
    <row r="300" spans="1:13" ht="45" customHeight="1">
      <c r="A300" s="50" t="s">
        <v>102</v>
      </c>
      <c r="B300" s="32" t="s">
        <v>7</v>
      </c>
      <c r="C300" s="61" t="s">
        <v>9</v>
      </c>
      <c r="D300" s="6" t="s">
        <v>278</v>
      </c>
      <c r="E300" s="144" t="s">
        <v>103</v>
      </c>
      <c r="F300" s="16">
        <v>23542000</v>
      </c>
      <c r="G300" s="316">
        <v>23542000</v>
      </c>
      <c r="H300" s="349">
        <f t="shared" si="5"/>
        <v>0</v>
      </c>
      <c r="J300" s="280"/>
      <c r="K300" s="280"/>
      <c r="M300" s="311"/>
    </row>
    <row r="301" spans="1:11" ht="89.25">
      <c r="A301" s="198" t="s">
        <v>40</v>
      </c>
      <c r="B301" s="33" t="s">
        <v>7</v>
      </c>
      <c r="C301" s="63" t="s">
        <v>9</v>
      </c>
      <c r="D301" s="26" t="s">
        <v>279</v>
      </c>
      <c r="E301" s="138"/>
      <c r="F301" s="27">
        <f>F302</f>
        <v>906000</v>
      </c>
      <c r="G301" s="317">
        <f>G302</f>
        <v>906000</v>
      </c>
      <c r="H301" s="349">
        <f t="shared" si="5"/>
        <v>0</v>
      </c>
      <c r="J301" s="280"/>
      <c r="K301" s="280"/>
    </row>
    <row r="302" spans="1:11" ht="15.75" customHeight="1">
      <c r="A302" s="10" t="s">
        <v>106</v>
      </c>
      <c r="B302" s="32" t="s">
        <v>7</v>
      </c>
      <c r="C302" s="61" t="s">
        <v>9</v>
      </c>
      <c r="D302" s="6" t="s">
        <v>279</v>
      </c>
      <c r="E302" s="144" t="s">
        <v>76</v>
      </c>
      <c r="F302" s="20">
        <v>906000</v>
      </c>
      <c r="G302" s="332">
        <v>906000</v>
      </c>
      <c r="H302" s="349">
        <f t="shared" si="5"/>
        <v>0</v>
      </c>
      <c r="J302" s="280"/>
      <c r="K302" s="280"/>
    </row>
    <row r="303" spans="1:13" ht="12.75">
      <c r="A303" s="22" t="s">
        <v>15</v>
      </c>
      <c r="B303" s="31" t="s">
        <v>7</v>
      </c>
      <c r="C303" s="83" t="s">
        <v>11</v>
      </c>
      <c r="D303" s="6"/>
      <c r="E303" s="144"/>
      <c r="F303" s="17">
        <f>F304</f>
        <v>600000</v>
      </c>
      <c r="G303" s="314">
        <f>G304+G306</f>
        <v>6036000</v>
      </c>
      <c r="H303" s="349">
        <f t="shared" si="5"/>
        <v>5436000</v>
      </c>
      <c r="J303" s="280"/>
      <c r="K303" s="280"/>
      <c r="M303" s="311"/>
    </row>
    <row r="304" spans="1:13" ht="12.75">
      <c r="A304" s="29" t="s">
        <v>177</v>
      </c>
      <c r="B304" s="44" t="s">
        <v>7</v>
      </c>
      <c r="C304" s="94" t="s">
        <v>11</v>
      </c>
      <c r="D304" s="26" t="s">
        <v>280</v>
      </c>
      <c r="E304" s="26"/>
      <c r="F304" s="27">
        <f>F305</f>
        <v>600000</v>
      </c>
      <c r="G304" s="317">
        <f>G305</f>
        <v>350000</v>
      </c>
      <c r="H304" s="349">
        <f t="shared" si="5"/>
        <v>-250000</v>
      </c>
      <c r="M304" s="312"/>
    </row>
    <row r="305" spans="1:8" ht="12.75">
      <c r="A305" s="10" t="s">
        <v>106</v>
      </c>
      <c r="B305" s="32" t="s">
        <v>7</v>
      </c>
      <c r="C305" s="61" t="s">
        <v>11</v>
      </c>
      <c r="D305" s="6" t="s">
        <v>280</v>
      </c>
      <c r="E305" s="144" t="s">
        <v>76</v>
      </c>
      <c r="F305" s="73">
        <v>600000</v>
      </c>
      <c r="G305" s="343">
        <v>350000</v>
      </c>
      <c r="H305" s="349">
        <f t="shared" si="5"/>
        <v>-250000</v>
      </c>
    </row>
    <row r="306" spans="1:8" ht="27" customHeight="1">
      <c r="A306" s="29" t="s">
        <v>352</v>
      </c>
      <c r="B306" s="33" t="s">
        <v>7</v>
      </c>
      <c r="C306" s="63" t="s">
        <v>11</v>
      </c>
      <c r="D306" s="26" t="s">
        <v>351</v>
      </c>
      <c r="E306" s="144"/>
      <c r="F306" s="109">
        <v>0</v>
      </c>
      <c r="G306" s="344">
        <f>G307+G308</f>
        <v>5686000</v>
      </c>
      <c r="H306" s="349">
        <f t="shared" si="5"/>
        <v>5686000</v>
      </c>
    </row>
    <row r="307" spans="1:8" ht="17.25" customHeight="1">
      <c r="A307" s="10" t="s">
        <v>104</v>
      </c>
      <c r="B307" s="32" t="s">
        <v>7</v>
      </c>
      <c r="C307" s="61" t="s">
        <v>11</v>
      </c>
      <c r="D307" s="6" t="s">
        <v>351</v>
      </c>
      <c r="E307" s="144" t="s">
        <v>105</v>
      </c>
      <c r="F307" s="73">
        <v>0</v>
      </c>
      <c r="G307" s="343">
        <v>2526000</v>
      </c>
      <c r="H307" s="349">
        <f t="shared" si="5"/>
        <v>2526000</v>
      </c>
    </row>
    <row r="308" spans="1:8" ht="29.25" customHeight="1">
      <c r="A308" s="237" t="s">
        <v>180</v>
      </c>
      <c r="B308" s="32" t="s">
        <v>7</v>
      </c>
      <c r="C308" s="61" t="s">
        <v>11</v>
      </c>
      <c r="D308" s="6" t="s">
        <v>351</v>
      </c>
      <c r="E308" s="144" t="s">
        <v>76</v>
      </c>
      <c r="F308" s="73">
        <v>0</v>
      </c>
      <c r="G308" s="343">
        <v>3160000</v>
      </c>
      <c r="H308" s="349">
        <f t="shared" si="5"/>
        <v>3160000</v>
      </c>
    </row>
    <row r="309" spans="1:8" ht="12.75">
      <c r="A309" s="22" t="s">
        <v>56</v>
      </c>
      <c r="B309" s="31" t="s">
        <v>7</v>
      </c>
      <c r="C309" s="83" t="s">
        <v>12</v>
      </c>
      <c r="D309" s="8"/>
      <c r="E309" s="162"/>
      <c r="F309" s="17">
        <f>F310+F314+F320+F324+F326</f>
        <v>27038000</v>
      </c>
      <c r="G309" s="314">
        <f>G310+G314+G320+G324+G326</f>
        <v>26941000</v>
      </c>
      <c r="H309" s="349">
        <f t="shared" si="5"/>
        <v>-97000</v>
      </c>
    </row>
    <row r="310" spans="1:8" ht="54.75" customHeight="1">
      <c r="A310" s="29" t="s">
        <v>73</v>
      </c>
      <c r="B310" s="39" t="s">
        <v>7</v>
      </c>
      <c r="C310" s="92" t="s">
        <v>12</v>
      </c>
      <c r="D310" s="26" t="s">
        <v>281</v>
      </c>
      <c r="E310" s="156"/>
      <c r="F310" s="27">
        <f>F311+F312+F313</f>
        <v>19571000</v>
      </c>
      <c r="G310" s="317">
        <f>G311+G312+G313</f>
        <v>19571000</v>
      </c>
      <c r="H310" s="349">
        <f t="shared" si="5"/>
        <v>0</v>
      </c>
    </row>
    <row r="311" spans="1:8" ht="18.75" customHeight="1">
      <c r="A311" s="72" t="s">
        <v>79</v>
      </c>
      <c r="B311" s="40" t="s">
        <v>7</v>
      </c>
      <c r="C311" s="93" t="s">
        <v>12</v>
      </c>
      <c r="D311" s="6" t="s">
        <v>281</v>
      </c>
      <c r="E311" s="157" t="s">
        <v>81</v>
      </c>
      <c r="F311" s="16">
        <v>30000</v>
      </c>
      <c r="G311" s="316">
        <v>30000</v>
      </c>
      <c r="H311" s="349">
        <f t="shared" si="5"/>
        <v>0</v>
      </c>
    </row>
    <row r="312" spans="1:8" ht="12.75">
      <c r="A312" s="10" t="s">
        <v>106</v>
      </c>
      <c r="B312" s="40" t="s">
        <v>7</v>
      </c>
      <c r="C312" s="93" t="s">
        <v>12</v>
      </c>
      <c r="D312" s="6" t="s">
        <v>281</v>
      </c>
      <c r="E312" s="157" t="s">
        <v>107</v>
      </c>
      <c r="F312" s="16">
        <f>11903000+676000</f>
        <v>12579000</v>
      </c>
      <c r="G312" s="316">
        <f>11903000+676000</f>
        <v>12579000</v>
      </c>
      <c r="H312" s="349">
        <f t="shared" si="5"/>
        <v>0</v>
      </c>
    </row>
    <row r="313" spans="1:8" ht="12.75">
      <c r="A313" s="10" t="s">
        <v>104</v>
      </c>
      <c r="B313" s="40" t="s">
        <v>7</v>
      </c>
      <c r="C313" s="93" t="s">
        <v>12</v>
      </c>
      <c r="D313" s="6" t="s">
        <v>281</v>
      </c>
      <c r="E313" s="157" t="s">
        <v>105</v>
      </c>
      <c r="F313" s="16">
        <f>6286000+676000</f>
        <v>6962000</v>
      </c>
      <c r="G313" s="316">
        <f>6286000+676000</f>
        <v>6962000</v>
      </c>
      <c r="H313" s="349">
        <f t="shared" si="5"/>
        <v>0</v>
      </c>
    </row>
    <row r="314" spans="1:8" ht="12.75">
      <c r="A314" s="97" t="s">
        <v>57</v>
      </c>
      <c r="B314" s="39" t="s">
        <v>7</v>
      </c>
      <c r="C314" s="92" t="s">
        <v>12</v>
      </c>
      <c r="D314" s="26" t="s">
        <v>282</v>
      </c>
      <c r="E314" s="156"/>
      <c r="F314" s="27">
        <f>SUM(F315:F319)</f>
        <v>620000</v>
      </c>
      <c r="G314" s="317">
        <f>SUM(G315:G319)</f>
        <v>620000</v>
      </c>
      <c r="H314" s="349">
        <f t="shared" si="5"/>
        <v>0</v>
      </c>
    </row>
    <row r="315" spans="1:8" ht="12.75">
      <c r="A315" s="72" t="s">
        <v>100</v>
      </c>
      <c r="B315" s="32" t="s">
        <v>7</v>
      </c>
      <c r="C315" s="61" t="s">
        <v>12</v>
      </c>
      <c r="D315" s="6" t="s">
        <v>282</v>
      </c>
      <c r="E315" s="144" t="s">
        <v>99</v>
      </c>
      <c r="F315" s="16">
        <v>0</v>
      </c>
      <c r="G315" s="316">
        <v>0</v>
      </c>
      <c r="H315" s="349">
        <f t="shared" si="5"/>
        <v>0</v>
      </c>
    </row>
    <row r="316" spans="1:8" ht="25.5" customHeight="1">
      <c r="A316" s="72" t="s">
        <v>82</v>
      </c>
      <c r="B316" s="32" t="s">
        <v>7</v>
      </c>
      <c r="C316" s="61" t="s">
        <v>12</v>
      </c>
      <c r="D316" s="6" t="s">
        <v>282</v>
      </c>
      <c r="E316" s="144" t="s">
        <v>83</v>
      </c>
      <c r="F316" s="16">
        <f>468500-12000</f>
        <v>456500</v>
      </c>
      <c r="G316" s="316">
        <f>468500-12000</f>
        <v>456500</v>
      </c>
      <c r="H316" s="349">
        <f t="shared" si="5"/>
        <v>0</v>
      </c>
    </row>
    <row r="317" spans="1:8" ht="22.5" customHeight="1">
      <c r="A317" s="72" t="s">
        <v>87</v>
      </c>
      <c r="B317" s="32" t="s">
        <v>7</v>
      </c>
      <c r="C317" s="61" t="s">
        <v>12</v>
      </c>
      <c r="D317" s="6" t="s">
        <v>282</v>
      </c>
      <c r="E317" s="144" t="s">
        <v>89</v>
      </c>
      <c r="F317" s="16">
        <v>22000</v>
      </c>
      <c r="G317" s="316">
        <v>22000</v>
      </c>
      <c r="H317" s="349">
        <f aca="true" t="shared" si="7" ref="H317:H357">G317-F317</f>
        <v>0</v>
      </c>
    </row>
    <row r="318" spans="1:8" ht="12.75">
      <c r="A318" s="72" t="s">
        <v>78</v>
      </c>
      <c r="B318" s="32" t="s">
        <v>7</v>
      </c>
      <c r="C318" s="61" t="s">
        <v>12</v>
      </c>
      <c r="D318" s="6" t="s">
        <v>282</v>
      </c>
      <c r="E318" s="144" t="s">
        <v>292</v>
      </c>
      <c r="F318" s="16">
        <v>66500</v>
      </c>
      <c r="G318" s="316">
        <v>66500</v>
      </c>
      <c r="H318" s="349">
        <f t="shared" si="7"/>
        <v>0</v>
      </c>
    </row>
    <row r="319" spans="1:8" ht="25.5" customHeight="1">
      <c r="A319" s="72" t="s">
        <v>79</v>
      </c>
      <c r="B319" s="32" t="s">
        <v>7</v>
      </c>
      <c r="C319" s="61" t="s">
        <v>12</v>
      </c>
      <c r="D319" s="6" t="s">
        <v>282</v>
      </c>
      <c r="E319" s="144" t="s">
        <v>81</v>
      </c>
      <c r="F319" s="16">
        <v>75000</v>
      </c>
      <c r="G319" s="316">
        <v>75000</v>
      </c>
      <c r="H319" s="349">
        <f t="shared" si="7"/>
        <v>0</v>
      </c>
    </row>
    <row r="320" spans="1:8" ht="38.25">
      <c r="A320" s="29" t="s">
        <v>49</v>
      </c>
      <c r="B320" s="39" t="s">
        <v>7</v>
      </c>
      <c r="C320" s="92" t="s">
        <v>12</v>
      </c>
      <c r="D320" s="26" t="s">
        <v>283</v>
      </c>
      <c r="E320" s="156"/>
      <c r="F320" s="27">
        <f>SUM(F321:F323)</f>
        <v>6064000</v>
      </c>
      <c r="G320" s="317">
        <f>SUM(G321:G323)</f>
        <v>6064000</v>
      </c>
      <c r="H320" s="349">
        <f t="shared" si="7"/>
        <v>0</v>
      </c>
    </row>
    <row r="321" spans="1:8" ht="12.75">
      <c r="A321" s="72" t="s">
        <v>79</v>
      </c>
      <c r="B321" s="40" t="s">
        <v>7</v>
      </c>
      <c r="C321" s="93" t="s">
        <v>12</v>
      </c>
      <c r="D321" s="6" t="s">
        <v>283</v>
      </c>
      <c r="E321" s="157" t="s">
        <v>81</v>
      </c>
      <c r="F321" s="16">
        <v>100000</v>
      </c>
      <c r="G321" s="316">
        <v>100000</v>
      </c>
      <c r="H321" s="349">
        <f t="shared" si="7"/>
        <v>0</v>
      </c>
    </row>
    <row r="322" spans="1:8" ht="12.75">
      <c r="A322" s="10" t="s">
        <v>106</v>
      </c>
      <c r="B322" s="40" t="s">
        <v>7</v>
      </c>
      <c r="C322" s="93" t="s">
        <v>12</v>
      </c>
      <c r="D322" s="6" t="s">
        <v>283</v>
      </c>
      <c r="E322" s="157" t="s">
        <v>107</v>
      </c>
      <c r="F322" s="16">
        <f>5900000-336000</f>
        <v>5564000</v>
      </c>
      <c r="G322" s="316">
        <f>5900000-336000</f>
        <v>5564000</v>
      </c>
      <c r="H322" s="349">
        <f t="shared" si="7"/>
        <v>0</v>
      </c>
    </row>
    <row r="323" spans="1:8" ht="21.75" customHeight="1">
      <c r="A323" s="10" t="s">
        <v>77</v>
      </c>
      <c r="B323" s="40" t="s">
        <v>110</v>
      </c>
      <c r="C323" s="93" t="s">
        <v>12</v>
      </c>
      <c r="D323" s="6" t="s">
        <v>283</v>
      </c>
      <c r="E323" s="157" t="s">
        <v>76</v>
      </c>
      <c r="F323" s="16">
        <v>400000</v>
      </c>
      <c r="G323" s="316">
        <v>400000</v>
      </c>
      <c r="H323" s="349">
        <f t="shared" si="7"/>
        <v>0</v>
      </c>
    </row>
    <row r="324" spans="1:8" ht="25.5">
      <c r="A324" s="51" t="s">
        <v>37</v>
      </c>
      <c r="B324" s="30" t="s">
        <v>7</v>
      </c>
      <c r="C324" s="140" t="s">
        <v>12</v>
      </c>
      <c r="D324" s="120" t="s">
        <v>284</v>
      </c>
      <c r="E324" s="163"/>
      <c r="F324" s="122">
        <f>F325</f>
        <v>686000</v>
      </c>
      <c r="G324" s="319">
        <f>G325</f>
        <v>686000</v>
      </c>
      <c r="H324" s="349">
        <f t="shared" si="7"/>
        <v>0</v>
      </c>
    </row>
    <row r="325" spans="1:8" ht="24.75" customHeight="1">
      <c r="A325" s="72" t="s">
        <v>126</v>
      </c>
      <c r="B325" s="45" t="s">
        <v>7</v>
      </c>
      <c r="C325" s="141" t="s">
        <v>12</v>
      </c>
      <c r="D325" s="123" t="s">
        <v>284</v>
      </c>
      <c r="E325" s="160" t="s">
        <v>123</v>
      </c>
      <c r="F325" s="124">
        <v>686000</v>
      </c>
      <c r="G325" s="320">
        <v>686000</v>
      </c>
      <c r="H325" s="349">
        <f t="shared" si="7"/>
        <v>0</v>
      </c>
    </row>
    <row r="326" spans="1:8" ht="25.5">
      <c r="A326" s="97" t="s">
        <v>195</v>
      </c>
      <c r="B326" s="39" t="s">
        <v>7</v>
      </c>
      <c r="C326" s="92" t="s">
        <v>12</v>
      </c>
      <c r="D326" s="26" t="s">
        <v>302</v>
      </c>
      <c r="E326" s="156"/>
      <c r="F326" s="27">
        <f>F327+F328</f>
        <v>97000</v>
      </c>
      <c r="G326" s="317">
        <f>G327+G328</f>
        <v>0</v>
      </c>
      <c r="H326" s="349">
        <f t="shared" si="7"/>
        <v>-97000</v>
      </c>
    </row>
    <row r="327" spans="1:8" ht="12.75">
      <c r="A327" s="72" t="s">
        <v>79</v>
      </c>
      <c r="B327" s="40" t="s">
        <v>7</v>
      </c>
      <c r="C327" s="93" t="s">
        <v>12</v>
      </c>
      <c r="D327" s="6" t="s">
        <v>302</v>
      </c>
      <c r="E327" s="157" t="s">
        <v>81</v>
      </c>
      <c r="F327" s="16">
        <v>0</v>
      </c>
      <c r="G327" s="316">
        <v>0</v>
      </c>
      <c r="H327" s="349">
        <f t="shared" si="7"/>
        <v>0</v>
      </c>
    </row>
    <row r="328" spans="1:8" ht="12.75">
      <c r="A328" s="10" t="s">
        <v>77</v>
      </c>
      <c r="B328" s="40" t="s">
        <v>7</v>
      </c>
      <c r="C328" s="93" t="s">
        <v>12</v>
      </c>
      <c r="D328" s="6" t="s">
        <v>302</v>
      </c>
      <c r="E328" s="157" t="s">
        <v>76</v>
      </c>
      <c r="F328" s="16">
        <v>97000</v>
      </c>
      <c r="G328" s="316"/>
      <c r="H328" s="349">
        <f t="shared" si="7"/>
        <v>-97000</v>
      </c>
    </row>
    <row r="329" spans="1:8" ht="12.75">
      <c r="A329" s="22" t="s">
        <v>153</v>
      </c>
      <c r="B329" s="31" t="s">
        <v>7</v>
      </c>
      <c r="C329" s="83" t="s">
        <v>154</v>
      </c>
      <c r="D329" s="8"/>
      <c r="E329" s="162"/>
      <c r="F329" s="17">
        <f>F330</f>
        <v>200000</v>
      </c>
      <c r="G329" s="314">
        <f>G330</f>
        <v>200000</v>
      </c>
      <c r="H329" s="349">
        <f t="shared" si="7"/>
        <v>0</v>
      </c>
    </row>
    <row r="330" spans="1:8" ht="12.75">
      <c r="A330" s="29" t="s">
        <v>152</v>
      </c>
      <c r="B330" s="39" t="s">
        <v>7</v>
      </c>
      <c r="C330" s="92" t="s">
        <v>154</v>
      </c>
      <c r="D330" s="26" t="s">
        <v>285</v>
      </c>
      <c r="E330" s="156"/>
      <c r="F330" s="27">
        <f>F331+F332</f>
        <v>200000</v>
      </c>
      <c r="G330" s="317">
        <f>G331+G332</f>
        <v>200000</v>
      </c>
      <c r="H330" s="349">
        <f t="shared" si="7"/>
        <v>0</v>
      </c>
    </row>
    <row r="331" spans="1:8" ht="25.5">
      <c r="A331" s="72" t="s">
        <v>170</v>
      </c>
      <c r="B331" s="40" t="s">
        <v>7</v>
      </c>
      <c r="C331" s="93" t="s">
        <v>154</v>
      </c>
      <c r="D331" s="6" t="s">
        <v>285</v>
      </c>
      <c r="E331" s="157" t="s">
        <v>167</v>
      </c>
      <c r="F331" s="16">
        <v>0</v>
      </c>
      <c r="G331" s="316">
        <v>0</v>
      </c>
      <c r="H331" s="349">
        <f t="shared" si="7"/>
        <v>0</v>
      </c>
    </row>
    <row r="332" spans="1:8" ht="12.75">
      <c r="A332" s="72" t="s">
        <v>79</v>
      </c>
      <c r="B332" s="40" t="s">
        <v>7</v>
      </c>
      <c r="C332" s="93" t="s">
        <v>154</v>
      </c>
      <c r="D332" s="6" t="s">
        <v>285</v>
      </c>
      <c r="E332" s="157" t="s">
        <v>81</v>
      </c>
      <c r="F332" s="16">
        <v>200000</v>
      </c>
      <c r="G332" s="316">
        <v>200000</v>
      </c>
      <c r="H332" s="349">
        <f t="shared" si="7"/>
        <v>0</v>
      </c>
    </row>
    <row r="333" spans="1:8" ht="12.75">
      <c r="A333" s="99" t="s">
        <v>58</v>
      </c>
      <c r="B333" s="77" t="s">
        <v>33</v>
      </c>
      <c r="C333" s="100"/>
      <c r="D333" s="70"/>
      <c r="E333" s="164"/>
      <c r="F333" s="101">
        <f>F334</f>
        <v>4350000</v>
      </c>
      <c r="G333" s="342">
        <f>G334</f>
        <v>5000000</v>
      </c>
      <c r="H333" s="349">
        <f t="shared" si="7"/>
        <v>650000</v>
      </c>
    </row>
    <row r="334" spans="1:8" ht="12.75">
      <c r="A334" s="102" t="s">
        <v>64</v>
      </c>
      <c r="B334" s="57" t="s">
        <v>33</v>
      </c>
      <c r="C334" s="90" t="s">
        <v>8</v>
      </c>
      <c r="D334" s="5"/>
      <c r="E334" s="158"/>
      <c r="F334" s="17">
        <f>F335</f>
        <v>4350000</v>
      </c>
      <c r="G334" s="314">
        <f>G335</f>
        <v>5000000</v>
      </c>
      <c r="H334" s="349">
        <f t="shared" si="7"/>
        <v>650000</v>
      </c>
    </row>
    <row r="335" spans="1:11" ht="12.75">
      <c r="A335" s="23" t="s">
        <v>164</v>
      </c>
      <c r="B335" s="224" t="s">
        <v>33</v>
      </c>
      <c r="C335" s="225" t="s">
        <v>8</v>
      </c>
      <c r="D335" s="216" t="s">
        <v>228</v>
      </c>
      <c r="E335" s="226"/>
      <c r="F335" s="215">
        <f>F336+F340</f>
        <v>4350000</v>
      </c>
      <c r="G335" s="338">
        <f>G336+G340</f>
        <v>5000000</v>
      </c>
      <c r="H335" s="349">
        <f t="shared" si="7"/>
        <v>650000</v>
      </c>
      <c r="K335" s="311"/>
    </row>
    <row r="336" spans="1:8" ht="25.5">
      <c r="A336" s="205" t="s">
        <v>155</v>
      </c>
      <c r="B336" s="55" t="s">
        <v>33</v>
      </c>
      <c r="C336" s="26" t="s">
        <v>8</v>
      </c>
      <c r="D336" s="26" t="s">
        <v>286</v>
      </c>
      <c r="E336" s="26"/>
      <c r="F336" s="27">
        <f>F337</f>
        <v>350000</v>
      </c>
      <c r="G336" s="317">
        <f>G337</f>
        <v>300000</v>
      </c>
      <c r="H336" s="349">
        <f t="shared" si="7"/>
        <v>-50000</v>
      </c>
    </row>
    <row r="337" spans="1:8" ht="25.5">
      <c r="A337" s="72" t="s">
        <v>170</v>
      </c>
      <c r="B337" s="32" t="s">
        <v>33</v>
      </c>
      <c r="C337" s="61" t="s">
        <v>8</v>
      </c>
      <c r="D337" s="6" t="s">
        <v>286</v>
      </c>
      <c r="E337" s="144" t="s">
        <v>167</v>
      </c>
      <c r="F337" s="73">
        <v>350000</v>
      </c>
      <c r="G337" s="343">
        <v>300000</v>
      </c>
      <c r="H337" s="349">
        <f t="shared" si="7"/>
        <v>-50000</v>
      </c>
    </row>
    <row r="338" spans="1:8" ht="2.25" customHeight="1" hidden="1">
      <c r="A338" s="72" t="s">
        <v>79</v>
      </c>
      <c r="B338" s="32" t="s">
        <v>33</v>
      </c>
      <c r="C338" s="61" t="s">
        <v>8</v>
      </c>
      <c r="D338" s="6" t="s">
        <v>286</v>
      </c>
      <c r="E338" s="144" t="s">
        <v>81</v>
      </c>
      <c r="F338" s="73"/>
      <c r="G338" s="343"/>
      <c r="H338" s="349">
        <f t="shared" si="7"/>
        <v>0</v>
      </c>
    </row>
    <row r="339" spans="1:8" ht="12.75">
      <c r="A339" s="29" t="s">
        <v>156</v>
      </c>
      <c r="B339" s="290" t="s">
        <v>33</v>
      </c>
      <c r="C339" s="94" t="s">
        <v>8</v>
      </c>
      <c r="D339" s="289" t="s">
        <v>303</v>
      </c>
      <c r="E339" s="161"/>
      <c r="F339" s="27">
        <f>F340</f>
        <v>4000000</v>
      </c>
      <c r="G339" s="317">
        <f>G340</f>
        <v>4700000</v>
      </c>
      <c r="H339" s="349">
        <f t="shared" si="7"/>
        <v>700000</v>
      </c>
    </row>
    <row r="340" spans="1:8" ht="25.5">
      <c r="A340" s="72" t="s">
        <v>157</v>
      </c>
      <c r="B340" s="32" t="s">
        <v>33</v>
      </c>
      <c r="C340" s="61" t="s">
        <v>8</v>
      </c>
      <c r="D340" s="6" t="s">
        <v>303</v>
      </c>
      <c r="E340" s="144" t="s">
        <v>158</v>
      </c>
      <c r="F340" s="73">
        <v>4000000</v>
      </c>
      <c r="G340" s="343">
        <v>4700000</v>
      </c>
      <c r="H340" s="349">
        <f t="shared" si="7"/>
        <v>700000</v>
      </c>
    </row>
    <row r="341" spans="1:8" ht="12.75">
      <c r="A341" s="79" t="s">
        <v>59</v>
      </c>
      <c r="B341" s="77" t="s">
        <v>6</v>
      </c>
      <c r="C341" s="100"/>
      <c r="D341" s="70"/>
      <c r="E341" s="164"/>
      <c r="F341" s="101">
        <f aca="true" t="shared" si="8" ref="F341:G343">F342</f>
        <v>600000</v>
      </c>
      <c r="G341" s="342">
        <f t="shared" si="8"/>
        <v>600000</v>
      </c>
      <c r="H341" s="349">
        <f t="shared" si="7"/>
        <v>0</v>
      </c>
    </row>
    <row r="342" spans="1:8" ht="12.75">
      <c r="A342" s="102" t="s">
        <v>29</v>
      </c>
      <c r="B342" s="57" t="s">
        <v>6</v>
      </c>
      <c r="C342" s="90" t="s">
        <v>9</v>
      </c>
      <c r="D342" s="5"/>
      <c r="E342" s="158"/>
      <c r="F342" s="17">
        <f t="shared" si="8"/>
        <v>600000</v>
      </c>
      <c r="G342" s="314">
        <f t="shared" si="8"/>
        <v>600000</v>
      </c>
      <c r="H342" s="349">
        <f t="shared" si="7"/>
        <v>0</v>
      </c>
    </row>
    <row r="343" spans="1:11" ht="12.75">
      <c r="A343" s="132" t="s">
        <v>165</v>
      </c>
      <c r="B343" s="113" t="s">
        <v>6</v>
      </c>
      <c r="C343" s="87" t="s">
        <v>9</v>
      </c>
      <c r="D343" s="12" t="s">
        <v>287</v>
      </c>
      <c r="E343" s="149"/>
      <c r="F343" s="15">
        <f t="shared" si="8"/>
        <v>600000</v>
      </c>
      <c r="G343" s="329">
        <f t="shared" si="8"/>
        <v>600000</v>
      </c>
      <c r="H343" s="349">
        <f t="shared" si="7"/>
        <v>0</v>
      </c>
      <c r="K343" s="311"/>
    </row>
    <row r="344" spans="1:8" ht="25.5">
      <c r="A344" s="72" t="s">
        <v>116</v>
      </c>
      <c r="B344" s="32" t="s">
        <v>6</v>
      </c>
      <c r="C344" s="61" t="s">
        <v>9</v>
      </c>
      <c r="D344" s="6" t="s">
        <v>287</v>
      </c>
      <c r="E344" s="144" t="s">
        <v>115</v>
      </c>
      <c r="F344" s="73">
        <v>600000</v>
      </c>
      <c r="G344" s="343">
        <v>600000</v>
      </c>
      <c r="H344" s="349">
        <f t="shared" si="7"/>
        <v>0</v>
      </c>
    </row>
    <row r="345" spans="1:8" ht="18.75" customHeight="1">
      <c r="A345" s="107" t="s">
        <v>55</v>
      </c>
      <c r="B345" s="103" t="s">
        <v>50</v>
      </c>
      <c r="C345" s="105"/>
      <c r="D345" s="104"/>
      <c r="E345" s="135"/>
      <c r="F345" s="106">
        <f>F346</f>
        <v>2000000</v>
      </c>
      <c r="G345" s="345">
        <f>G346</f>
        <v>2000000</v>
      </c>
      <c r="H345" s="349">
        <f t="shared" si="7"/>
        <v>0</v>
      </c>
    </row>
    <row r="346" spans="1:11" ht="12.75">
      <c r="A346" s="292" t="s">
        <v>111</v>
      </c>
      <c r="B346" s="291" t="s">
        <v>50</v>
      </c>
      <c r="C346" s="81" t="s">
        <v>2</v>
      </c>
      <c r="D346" s="13"/>
      <c r="E346" s="165"/>
      <c r="F346" s="108">
        <f>F349</f>
        <v>2000000</v>
      </c>
      <c r="G346" s="346">
        <f>G349</f>
        <v>2000000</v>
      </c>
      <c r="H346" s="349">
        <f t="shared" si="7"/>
        <v>0</v>
      </c>
      <c r="K346" s="311"/>
    </row>
    <row r="347" spans="1:8" ht="31.5" customHeight="1" hidden="1">
      <c r="A347" s="98" t="s">
        <v>159</v>
      </c>
      <c r="B347" s="33" t="s">
        <v>50</v>
      </c>
      <c r="C347" s="63" t="s">
        <v>2</v>
      </c>
      <c r="D347" s="26" t="s">
        <v>209</v>
      </c>
      <c r="E347" s="138"/>
      <c r="F347" s="109">
        <f>F348</f>
        <v>0</v>
      </c>
      <c r="G347" s="344">
        <f>G348</f>
        <v>0</v>
      </c>
      <c r="H347" s="349">
        <f t="shared" si="7"/>
        <v>0</v>
      </c>
    </row>
    <row r="348" spans="1:8" ht="12.75" hidden="1">
      <c r="A348" s="95" t="s">
        <v>111</v>
      </c>
      <c r="B348" s="32" t="s">
        <v>50</v>
      </c>
      <c r="C348" s="61" t="s">
        <v>2</v>
      </c>
      <c r="D348" s="6" t="s">
        <v>209</v>
      </c>
      <c r="E348" s="144" t="s">
        <v>112</v>
      </c>
      <c r="F348" s="73"/>
      <c r="G348" s="343"/>
      <c r="H348" s="349">
        <f t="shared" si="7"/>
        <v>0</v>
      </c>
    </row>
    <row r="349" spans="1:8" ht="12.75">
      <c r="A349" s="293" t="s">
        <v>111</v>
      </c>
      <c r="B349" s="33" t="s">
        <v>50</v>
      </c>
      <c r="C349" s="63" t="s">
        <v>2</v>
      </c>
      <c r="D349" s="26" t="s">
        <v>288</v>
      </c>
      <c r="E349" s="138"/>
      <c r="F349" s="109">
        <f>F350</f>
        <v>2000000</v>
      </c>
      <c r="G349" s="344">
        <f>G350</f>
        <v>2000000</v>
      </c>
      <c r="H349" s="349">
        <f t="shared" si="7"/>
        <v>0</v>
      </c>
    </row>
    <row r="350" spans="1:8" ht="12.75">
      <c r="A350" s="95" t="s">
        <v>159</v>
      </c>
      <c r="B350" s="32" t="s">
        <v>50</v>
      </c>
      <c r="C350" s="61" t="s">
        <v>2</v>
      </c>
      <c r="D350" s="6" t="s">
        <v>288</v>
      </c>
      <c r="E350" s="144" t="s">
        <v>112</v>
      </c>
      <c r="F350" s="73">
        <v>2000000</v>
      </c>
      <c r="G350" s="343">
        <v>2000000</v>
      </c>
      <c r="H350" s="349">
        <f t="shared" si="7"/>
        <v>0</v>
      </c>
    </row>
    <row r="351" spans="1:8" ht="24.75" customHeight="1">
      <c r="A351" s="79" t="s">
        <v>60</v>
      </c>
      <c r="B351" s="69" t="s">
        <v>38</v>
      </c>
      <c r="C351" s="88"/>
      <c r="D351" s="70"/>
      <c r="E351" s="136"/>
      <c r="F351" s="101">
        <f>F352</f>
        <v>7083000</v>
      </c>
      <c r="G351" s="342">
        <f>G352</f>
        <v>7083000</v>
      </c>
      <c r="H351" s="349">
        <f t="shared" si="7"/>
        <v>0</v>
      </c>
    </row>
    <row r="352" spans="1:8" ht="25.5">
      <c r="A352" s="52" t="s">
        <v>61</v>
      </c>
      <c r="B352" s="68" t="s">
        <v>38</v>
      </c>
      <c r="C352" s="142" t="s">
        <v>2</v>
      </c>
      <c r="D352" s="13"/>
      <c r="E352" s="166"/>
      <c r="F352" s="17">
        <f>F353+F355</f>
        <v>7083000</v>
      </c>
      <c r="G352" s="314">
        <f>G353+G355</f>
        <v>7083000</v>
      </c>
      <c r="H352" s="349">
        <f t="shared" si="7"/>
        <v>0</v>
      </c>
    </row>
    <row r="353" spans="1:11" ht="12.75">
      <c r="A353" s="67" t="s">
        <v>44</v>
      </c>
      <c r="B353" s="64" t="s">
        <v>38</v>
      </c>
      <c r="C353" s="64" t="s">
        <v>2</v>
      </c>
      <c r="D353" s="66" t="s">
        <v>289</v>
      </c>
      <c r="E353" s="167"/>
      <c r="F353" s="27">
        <f>F354</f>
        <v>500000</v>
      </c>
      <c r="G353" s="317">
        <f>G354</f>
        <v>500000</v>
      </c>
      <c r="H353" s="349">
        <f t="shared" si="7"/>
        <v>0</v>
      </c>
      <c r="K353" s="311"/>
    </row>
    <row r="354" spans="1:8" ht="12.75">
      <c r="A354" s="80" t="s">
        <v>113</v>
      </c>
      <c r="B354" s="4" t="s">
        <v>38</v>
      </c>
      <c r="C354" s="82" t="s">
        <v>2</v>
      </c>
      <c r="D354" s="276" t="s">
        <v>289</v>
      </c>
      <c r="E354" s="25" t="s">
        <v>114</v>
      </c>
      <c r="F354" s="21">
        <v>500000</v>
      </c>
      <c r="G354" s="347">
        <v>500000</v>
      </c>
      <c r="H354" s="349">
        <f t="shared" si="7"/>
        <v>0</v>
      </c>
    </row>
    <row r="355" spans="1:11" ht="25.5">
      <c r="A355" s="65" t="s">
        <v>43</v>
      </c>
      <c r="B355" s="64" t="s">
        <v>38</v>
      </c>
      <c r="C355" s="64" t="s">
        <v>2</v>
      </c>
      <c r="D355" s="66" t="s">
        <v>290</v>
      </c>
      <c r="E355" s="167"/>
      <c r="F355" s="27">
        <f>F356</f>
        <v>6583000</v>
      </c>
      <c r="G355" s="317">
        <f>G356</f>
        <v>6583000</v>
      </c>
      <c r="H355" s="349">
        <f t="shared" si="7"/>
        <v>0</v>
      </c>
      <c r="K355" s="311"/>
    </row>
    <row r="356" spans="1:8" ht="13.5" thickBot="1">
      <c r="A356" s="53" t="s">
        <v>113</v>
      </c>
      <c r="B356" s="60" t="s">
        <v>38</v>
      </c>
      <c r="C356" s="82" t="s">
        <v>2</v>
      </c>
      <c r="D356" s="277" t="s">
        <v>290</v>
      </c>
      <c r="E356" s="25" t="s">
        <v>114</v>
      </c>
      <c r="F356" s="21">
        <v>6583000</v>
      </c>
      <c r="G356" s="347">
        <v>6583000</v>
      </c>
      <c r="H356" s="349">
        <f t="shared" si="7"/>
        <v>0</v>
      </c>
    </row>
    <row r="357" spans="1:8" ht="16.5" thickBot="1">
      <c r="A357" s="287" t="s">
        <v>19</v>
      </c>
      <c r="B357" s="201"/>
      <c r="C357" s="202"/>
      <c r="D357" s="279"/>
      <c r="E357" s="203"/>
      <c r="F357" s="348">
        <f>F12+F90+F94+F109+F135+F266+F290+F294+F333+F341+F345+F351</f>
        <v>376119360</v>
      </c>
      <c r="G357" s="348">
        <f>G12+G90+G94+G109+G135+G266+G290+G294+G333+G341+G345+G351</f>
        <v>405878289</v>
      </c>
      <c r="H357" s="349">
        <f t="shared" si="7"/>
        <v>29758929</v>
      </c>
    </row>
    <row r="358" ht="12.75">
      <c r="A358" s="286"/>
    </row>
    <row r="359" spans="3:11" ht="12.75">
      <c r="C359" s="207" t="s">
        <v>66</v>
      </c>
      <c r="D359" s="207"/>
      <c r="E359" s="207"/>
      <c r="F359" s="208">
        <f>F14+F18+F24+F63+F71+F79+F88+F99+F107+F111+F120+F122+F126+F128+F133+F140+F142+F174+F184+F208+F211+F225+F229+F235+F238+F243+F251+F258+F260+F263+F270+F275+F278+F280+F283+F291+F295+F304+F326+F330+F333+F341+F345+F353</f>
        <v>137005897</v>
      </c>
      <c r="G359" s="208">
        <f>G14+G18+G24+G63+G71+G79+G88+G99+G107+G111+G120+G122+G126+G128+G133+G140+G142+G174+G184+G208+G211+G225+G229+G235+G238+G243+G251+G258+G260+G263+G270+G275+G278+G280+G283+G291+G295+G304+G326+G330+G333+G341+G345+G353</f>
        <v>142187773.51</v>
      </c>
      <c r="H359" s="208">
        <f>H14+H18+H24+H63+H71+H79+H88+H99+H107+H111+H120+H122+H126+H128+H133+H140+H142+H174+H184+H208+H211+H225+H229+H235+H238+H243+H251+H258+H260+H263+H270+H275+H278+H280+H283+H291+H295+H304+H326+H330+H333+H341+H345+H353</f>
        <v>5181876.51</v>
      </c>
      <c r="K359" s="311"/>
    </row>
    <row r="360" spans="3:8" ht="12.75">
      <c r="C360" s="207" t="s">
        <v>353</v>
      </c>
      <c r="D360" s="207"/>
      <c r="E360" s="207"/>
      <c r="F360" s="208"/>
      <c r="G360" s="208"/>
      <c r="H360" s="208"/>
    </row>
    <row r="361" spans="3:11" ht="12.75">
      <c r="C361" s="207" t="s">
        <v>67</v>
      </c>
      <c r="D361" s="207"/>
      <c r="E361" s="207"/>
      <c r="F361" s="208">
        <f>F138+F170+F172</f>
        <v>16000000</v>
      </c>
      <c r="G361" s="208">
        <f>G138+G170+G172</f>
        <v>16000000</v>
      </c>
      <c r="H361" s="208">
        <f>H138+H170+H172</f>
        <v>0</v>
      </c>
      <c r="K361" s="311"/>
    </row>
    <row r="362" spans="3:11" ht="12.75">
      <c r="C362" s="207" t="s">
        <v>68</v>
      </c>
      <c r="D362" s="207"/>
      <c r="E362" s="207"/>
      <c r="F362" s="208">
        <f>F27+F32+F36+F61+F69+F92+F96+F152+F160+F163+F186+F189+F197+F205+F298+F309-F326+F347+F355+F67+F105+F115+F117+F131+F167+F216+F219+F222+F232+F256+F288+F306</f>
        <v>220691500</v>
      </c>
      <c r="G362" s="208">
        <f>G27+G32+G36+G61+G69+G92+G96+G152+G160+G163+G186+G189+G197+G205+G298+G309-G326+G347+G355+G67+G105+G115+G117+G131+G167+G216+G219+G222+G232+G256+G288+G306</f>
        <v>245198552.49</v>
      </c>
      <c r="H362" s="208">
        <f>H27+H32+H36+H61+H69+H92+H96+H152+H160+H163+H186+H189+H197+H205+H298+H309-H326+H347+H355+H67+H105+H115+H117+H131+H167+H216+H219+H222+H232+H256+H288+H306</f>
        <v>24507052.490000002</v>
      </c>
      <c r="K362" s="311"/>
    </row>
    <row r="363" spans="3:11" ht="14.25" customHeight="1">
      <c r="C363" s="207" t="s">
        <v>201</v>
      </c>
      <c r="D363" s="207"/>
      <c r="E363" s="207"/>
      <c r="F363" s="208">
        <f>F113</f>
        <v>688963</v>
      </c>
      <c r="G363" s="208">
        <f>G113</f>
        <v>688963</v>
      </c>
      <c r="H363" s="208">
        <f>H113</f>
        <v>0</v>
      </c>
      <c r="K363" s="311"/>
    </row>
    <row r="364" spans="3:11" ht="12.75">
      <c r="C364" s="207" t="s">
        <v>69</v>
      </c>
      <c r="D364" s="207"/>
      <c r="E364" s="207"/>
      <c r="F364" s="208">
        <f>F42+F44+F48+F50+F52+F56+F58+F272</f>
        <v>1733000</v>
      </c>
      <c r="G364" s="208">
        <f>G42+G44+G48+G50+G52+G56+G58+G272</f>
        <v>1803000</v>
      </c>
      <c r="H364" s="208">
        <f>H42+H44+H48+H50+H52+H56+H58+H272</f>
        <v>70000</v>
      </c>
      <c r="K364" s="311"/>
    </row>
    <row r="365" spans="3:8" ht="12.75">
      <c r="C365" s="207"/>
      <c r="D365" s="207"/>
      <c r="E365" s="207"/>
      <c r="F365" s="208">
        <f>SUM(F359:F364)</f>
        <v>376119360</v>
      </c>
      <c r="G365" s="208">
        <f>SUM(G359:G364)</f>
        <v>405878289</v>
      </c>
      <c r="H365" s="208">
        <f>SUM(H359:H364)</f>
        <v>29758929</v>
      </c>
    </row>
    <row r="367" spans="3:7" ht="12.75">
      <c r="C367" s="266" t="s">
        <v>200</v>
      </c>
      <c r="F367" s="256">
        <f>F41+F70+F93+F112+F354+F356</f>
        <v>8528897</v>
      </c>
      <c r="G367" s="256">
        <f>G41+G68+G70+G93+G105+G112+G116+G118+G131+G289+G354+G356</f>
        <v>20432614.490000002</v>
      </c>
    </row>
    <row r="369" ht="12.75">
      <c r="G369" s="350"/>
    </row>
  </sheetData>
  <sheetProtection/>
  <mergeCells count="9">
    <mergeCell ref="G6:G11"/>
    <mergeCell ref="H6:H11"/>
    <mergeCell ref="A4:F4"/>
    <mergeCell ref="A6:A11"/>
    <mergeCell ref="B6:B11"/>
    <mergeCell ref="C6:C11"/>
    <mergeCell ref="D6:D11"/>
    <mergeCell ref="E6:E11"/>
    <mergeCell ref="F6:F11"/>
  </mergeCells>
  <printOptions/>
  <pageMargins left="0.7" right="0.7" top="0.75" bottom="0.33" header="0.3" footer="0.17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2016-05-06T12:51:09Z</cp:lastPrinted>
  <dcterms:created xsi:type="dcterms:W3CDTF">2004-09-08T10:28:32Z</dcterms:created>
  <dcterms:modified xsi:type="dcterms:W3CDTF">2016-05-08T11:30:57Z</dcterms:modified>
  <cp:category/>
  <cp:version/>
  <cp:contentType/>
  <cp:contentStatus/>
</cp:coreProperties>
</file>