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5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'дох'!$A$1:$U$119</definedName>
    <definedName name="_xlnm.Print_Area" localSheetId="2">'ист'!$A$1:$E$39</definedName>
    <definedName name="_xlnm.Print_Area" localSheetId="1">'расх'!$A$1:$I$367</definedName>
  </definedNames>
  <calcPr fullCalcOnLoad="1"/>
</workbook>
</file>

<file path=xl/sharedStrings.xml><?xml version="1.0" encoding="utf-8"?>
<sst xmlns="http://schemas.openxmlformats.org/spreadsheetml/2006/main" count="3058" uniqueCount="639">
  <si>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</si>
  <si>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</si>
  <si>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</si>
  <si>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</si>
  <si>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</si>
  <si>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</si>
  <si>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</si>
  <si>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</si>
  <si>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</si>
  <si>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</si>
  <si>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</si>
  <si>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</si>
  <si>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</si>
  <si>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</si>
  <si>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</si>
  <si>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</si>
  <si>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</si>
  <si>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</si>
  <si>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</si>
  <si>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</si>
  <si>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</si>
  <si>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</si>
  <si>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</si>
  <si>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</si>
  <si>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</si>
  <si>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</si>
  <si>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</si>
  <si>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</si>
  <si>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</si>
  <si>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</si>
  <si>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</si>
  <si>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</si>
  <si>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</si>
  <si>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</si>
  <si>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</si>
  <si>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</si>
  <si>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</si>
  <si>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</si>
  <si>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</si>
  <si>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</si>
  <si>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</si>
  <si>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</si>
  <si>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</si>
  <si>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</si>
  <si>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</si>
  <si>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</si>
  <si>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</si>
  <si>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</si>
  <si>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</si>
  <si>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</si>
  <si>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</si>
  <si>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</si>
  <si>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</si>
  <si>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</si>
  <si>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</si>
  <si>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</si>
  <si>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</si>
  <si>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</si>
  <si>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</si>
  <si>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</si>
  <si>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</si>
  <si>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</si>
  <si>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</si>
  <si>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</si>
  <si>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</si>
  <si>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1.8.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</si>
  <si>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</si>
  <si>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</si>
  <si>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</si>
  <si>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</si>
  <si>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</si>
  <si>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</si>
  <si>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</si>
  <si>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</si>
  <si>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</si>
  <si>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</si>
  <si>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</si>
  <si>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</si>
  <si>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</si>
  <si>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</si>
  <si>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</si>
  <si>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</si>
  <si>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</si>
  <si>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</si>
  <si>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</si>
  <si>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</si>
  <si>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</si>
  <si>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</si>
  <si>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</si>
  <si>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</si>
  <si>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</si>
  <si>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</si>
  <si>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</si>
  <si>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</si>
  <si>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</si>
  <si>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</si>
  <si>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</si>
  <si>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</si>
  <si>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</si>
  <si>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</si>
  <si>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</si>
  <si>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</si>
  <si>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</si>
  <si>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</si>
  <si>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</si>
  <si>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</si>
  <si>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</si>
  <si>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</si>
  <si>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</si>
  <si>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</si>
  <si>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</si>
  <si>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</si>
  <si>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</si>
  <si>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</si>
  <si>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</si>
  <si>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</si>
  <si>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</si>
  <si>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</si>
  <si>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</si>
  <si>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</si>
  <si>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</si>
  <si>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</si>
  <si>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</si>
  <si>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</si>
  <si>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</si>
  <si>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Источники финансирования дефицита бюджета на 2014 год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</si>
  <si>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</si>
  <si>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</si>
  <si>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01 0 5027</t>
  </si>
  <si>
    <t>Субсидии на программу "Доступная среда" за счет ФБ</t>
  </si>
  <si>
    <t>Субсидия на комплектование библиотечных фондовза счет РК "Развитие культуры"</t>
  </si>
  <si>
    <t>03 6 4311</t>
  </si>
  <si>
    <t>03 0 4309</t>
  </si>
  <si>
    <t>свои</t>
  </si>
  <si>
    <t>от поселений</t>
  </si>
  <si>
    <t>платные</t>
  </si>
  <si>
    <t>целевые</t>
  </si>
  <si>
    <t>итого</t>
  </si>
  <si>
    <t>к решению "Об исполнении бюджета муниципального образования «Суоярвский район» за 9 месяцев 2014 года</t>
  </si>
  <si>
    <t>9.1.12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</si>
  <si>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</si>
  <si>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</si>
  <si>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</si>
  <si>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029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</si>
  <si>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</si>
  <si>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образования «Суоярвский район» за 9 месяцев 2014 года</t>
  </si>
  <si>
    <t>06 0 4309</t>
  </si>
  <si>
    <t>Общеэкономическое вопросы</t>
  </si>
  <si>
    <t>Иные межбюджетные трансферты на реализацию дополнительных мероприятий в сфере занятости населения</t>
  </si>
  <si>
    <t>09 0 5083</t>
  </si>
  <si>
    <t>Субсидии за счет средств ФБ на реализацию программы  "Развитие и поддержка малого и среднего предпринимательства"</t>
  </si>
  <si>
    <t>09 1 5064</t>
  </si>
  <si>
    <t>Субсидии на программу "Доступная среда" за счет бюджета РК</t>
  </si>
  <si>
    <t>01 0 0290</t>
  </si>
  <si>
    <t xml:space="preserve">Софинансирование за счет средств местного бюджета субсидии на программу "Доступная среда" </t>
  </si>
  <si>
    <t>01 9 5027</t>
  </si>
  <si>
    <t>Софинансирование за счет средств местного бюджета субсидия на выравнивание бюджетной обеспеченности (Ремонт фасада общеобразовательных учреждений)</t>
  </si>
  <si>
    <t>01 9 4309</t>
  </si>
  <si>
    <t>Софинансирование за счет средств местного бюджета субсидия на комплектование библиотечных фондов</t>
  </si>
  <si>
    <t>03 9 4311</t>
  </si>
  <si>
    <t>Субсидии на реализацию мероприятий федеральной целевой программы "Культура России (2012 - 2018 годы)"</t>
  </si>
  <si>
    <t>03 0 5014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</si>
  <si>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</si>
  <si>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</si>
  <si>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</si>
  <si>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</si>
  <si>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</si>
  <si>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04 0 4216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</si>
  <si>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ФБ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</si>
  <si>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бюджета РК</t>
  </si>
  <si>
    <t>05 0 4309</t>
  </si>
  <si>
    <t>05 0 7001</t>
  </si>
  <si>
    <t>Физкультурно-оздоровительная работа и спортивные мероприятия</t>
  </si>
  <si>
    <t>Приложение № 3 к решению Совета депутатов "Об исполнении бюджета муниципального образования "Суоярвский район" за 9 месяцев 2014 года"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</si>
  <si>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</si>
  <si>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</si>
  <si>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</si>
  <si>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</si>
  <si>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</si>
  <si>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</si>
  <si>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</si>
  <si>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</si>
  <si>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</si>
  <si>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</si>
  <si>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</si>
  <si>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</si>
  <si>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</si>
  <si>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</si>
  <si>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</si>
  <si>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</si>
  <si>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</si>
  <si>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</si>
  <si>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</si>
  <si>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</si>
  <si>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</si>
  <si>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</si>
  <si>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</si>
  <si>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</si>
  <si>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</si>
  <si>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</si>
  <si>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</si>
  <si>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</si>
  <si>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</si>
  <si>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</si>
  <si>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</si>
  <si>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</si>
  <si>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</si>
  <si>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</si>
  <si>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</si>
  <si>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</si>
  <si>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</si>
  <si>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</si>
  <si>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</si>
  <si>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</si>
  <si>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</si>
  <si>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</si>
  <si>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</si>
  <si>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</si>
  <si>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</si>
  <si>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</si>
  <si>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</si>
  <si>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</si>
  <si>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</si>
  <si>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</si>
  <si>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</si>
  <si>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</si>
  <si>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</si>
  <si>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</si>
  <si>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</si>
  <si>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</si>
  <si>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</si>
  <si>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</si>
  <si>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</si>
  <si>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</si>
  <si>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</si>
  <si>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</si>
  <si>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</si>
  <si>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</si>
  <si>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</si>
  <si>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</si>
  <si>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</si>
  <si>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</si>
  <si>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</si>
  <si>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</si>
  <si>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</si>
  <si>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</si>
  <si>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</si>
  <si>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</si>
  <si>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</si>
  <si>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</si>
  <si>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</si>
  <si>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</si>
  <si>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</si>
  <si>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</si>
  <si>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</si>
  <si>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</si>
  <si>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</si>
  <si>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</si>
  <si>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</si>
  <si>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</si>
  <si>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</si>
  <si>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</si>
  <si>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</si>
  <si>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</si>
  <si>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</si>
  <si>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</si>
  <si>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</si>
  <si>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</si>
  <si>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</si>
  <si>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</si>
  <si>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</si>
  <si>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</si>
  <si>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</si>
  <si>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</si>
  <si>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</si>
  <si>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</si>
  <si>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</si>
  <si>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</si>
  <si>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</si>
  <si>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</si>
  <si>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</si>
  <si>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</si>
  <si>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</si>
  <si>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</si>
  <si>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</si>
  <si>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</si>
  <si>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</si>
  <si>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</si>
  <si>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</si>
  <si>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</si>
  <si>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</si>
  <si>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</si>
  <si>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</si>
  <si>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</si>
  <si>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</si>
  <si>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</si>
  <si>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</si>
  <si>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</si>
  <si>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</si>
  <si>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</si>
  <si>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</si>
  <si>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</si>
  <si>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</si>
  <si>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</si>
  <si>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</si>
  <si>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</si>
  <si>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</si>
  <si>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</si>
  <si>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</si>
  <si>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</si>
  <si>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</si>
  <si>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</si>
  <si>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</si>
  <si>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</si>
  <si>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</si>
  <si>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</si>
  <si>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</si>
  <si>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</si>
  <si>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</si>
  <si>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</si>
  <si>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</si>
  <si>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</si>
  <si>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</si>
  <si>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</si>
  <si>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</si>
  <si>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</si>
  <si>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</si>
  <si>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</si>
  <si>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</si>
  <si>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</si>
  <si>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</si>
  <si>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</si>
  <si>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</si>
  <si>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</si>
  <si>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</si>
  <si>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</si>
  <si>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</si>
  <si>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</si>
  <si>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</si>
  <si>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</si>
  <si>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</si>
  <si>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</si>
  <si>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</si>
  <si>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</si>
  <si>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</si>
  <si>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</si>
  <si>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</si>
  <si>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</si>
  <si>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</si>
  <si>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</si>
  <si>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</si>
  <si>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</si>
  <si>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</si>
  <si>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</si>
  <si>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</si>
  <si>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</si>
  <si>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</si>
  <si>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</si>
  <si>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</si>
  <si>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</si>
  <si>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</si>
  <si>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</si>
  <si>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</si>
  <si>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</si>
  <si>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</si>
  <si>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</si>
  <si>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</si>
  <si>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</si>
  <si>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</si>
  <si>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</si>
  <si>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</si>
  <si>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</si>
  <si>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</si>
  <si>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</si>
  <si>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</si>
  <si>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</si>
  <si>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</si>
  <si>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</si>
  <si>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</si>
  <si>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</si>
  <si>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</si>
  <si>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</si>
  <si>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</si>
  <si>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</si>
  <si>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</si>
  <si>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</si>
  <si>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</si>
  <si>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</si>
  <si>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</si>
  <si>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</si>
  <si>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</si>
  <si>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</si>
  <si>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</si>
  <si>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</si>
  <si>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</si>
  <si>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</si>
  <si>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</si>
  <si>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</si>
  <si>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</si>
  <si>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</si>
  <si>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</si>
  <si>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</si>
  <si>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</si>
  <si>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</si>
  <si>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</si>
  <si>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09 3 7795</t>
  </si>
  <si>
    <t>01 0 4206</t>
  </si>
  <si>
    <t>04 0 0402</t>
  </si>
  <si>
    <t>01 0 4309</t>
  </si>
  <si>
    <t>06 4 4215</t>
  </si>
  <si>
    <t>06 0 4214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</si>
  <si>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</si>
  <si>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</si>
  <si>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</si>
  <si>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</si>
  <si>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</si>
  <si>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</si>
  <si>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</si>
  <si>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</si>
  <si>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</si>
  <si>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</si>
  <si>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</si>
  <si>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</si>
  <si>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</si>
  <si>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</si>
  <si>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</si>
  <si>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</si>
  <si>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</si>
  <si>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</si>
  <si>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</si>
  <si>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</si>
  <si>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</si>
  <si>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</si>
  <si>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</si>
  <si>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</si>
  <si>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</si>
  <si>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</si>
  <si>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</si>
  <si>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</si>
  <si>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</si>
  <si>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</si>
  <si>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</si>
  <si>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</si>
  <si>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</si>
  <si>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</si>
  <si>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</si>
  <si>
    <t>Структура доходов бюджета муниципального образования "Суоярвский район" в 2014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</si>
  <si>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</si>
  <si>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</si>
  <si>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</si>
  <si>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</si>
  <si>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</si>
  <si>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</si>
  <si>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</si>
  <si>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</si>
  <si>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</si>
  <si>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</si>
  <si>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</si>
  <si>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</si>
  <si>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</si>
  <si>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</si>
  <si>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</si>
  <si>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</si>
  <si>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</si>
  <si>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</si>
  <si>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</si>
  <si>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</si>
  <si>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</si>
  <si>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</si>
  <si>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</si>
  <si>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</si>
  <si>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</si>
  <si>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</si>
  <si>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</si>
  <si>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</si>
  <si>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</si>
  <si>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</si>
  <si>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</si>
  <si>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</si>
  <si>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</si>
  <si>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</si>
  <si>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</si>
  <si>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</si>
  <si>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</si>
  <si>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</si>
  <si>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</si>
  <si>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</si>
  <si>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</si>
  <si>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</si>
  <si>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</si>
  <si>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</si>
  <si>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</si>
  <si>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</si>
  <si>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</si>
  <si>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</si>
  <si>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</si>
  <si>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</si>
  <si>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</si>
  <si>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</si>
  <si>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</si>
  <si>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</si>
  <si>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</si>
  <si>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</si>
  <si>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</si>
  <si>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</si>
  <si>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</si>
  <si>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</si>
  <si>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</si>
  <si>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</si>
  <si>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</si>
  <si>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</si>
  <si>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</si>
  <si>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3.1.2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</si>
  <si>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</si>
  <si>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</si>
  <si>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</si>
  <si>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</si>
  <si>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</si>
  <si>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</si>
  <si>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</si>
  <si>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</si>
  <si>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</si>
  <si>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</si>
  <si>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</si>
  <si>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</si>
  <si>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</si>
  <si>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</si>
  <si>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</si>
  <si>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</si>
  <si>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</si>
  <si>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</si>
  <si>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</si>
  <si>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</si>
  <si>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</si>
  <si>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</si>
  <si>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</si>
  <si>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</si>
  <si>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</si>
  <si>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5.2.2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</si>
  <si>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</si>
  <si>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</si>
  <si>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</si>
  <si>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</si>
  <si>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</si>
  <si>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</si>
  <si>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</si>
  <si>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6.1.1</t>
  </si>
  <si>
    <t>Плата за выбросы загрязняющих веществ в атмосферный воздух стационарными объектами</t>
  </si>
  <si>
    <t>6.1.2</t>
  </si>
  <si>
    <t>Плата за выбросы загрязняющих веществ в атмосферный воздух передвижными объектами</t>
  </si>
  <si>
    <t>6.1.3</t>
  </si>
  <si>
    <t>Плата за выбросы загрязняющих веществ в водные объекты</t>
  </si>
  <si>
    <t>6.1.4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</si>
  <si>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</si>
  <si>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</si>
  <si>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</si>
  <si>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</si>
  <si>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Прочие доходы от оказания платных услуг и компенсации затрат государства</t>
  </si>
  <si>
    <t>995</t>
  </si>
  <si>
    <t>130</t>
  </si>
  <si>
    <t>7.1.1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</si>
  <si>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</si>
  <si>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</si>
  <si>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</si>
  <si>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</si>
  <si>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</si>
  <si>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</si>
  <si>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</si>
  <si>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8.1.1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</si>
  <si>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</si>
  <si>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</si>
  <si>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8.1.2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</si>
  <si>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</si>
  <si>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</si>
  <si>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</si>
  <si>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</si>
  <si>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</si>
  <si>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8.2.1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</si>
  <si>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</si>
  <si>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</si>
  <si>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</si>
  <si>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</si>
  <si>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</si>
  <si>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</si>
  <si>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</si>
  <si>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</si>
  <si>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</si>
  <si>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</si>
  <si>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</si>
  <si>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9.1.2</t>
  </si>
  <si>
    <t>Денежные взыскания (штрафы) за нарушение законодательства о применении контрольно-кассовой техники</t>
  </si>
  <si>
    <t>9.1.3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</si>
  <si>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</si>
  <si>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9.1.4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</si>
  <si>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</si>
  <si>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</si>
  <si>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9.1.5</t>
  </si>
  <si>
    <t>Денежные взыскания (штрафы) за нарушение земельного законодательства</t>
  </si>
  <si>
    <t>060</t>
  </si>
  <si>
    <t>9.1.6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</si>
  <si>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</si>
  <si>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</si>
  <si>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>28</t>
  </si>
  <si>
    <t>9.1.7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</si>
  <si>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</si>
  <si>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</si>
  <si>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014</t>
  </si>
  <si>
    <t>9.1.8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</si>
  <si>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</si>
  <si>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</si>
  <si>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9.1.9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</si>
  <si>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</si>
  <si>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</si>
  <si>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</si>
  <si>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9.1.10</t>
  </si>
  <si>
    <t>Прочие поступления от денежных взысканий (штрафов) и иных сумм в возмещение ущерба</t>
  </si>
  <si>
    <t>90</t>
  </si>
  <si>
    <t>9.1.11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</si>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</sst>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6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b/>
      <sz val="14"/>
      <color indexed="5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1" borderId="7" applyNumberFormat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2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2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24" borderId="17" xfId="0" applyNumberFormat="1" applyFont="1" applyFill="1" applyBorder="1" applyAlignment="1" applyProtection="1">
      <alignment horizontal="center" vertical="top"/>
      <protection locked="0"/>
    </xf>
    <xf numFmtId="49" fontId="11" fillId="2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  <xf numFmtId="49" fontId="3" fillId="24" borderId="15" xfId="0" applyNumberFormat="1" applyFont="1" applyFill="1" applyBorder="1" applyAlignment="1">
      <alignment horizontal="center" vertical="top"/>
    </xf>
    <xf numFmtId="49" fontId="3" fillId="24" borderId="17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5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7" xfId="0" applyNumberFormat="1" applyFont="1" applyFill="1" applyBorder="1" applyAlignment="1" applyProtection="1">
      <alignment horizontal="center" vertical="top"/>
      <protection locked="0"/>
    </xf>
    <xf numFmtId="4" fontId="11" fillId="24" borderId="20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2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24" borderId="24" xfId="0" applyNumberFormat="1" applyFont="1" applyFill="1" applyBorder="1" applyAlignment="1" applyProtection="1">
      <alignment horizontal="center" vertical="top"/>
      <protection locked="0"/>
    </xf>
    <xf numFmtId="49" fontId="3" fillId="24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2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24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" fontId="6" fillId="0" borderId="10" xfId="0" applyNumberFormat="1" applyFont="1" applyBorder="1" applyAlignment="1">
      <alignment vertical="top"/>
    </xf>
    <xf numFmtId="0" fontId="16" fillId="0" borderId="11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6" fillId="0" borderId="11" xfId="0" applyNumberFormat="1" applyFont="1" applyBorder="1" applyAlignment="1">
      <alignment horizontal="left" vertical="top" wrapText="1"/>
    </xf>
    <xf numFmtId="176" fontId="6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16" fillId="0" borderId="11" xfId="0" applyNumberFormat="1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wrapText="1"/>
    </xf>
    <xf numFmtId="49" fontId="2" fillId="24" borderId="24" xfId="0" applyNumberFormat="1" applyFont="1" applyFill="1" applyBorder="1" applyAlignment="1" applyProtection="1">
      <alignment horizontal="center" vertical="top"/>
      <protection locked="0"/>
    </xf>
    <xf numFmtId="49" fontId="2" fillId="24" borderId="10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0" fontId="11" fillId="24" borderId="11" xfId="0" applyFont="1" applyFill="1" applyBorder="1" applyAlignment="1">
      <alignment horizontal="left" vertical="top" wrapText="1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4" borderId="17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4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>
      <alignment vertical="top"/>
    </xf>
    <xf numFmtId="0" fontId="3" fillId="24" borderId="31" xfId="0" applyFont="1" applyFill="1" applyBorder="1" applyAlignment="1" applyProtection="1">
      <alignment horizontal="right" vertical="top" wrapText="1"/>
      <protection/>
    </xf>
    <xf numFmtId="49" fontId="3" fillId="24" borderId="32" xfId="0" applyNumberFormat="1" applyFont="1" applyFill="1" applyBorder="1" applyAlignment="1">
      <alignment horizontal="left" vertical="top"/>
    </xf>
    <xf numFmtId="49" fontId="3" fillId="24" borderId="33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34" xfId="0" applyNumberFormat="1" applyFont="1" applyFill="1" applyBorder="1" applyAlignment="1">
      <alignment horizontal="center" vertical="top"/>
    </xf>
    <xf numFmtId="4" fontId="11" fillId="24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6" fillId="25" borderId="10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4" fillId="0" borderId="2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20" xfId="0" applyNumberFormat="1" applyFont="1" applyBorder="1" applyAlignment="1">
      <alignment vertical="top"/>
    </xf>
    <xf numFmtId="4" fontId="20" fillId="22" borderId="10" xfId="0" applyNumberFormat="1" applyFont="1" applyFill="1" applyBorder="1" applyAlignment="1">
      <alignment vertical="top"/>
    </xf>
    <xf numFmtId="0" fontId="28" fillId="0" borderId="0" xfId="0" applyFont="1" applyAlignment="1">
      <alignment vertical="top"/>
    </xf>
    <xf numFmtId="0" fontId="29" fillId="0" borderId="10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3" fontId="29" fillId="0" borderId="12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 quotePrefix="1">
      <alignment horizontal="center" vertical="top" wrapText="1"/>
    </xf>
    <xf numFmtId="4" fontId="31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2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49" fontId="23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 quotePrefix="1">
      <alignment horizontal="center" vertical="top" wrapText="1"/>
    </xf>
    <xf numFmtId="3" fontId="23" fillId="0" borderId="10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0" fontId="20" fillId="0" borderId="10" xfId="0" applyFont="1" applyBorder="1" applyAlignment="1">
      <alignment vertical="justify" wrapText="1"/>
    </xf>
    <xf numFmtId="0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>
      <alignment vertical="center"/>
    </xf>
    <xf numFmtId="178" fontId="20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0" applyFont="1" applyBorder="1" applyAlignment="1">
      <alignment horizontal="justify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0" fontId="33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16" fontId="30" fillId="0" borderId="10" xfId="0" applyNumberFormat="1" applyFont="1" applyBorder="1" applyAlignment="1">
      <alignment vertical="top"/>
    </xf>
    <xf numFmtId="0" fontId="31" fillId="0" borderId="10" xfId="53" applyNumberFormat="1" applyFont="1" applyFill="1" applyBorder="1" applyAlignment="1" applyProtection="1">
      <alignment vertical="center"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top"/>
    </xf>
    <xf numFmtId="0" fontId="20" fillId="0" borderId="10" xfId="53" applyNumberFormat="1" applyFont="1" applyFill="1" applyBorder="1" applyAlignment="1" applyProtection="1">
      <alignment vertical="center" wrapText="1"/>
      <protection hidden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2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3" fontId="29" fillId="0" borderId="10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justify" wrapText="1"/>
    </xf>
    <xf numFmtId="3" fontId="15" fillId="0" borderId="1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38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0" fillId="0" borderId="20" xfId="0" applyFont="1" applyBorder="1" applyAlignment="1">
      <alignment vertical="top"/>
    </xf>
    <xf numFmtId="4" fontId="34" fillId="0" borderId="10" xfId="0" applyNumberFormat="1" applyFont="1" applyBorder="1" applyAlignment="1">
      <alignment vertical="top"/>
    </xf>
    <xf numFmtId="0" fontId="3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4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4" fillId="0" borderId="10" xfId="0" applyNumberFormat="1" applyFont="1" applyBorder="1" applyAlignment="1">
      <alignment vertical="justify"/>
    </xf>
    <xf numFmtId="3" fontId="25" fillId="0" borderId="12" xfId="0" applyNumberFormat="1" applyFont="1" applyBorder="1" applyAlignment="1">
      <alignment vertical="top"/>
    </xf>
    <xf numFmtId="4" fontId="31" fillId="0" borderId="10" xfId="0" applyNumberFormat="1" applyFont="1" applyBorder="1" applyAlignment="1">
      <alignment vertical="justify"/>
    </xf>
    <xf numFmtId="0" fontId="33" fillId="0" borderId="10" xfId="0" applyFont="1" applyBorder="1" applyAlignment="1">
      <alignment vertical="distributed" wrapText="1"/>
    </xf>
    <xf numFmtId="16" fontId="29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justify"/>
    </xf>
    <xf numFmtId="0" fontId="20" fillId="0" borderId="10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16" fontId="39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justify" wrapText="1"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14" fontId="30" fillId="0" borderId="10" xfId="0" applyNumberFormat="1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25" fillId="0" borderId="32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49" fontId="33" fillId="0" borderId="2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171" fontId="43" fillId="0" borderId="10" xfId="55" applyNumberFormat="1" applyFont="1" applyBorder="1" applyAlignment="1">
      <alignment/>
      <protection/>
    </xf>
    <xf numFmtId="4" fontId="42" fillId="0" borderId="10" xfId="0" applyNumberFormat="1" applyFont="1" applyBorder="1" applyAlignment="1">
      <alignment vertical="justify"/>
    </xf>
    <xf numFmtId="3" fontId="23" fillId="0" borderId="15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4" fillId="0" borderId="15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23" fillId="0" borderId="15" xfId="0" applyNumberFormat="1" applyFont="1" applyBorder="1" applyAlignment="1">
      <alignment vertical="top"/>
    </xf>
    <xf numFmtId="1" fontId="23" fillId="0" borderId="10" xfId="0" applyNumberFormat="1" applyFont="1" applyBorder="1" applyAlignment="1">
      <alignment vertical="top"/>
    </xf>
    <xf numFmtId="1" fontId="23" fillId="0" borderId="12" xfId="0" applyNumberFormat="1" applyFont="1" applyBorder="1" applyAlignment="1">
      <alignment vertical="top"/>
    </xf>
    <xf numFmtId="1" fontId="23" fillId="0" borderId="30" xfId="0" applyNumberFormat="1" applyFont="1" applyBorder="1" applyAlignment="1">
      <alignment vertical="top"/>
    </xf>
    <xf numFmtId="1" fontId="23" fillId="0" borderId="20" xfId="0" applyNumberFormat="1" applyFont="1" applyBorder="1" applyAlignment="1">
      <alignment vertical="top"/>
    </xf>
    <xf numFmtId="1" fontId="30" fillId="0" borderId="15" xfId="0" applyNumberFormat="1" applyFont="1" applyBorder="1" applyAlignment="1">
      <alignment vertical="top"/>
    </xf>
    <xf numFmtId="1" fontId="30" fillId="0" borderId="10" xfId="0" applyNumberFormat="1" applyFont="1" applyBorder="1" applyAlignment="1">
      <alignment vertical="top"/>
    </xf>
    <xf numFmtId="1" fontId="23" fillId="0" borderId="21" xfId="0" applyNumberFormat="1" applyFont="1" applyBorder="1" applyAlignment="1">
      <alignment vertical="top"/>
    </xf>
    <xf numFmtId="1" fontId="23" fillId="0" borderId="26" xfId="0" applyNumberFormat="1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0" fontId="23" fillId="0" borderId="20" xfId="0" applyFont="1" applyBorder="1" applyAlignment="1">
      <alignment vertical="top"/>
    </xf>
    <xf numFmtId="16" fontId="30" fillId="0" borderId="20" xfId="0" applyNumberFormat="1" applyFont="1" applyBorder="1" applyAlignment="1">
      <alignment vertical="top"/>
    </xf>
    <xf numFmtId="0" fontId="20" fillId="0" borderId="20" xfId="0" applyFont="1" applyBorder="1" applyAlignment="1">
      <alignment vertical="justify" wrapText="1"/>
    </xf>
    <xf numFmtId="49" fontId="20" fillId="0" borderId="20" xfId="0" applyNumberFormat="1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vertical="top"/>
    </xf>
    <xf numFmtId="0" fontId="35" fillId="0" borderId="20" xfId="0" applyFont="1" applyBorder="1" applyAlignment="1">
      <alignment vertical="justify" wrapText="1"/>
    </xf>
    <xf numFmtId="16" fontId="30" fillId="0" borderId="14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justify" wrapText="1"/>
    </xf>
    <xf numFmtId="49" fontId="20" fillId="0" borderId="12" xfId="0" applyNumberFormat="1" applyFont="1" applyBorder="1" applyAlignment="1">
      <alignment horizontal="center" vertical="top" wrapText="1"/>
    </xf>
    <xf numFmtId="178" fontId="21" fillId="0" borderId="20" xfId="53" applyNumberFormat="1" applyFont="1" applyFill="1" applyBorder="1" applyAlignment="1" applyProtection="1">
      <alignment horizontal="right" vertical="center"/>
      <protection hidden="1"/>
    </xf>
    <xf numFmtId="178" fontId="21" fillId="0" borderId="0" xfId="53" applyNumberFormat="1" applyFont="1" applyFill="1" applyBorder="1" applyAlignment="1" applyProtection="1">
      <alignment horizontal="right" vertical="center"/>
      <protection hidden="1"/>
    </xf>
    <xf numFmtId="0" fontId="27" fillId="0" borderId="36" xfId="0" applyFont="1" applyBorder="1" applyAlignment="1">
      <alignment vertical="justify"/>
    </xf>
    <xf numFmtId="49" fontId="27" fillId="0" borderId="36" xfId="0" applyNumberFormat="1" applyFont="1" applyBorder="1" applyAlignment="1">
      <alignment horizontal="center" vertical="top"/>
    </xf>
    <xf numFmtId="4" fontId="31" fillId="0" borderId="37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left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4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view="pageBreakPreview" zoomScale="60" zoomScalePageLayoutView="0" workbookViewId="0" topLeftCell="A115">
      <selection activeCell="T104" sqref="T104"/>
    </sheetView>
  </sheetViews>
  <sheetFormatPr defaultColWidth="9.00390625" defaultRowHeight="12.75"/>
  <cols>
    <col min="1" max="1" width="12.00390625" style="260" customWidth="1"/>
    <col min="2" max="2" width="0.875" style="261" hidden="1" customWidth="1"/>
    <col min="3" max="3" width="83.375" style="260" customWidth="1"/>
    <col min="4" max="4" width="6.375" style="262" customWidth="1"/>
    <col min="5" max="5" width="5.125" style="262" customWidth="1"/>
    <col min="6" max="6" width="5.875" style="262" customWidth="1"/>
    <col min="7" max="7" width="5.125" style="262" customWidth="1"/>
    <col min="8" max="8" width="7.75390625" style="262" customWidth="1"/>
    <col min="9" max="9" width="9.375" style="262" customWidth="1"/>
    <col min="10" max="10" width="10.875" style="262" customWidth="1"/>
    <col min="11" max="11" width="8.25390625" style="262" customWidth="1"/>
    <col min="12" max="12" width="20.625" style="263" customWidth="1"/>
    <col min="13" max="14" width="0.12890625" style="263" hidden="1" customWidth="1"/>
    <col min="15" max="16" width="0.2421875" style="263" hidden="1" customWidth="1"/>
    <col min="17" max="17" width="13.125" style="263" hidden="1" customWidth="1"/>
    <col min="18" max="18" width="0.12890625" style="263" hidden="1" customWidth="1"/>
    <col min="19" max="19" width="7.375" style="263" hidden="1" customWidth="1"/>
    <col min="20" max="20" width="19.625" style="260" customWidth="1"/>
    <col min="21" max="21" width="10.00390625" style="260" customWidth="1"/>
    <col min="22" max="16384" width="9.125" style="260" customWidth="1"/>
  </cols>
  <sheetData>
    <row r="1" spans="8:12" ht="15.75">
      <c r="H1"/>
      <c r="I1"/>
      <c r="J1"/>
      <c r="K1"/>
      <c r="L1" t="s">
        <v>70</v>
      </c>
    </row>
    <row r="2" spans="3:21" ht="39.75" customHeight="1">
      <c r="C2" s="264"/>
      <c r="F2"/>
      <c r="I2"/>
      <c r="J2"/>
      <c r="K2"/>
      <c r="L2" s="449" t="s">
        <v>138</v>
      </c>
      <c r="M2" s="449"/>
      <c r="N2" s="449"/>
      <c r="O2" s="449"/>
      <c r="P2" s="449"/>
      <c r="Q2" s="449"/>
      <c r="R2" s="449"/>
      <c r="S2" s="449"/>
      <c r="T2" s="449"/>
      <c r="U2" s="449"/>
    </row>
    <row r="3" spans="8:12" ht="15.75">
      <c r="H3"/>
      <c r="I3"/>
      <c r="J3"/>
      <c r="K3"/>
      <c r="L3"/>
    </row>
    <row r="4" spans="1:19" ht="16.5" customHeight="1">
      <c r="A4" s="450" t="s">
        <v>446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</row>
    <row r="5" spans="1:19" ht="16.5" customHeight="1">
      <c r="A5" s="265"/>
      <c r="B5" s="266"/>
      <c r="C5" s="265"/>
      <c r="D5" s="267"/>
      <c r="E5" s="267"/>
      <c r="F5" s="267"/>
      <c r="G5" s="267"/>
      <c r="H5" s="267"/>
      <c r="I5" s="267"/>
      <c r="J5" s="267"/>
      <c r="K5" s="267"/>
      <c r="L5" s="268" t="s">
        <v>233</v>
      </c>
      <c r="M5" s="268"/>
      <c r="N5" s="268"/>
      <c r="O5" s="268"/>
      <c r="P5" s="268"/>
      <c r="Q5" s="268"/>
      <c r="R5" s="268"/>
      <c r="S5" s="268" t="s">
        <v>447</v>
      </c>
    </row>
    <row r="6" spans="1:21" s="270" customFormat="1" ht="42.75" customHeight="1">
      <c r="A6" s="451" t="s">
        <v>448</v>
      </c>
      <c r="B6" s="269"/>
      <c r="C6" s="444" t="s">
        <v>449</v>
      </c>
      <c r="D6" s="446" t="s">
        <v>450</v>
      </c>
      <c r="E6" s="447"/>
      <c r="F6" s="447"/>
      <c r="G6" s="447"/>
      <c r="H6" s="447"/>
      <c r="I6" s="447"/>
      <c r="J6" s="447"/>
      <c r="K6" s="448"/>
      <c r="L6" s="442" t="s">
        <v>451</v>
      </c>
      <c r="M6" s="442" t="s">
        <v>452</v>
      </c>
      <c r="N6" s="442" t="s">
        <v>453</v>
      </c>
      <c r="O6" s="442" t="s">
        <v>454</v>
      </c>
      <c r="P6" s="442" t="s">
        <v>455</v>
      </c>
      <c r="Q6" s="442" t="s">
        <v>456</v>
      </c>
      <c r="R6" s="442"/>
      <c r="S6" s="442" t="s">
        <v>457</v>
      </c>
      <c r="T6" s="442" t="s">
        <v>74</v>
      </c>
      <c r="U6" s="442" t="s">
        <v>71</v>
      </c>
    </row>
    <row r="7" spans="1:21" s="270" customFormat="1" ht="63">
      <c r="A7" s="452"/>
      <c r="B7" s="271"/>
      <c r="C7" s="445"/>
      <c r="D7" s="272" t="s">
        <v>458</v>
      </c>
      <c r="E7" s="272" t="s">
        <v>459</v>
      </c>
      <c r="F7" s="272" t="s">
        <v>460</v>
      </c>
      <c r="G7" s="272" t="s">
        <v>461</v>
      </c>
      <c r="H7" s="272" t="s">
        <v>462</v>
      </c>
      <c r="I7" s="272" t="s">
        <v>463</v>
      </c>
      <c r="J7" s="272" t="s">
        <v>464</v>
      </c>
      <c r="K7" s="272" t="s">
        <v>465</v>
      </c>
      <c r="L7" s="443"/>
      <c r="M7" s="443"/>
      <c r="N7" s="443"/>
      <c r="O7" s="443"/>
      <c r="P7" s="443"/>
      <c r="Q7" s="443"/>
      <c r="R7" s="443"/>
      <c r="S7" s="443"/>
      <c r="T7" s="443"/>
      <c r="U7" s="443"/>
    </row>
    <row r="8" spans="1:21" s="281" customFormat="1" ht="18.75" customHeight="1">
      <c r="A8" s="273" t="s">
        <v>466</v>
      </c>
      <c r="B8" s="273"/>
      <c r="C8" s="274" t="s">
        <v>467</v>
      </c>
      <c r="D8" s="275" t="s">
        <v>468</v>
      </c>
      <c r="E8" s="275">
        <v>1</v>
      </c>
      <c r="F8" s="275" t="s">
        <v>469</v>
      </c>
      <c r="G8" s="276" t="s">
        <v>469</v>
      </c>
      <c r="H8" s="276" t="s">
        <v>468</v>
      </c>
      <c r="I8" s="276" t="s">
        <v>469</v>
      </c>
      <c r="J8" s="276" t="s">
        <v>470</v>
      </c>
      <c r="K8" s="276" t="s">
        <v>468</v>
      </c>
      <c r="L8" s="277">
        <f>L9+L15+L24+L30+L33+L40+L46+L49+L56+L72</f>
        <v>121459574.76</v>
      </c>
      <c r="M8" s="278" t="e">
        <f>M9+M15+#REF!+M22+#REF!+M30+M36+M45+M41+M51+#REF!+M63</f>
        <v>#REF!</v>
      </c>
      <c r="N8" s="278" t="e">
        <f>N9+N15+#REF!+N22+#REF!+N30+N36+N45+N41+N51+#REF!+N63</f>
        <v>#REF!</v>
      </c>
      <c r="O8" s="278" t="e">
        <f>O9+O15+#REF!+O22+#REF!+O30+O36+O41+O51+#REF!</f>
        <v>#REF!</v>
      </c>
      <c r="P8" s="278" t="e">
        <f>P9+P15+#REF!+P22+#REF!+P30+P36+P45+P41+P51+#REF!+P63</f>
        <v>#REF!</v>
      </c>
      <c r="Q8" s="278" t="e">
        <f>Q9+Q15+#REF!+Q22+#REF!+Q30+Q36+Q45+Q41+Q51+#REF!+Q63</f>
        <v>#REF!</v>
      </c>
      <c r="R8" s="278" t="e">
        <f>R9+R15+#REF!+R22+#REF!+R30+R36+R45+R41+R51+#REF!+R63</f>
        <v>#REF!</v>
      </c>
      <c r="S8" s="279" t="e">
        <f>#REF!=SUM(L8:R8)</f>
        <v>#REF!</v>
      </c>
      <c r="T8" s="277">
        <f>T9+T15+T24+T30+T33+T40+T46+T49+T56+T72</f>
        <v>78930267.01</v>
      </c>
      <c r="U8" s="280">
        <f>T8/L8*100</f>
        <v>64.9848043400148</v>
      </c>
    </row>
    <row r="9" spans="1:21" s="289" customFormat="1" ht="18.75" customHeight="1">
      <c r="A9" s="282" t="s">
        <v>471</v>
      </c>
      <c r="B9" s="282"/>
      <c r="C9" s="283" t="s">
        <v>472</v>
      </c>
      <c r="D9" s="284" t="s">
        <v>468</v>
      </c>
      <c r="E9" s="284">
        <v>1</v>
      </c>
      <c r="F9" s="284" t="s">
        <v>176</v>
      </c>
      <c r="G9" s="285" t="s">
        <v>469</v>
      </c>
      <c r="H9" s="285" t="s">
        <v>468</v>
      </c>
      <c r="I9" s="285" t="s">
        <v>469</v>
      </c>
      <c r="J9" s="285" t="s">
        <v>470</v>
      </c>
      <c r="K9" s="285" t="s">
        <v>468</v>
      </c>
      <c r="L9" s="286">
        <f>L10</f>
        <v>88083000</v>
      </c>
      <c r="M9" s="287" t="e">
        <f aca="true" t="shared" si="0" ref="M9:R9">M10</f>
        <v>#REF!</v>
      </c>
      <c r="N9" s="287" t="e">
        <f t="shared" si="0"/>
        <v>#REF!</v>
      </c>
      <c r="O9" s="287" t="e">
        <f t="shared" si="0"/>
        <v>#REF!</v>
      </c>
      <c r="P9" s="287" t="e">
        <f t="shared" si="0"/>
        <v>#REF!</v>
      </c>
      <c r="Q9" s="287" t="e">
        <f t="shared" si="0"/>
        <v>#REF!</v>
      </c>
      <c r="R9" s="288" t="e">
        <f t="shared" si="0"/>
        <v>#REF!</v>
      </c>
      <c r="S9" s="288" t="e">
        <f>#REF!=SUM(L9:R9)</f>
        <v>#REF!</v>
      </c>
      <c r="T9" s="286">
        <f>T10</f>
        <v>54929623.92</v>
      </c>
      <c r="U9" s="280">
        <f aca="true" t="shared" si="1" ref="U9:U74">T9/L9*100</f>
        <v>62.361209223119104</v>
      </c>
    </row>
    <row r="10" spans="1:21" s="297" customFormat="1" ht="19.5" customHeight="1">
      <c r="A10" s="290" t="s">
        <v>473</v>
      </c>
      <c r="B10" s="290"/>
      <c r="C10" s="291" t="s">
        <v>474</v>
      </c>
      <c r="D10" s="292" t="s">
        <v>468</v>
      </c>
      <c r="E10" s="293">
        <v>1</v>
      </c>
      <c r="F10" s="293" t="s">
        <v>176</v>
      </c>
      <c r="G10" s="292" t="s">
        <v>183</v>
      </c>
      <c r="H10" s="292" t="s">
        <v>468</v>
      </c>
      <c r="I10" s="292" t="s">
        <v>176</v>
      </c>
      <c r="J10" s="292" t="s">
        <v>470</v>
      </c>
      <c r="K10" s="292" t="s">
        <v>475</v>
      </c>
      <c r="L10" s="294">
        <f>L11+L12+L13+L14</f>
        <v>88083000</v>
      </c>
      <c r="M10" s="295" t="e">
        <f>#REF!+M12+#REF!+#REF!</f>
        <v>#REF!</v>
      </c>
      <c r="N10" s="295" t="e">
        <f>#REF!+N12+#REF!+#REF!</f>
        <v>#REF!</v>
      </c>
      <c r="O10" s="295" t="e">
        <f>#REF!+O12+#REF!+#REF!</f>
        <v>#REF!</v>
      </c>
      <c r="P10" s="295" t="e">
        <f>#REF!+P12+#REF!+#REF!</f>
        <v>#REF!</v>
      </c>
      <c r="Q10" s="295" t="e">
        <f>#REF!+Q12+#REF!+#REF!</f>
        <v>#REF!</v>
      </c>
      <c r="R10" s="296" t="e">
        <f>#REF!+R12+#REF!+#REF!</f>
        <v>#REF!</v>
      </c>
      <c r="S10" s="296" t="e">
        <f>#REF!=SUM(L10:R10)</f>
        <v>#REF!</v>
      </c>
      <c r="T10" s="294">
        <f>T11+T12+T13+T14</f>
        <v>54929623.92</v>
      </c>
      <c r="U10" s="280">
        <f t="shared" si="1"/>
        <v>62.361209223119104</v>
      </c>
    </row>
    <row r="11" spans="1:21" s="297" customFormat="1" ht="64.5" customHeight="1">
      <c r="A11" s="298" t="s">
        <v>476</v>
      </c>
      <c r="B11" s="290"/>
      <c r="C11" s="299" t="s">
        <v>477</v>
      </c>
      <c r="D11" s="300" t="s">
        <v>468</v>
      </c>
      <c r="E11" s="300" t="s">
        <v>478</v>
      </c>
      <c r="F11" s="300" t="s">
        <v>176</v>
      </c>
      <c r="G11" s="300" t="s">
        <v>183</v>
      </c>
      <c r="H11" s="300" t="s">
        <v>479</v>
      </c>
      <c r="I11" s="300" t="s">
        <v>176</v>
      </c>
      <c r="J11" s="300" t="s">
        <v>470</v>
      </c>
      <c r="K11" s="300" t="s">
        <v>475</v>
      </c>
      <c r="L11" s="301">
        <v>87798000</v>
      </c>
      <c r="M11" s="295"/>
      <c r="N11" s="295"/>
      <c r="O11" s="295"/>
      <c r="P11" s="295"/>
      <c r="Q11" s="295"/>
      <c r="R11" s="296"/>
      <c r="S11" s="296"/>
      <c r="T11" s="301">
        <v>54680441.93</v>
      </c>
      <c r="U11" s="280">
        <f t="shared" si="1"/>
        <v>62.27982634000775</v>
      </c>
    </row>
    <row r="12" spans="1:21" ht="86.25" customHeight="1">
      <c r="A12" s="298" t="s">
        <v>480</v>
      </c>
      <c r="B12" s="302"/>
      <c r="C12" s="299" t="s">
        <v>481</v>
      </c>
      <c r="D12" s="303" t="s">
        <v>468</v>
      </c>
      <c r="E12" s="304">
        <v>1</v>
      </c>
      <c r="F12" s="304" t="s">
        <v>176</v>
      </c>
      <c r="G12" s="303" t="s">
        <v>183</v>
      </c>
      <c r="H12" s="303" t="s">
        <v>482</v>
      </c>
      <c r="I12" s="303" t="s">
        <v>176</v>
      </c>
      <c r="J12" s="303" t="s">
        <v>470</v>
      </c>
      <c r="K12" s="303" t="s">
        <v>475</v>
      </c>
      <c r="L12" s="301">
        <v>80000</v>
      </c>
      <c r="M12" s="305">
        <f aca="true" t="shared" si="2" ref="M12:R12">SUM(M13:M14)</f>
        <v>10201</v>
      </c>
      <c r="N12" s="305">
        <f t="shared" si="2"/>
        <v>1327</v>
      </c>
      <c r="O12" s="305">
        <f t="shared" si="2"/>
        <v>1996</v>
      </c>
      <c r="P12" s="305">
        <f t="shared" si="2"/>
        <v>1647</v>
      </c>
      <c r="Q12" s="305">
        <f t="shared" si="2"/>
        <v>262</v>
      </c>
      <c r="R12" s="306">
        <f t="shared" si="2"/>
        <v>0</v>
      </c>
      <c r="S12" s="306" t="e">
        <f>#REF!=SUM(L12:R12)</f>
        <v>#REF!</v>
      </c>
      <c r="T12" s="301">
        <v>62457.84</v>
      </c>
      <c r="U12" s="280">
        <f t="shared" si="1"/>
        <v>78.0723</v>
      </c>
    </row>
    <row r="13" spans="1:21" ht="37.5" customHeight="1">
      <c r="A13" s="298" t="s">
        <v>483</v>
      </c>
      <c r="B13" s="302"/>
      <c r="C13" s="299" t="s">
        <v>484</v>
      </c>
      <c r="D13" s="303" t="s">
        <v>468</v>
      </c>
      <c r="E13" s="304">
        <v>1</v>
      </c>
      <c r="F13" s="304" t="s">
        <v>176</v>
      </c>
      <c r="G13" s="303" t="s">
        <v>183</v>
      </c>
      <c r="H13" s="303" t="s">
        <v>485</v>
      </c>
      <c r="I13" s="303" t="s">
        <v>176</v>
      </c>
      <c r="J13" s="303" t="s">
        <v>470</v>
      </c>
      <c r="K13" s="303" t="s">
        <v>475</v>
      </c>
      <c r="L13" s="301">
        <v>180000</v>
      </c>
      <c r="M13" s="305">
        <v>10201</v>
      </c>
      <c r="N13" s="305">
        <v>1327</v>
      </c>
      <c r="O13" s="305">
        <v>1996</v>
      </c>
      <c r="P13" s="305">
        <v>1647</v>
      </c>
      <c r="Q13" s="305">
        <v>262</v>
      </c>
      <c r="R13" s="306">
        <v>0</v>
      </c>
      <c r="S13" s="306" t="e">
        <f>#REF!=SUM(L13:R13)</f>
        <v>#REF!</v>
      </c>
      <c r="T13" s="301">
        <v>159983.65</v>
      </c>
      <c r="U13" s="280">
        <f t="shared" si="1"/>
        <v>88.87980555555556</v>
      </c>
    </row>
    <row r="14" spans="1:21" ht="69" customHeight="1">
      <c r="A14" s="298" t="s">
        <v>486</v>
      </c>
      <c r="B14" s="302"/>
      <c r="C14" s="299" t="s">
        <v>487</v>
      </c>
      <c r="D14" s="303" t="s">
        <v>468</v>
      </c>
      <c r="E14" s="304">
        <v>1</v>
      </c>
      <c r="F14" s="304" t="s">
        <v>176</v>
      </c>
      <c r="G14" s="303" t="s">
        <v>183</v>
      </c>
      <c r="H14" s="303" t="s">
        <v>488</v>
      </c>
      <c r="I14" s="303" t="s">
        <v>176</v>
      </c>
      <c r="J14" s="303" t="s">
        <v>470</v>
      </c>
      <c r="K14" s="303" t="s">
        <v>475</v>
      </c>
      <c r="L14" s="301">
        <v>25000</v>
      </c>
      <c r="M14" s="305"/>
      <c r="N14" s="305"/>
      <c r="O14" s="305"/>
      <c r="P14" s="305"/>
      <c r="Q14" s="305"/>
      <c r="R14" s="306"/>
      <c r="S14" s="306" t="e">
        <f>#REF!=SUM(L14:R14)</f>
        <v>#REF!</v>
      </c>
      <c r="T14" s="301">
        <v>26740.5</v>
      </c>
      <c r="U14" s="280">
        <f t="shared" si="1"/>
        <v>106.962</v>
      </c>
    </row>
    <row r="15" spans="1:21" s="297" customFormat="1" ht="18" customHeight="1">
      <c r="A15" s="282" t="s">
        <v>489</v>
      </c>
      <c r="B15" s="282"/>
      <c r="C15" s="283" t="s">
        <v>490</v>
      </c>
      <c r="D15" s="284" t="s">
        <v>468</v>
      </c>
      <c r="E15" s="285" t="s">
        <v>478</v>
      </c>
      <c r="F15" s="285" t="s">
        <v>182</v>
      </c>
      <c r="G15" s="285" t="s">
        <v>469</v>
      </c>
      <c r="H15" s="285" t="s">
        <v>468</v>
      </c>
      <c r="I15" s="285" t="s">
        <v>469</v>
      </c>
      <c r="J15" s="285" t="s">
        <v>470</v>
      </c>
      <c r="K15" s="285" t="s">
        <v>468</v>
      </c>
      <c r="L15" s="286">
        <f>L16+L19+L22</f>
        <v>8102000</v>
      </c>
      <c r="M15" s="287">
        <f aca="true" t="shared" si="3" ref="M15:R15">M16</f>
        <v>0</v>
      </c>
      <c r="N15" s="287">
        <f t="shared" si="3"/>
        <v>0</v>
      </c>
      <c r="O15" s="287">
        <f t="shared" si="3"/>
        <v>0</v>
      </c>
      <c r="P15" s="287">
        <f t="shared" si="3"/>
        <v>0</v>
      </c>
      <c r="Q15" s="287">
        <f t="shared" si="3"/>
        <v>0</v>
      </c>
      <c r="R15" s="288">
        <f t="shared" si="3"/>
        <v>0</v>
      </c>
      <c r="S15" s="288" t="e">
        <f>#REF!=SUM(L15:R15)</f>
        <v>#REF!</v>
      </c>
      <c r="T15" s="286">
        <f>T16+T19+T22</f>
        <v>5252253.1</v>
      </c>
      <c r="U15" s="280">
        <f t="shared" si="1"/>
        <v>64.82662429029868</v>
      </c>
    </row>
    <row r="16" spans="1:21" s="297" customFormat="1" ht="18.75" customHeight="1">
      <c r="A16" s="290" t="s">
        <v>491</v>
      </c>
      <c r="B16" s="290"/>
      <c r="C16" s="291" t="s">
        <v>492</v>
      </c>
      <c r="D16" s="292" t="s">
        <v>468</v>
      </c>
      <c r="E16" s="292" t="s">
        <v>478</v>
      </c>
      <c r="F16" s="292" t="s">
        <v>182</v>
      </c>
      <c r="G16" s="292" t="s">
        <v>183</v>
      </c>
      <c r="H16" s="292" t="s">
        <v>468</v>
      </c>
      <c r="I16" s="292" t="s">
        <v>183</v>
      </c>
      <c r="J16" s="292" t="s">
        <v>470</v>
      </c>
      <c r="K16" s="292" t="s">
        <v>475</v>
      </c>
      <c r="L16" s="294">
        <f>L17+L18</f>
        <v>8000000</v>
      </c>
      <c r="M16" s="295"/>
      <c r="N16" s="295"/>
      <c r="O16" s="295"/>
      <c r="P16" s="295"/>
      <c r="Q16" s="295"/>
      <c r="R16" s="296"/>
      <c r="S16" s="296" t="e">
        <f>#REF!=SUM(L16:R16)</f>
        <v>#REF!</v>
      </c>
      <c r="T16" s="294">
        <f>T17+T18</f>
        <v>5193815.27</v>
      </c>
      <c r="U16" s="280">
        <f t="shared" si="1"/>
        <v>64.922690875</v>
      </c>
    </row>
    <row r="17" spans="1:21" ht="18.75" customHeight="1">
      <c r="A17" s="298" t="s">
        <v>493</v>
      </c>
      <c r="B17" s="290"/>
      <c r="C17" s="307" t="s">
        <v>492</v>
      </c>
      <c r="D17" s="300" t="s">
        <v>468</v>
      </c>
      <c r="E17" s="300" t="s">
        <v>478</v>
      </c>
      <c r="F17" s="300" t="s">
        <v>182</v>
      </c>
      <c r="G17" s="300" t="s">
        <v>183</v>
      </c>
      <c r="H17" s="300" t="s">
        <v>479</v>
      </c>
      <c r="I17" s="300" t="s">
        <v>183</v>
      </c>
      <c r="J17" s="300" t="s">
        <v>470</v>
      </c>
      <c r="K17" s="300" t="s">
        <v>475</v>
      </c>
      <c r="L17" s="301">
        <v>7999000</v>
      </c>
      <c r="M17" s="305"/>
      <c r="N17" s="305"/>
      <c r="O17" s="305"/>
      <c r="P17" s="305"/>
      <c r="Q17" s="305"/>
      <c r="R17" s="306"/>
      <c r="S17" s="306" t="e">
        <f>#REF!=SUM(L17:R17)</f>
        <v>#REF!</v>
      </c>
      <c r="T17" s="301">
        <v>5207026.6</v>
      </c>
      <c r="U17" s="280">
        <f t="shared" si="1"/>
        <v>65.09596949618702</v>
      </c>
    </row>
    <row r="18" spans="1:21" ht="30" customHeight="1">
      <c r="A18" s="298" t="s">
        <v>494</v>
      </c>
      <c r="B18" s="290"/>
      <c r="C18" s="307" t="s">
        <v>495</v>
      </c>
      <c r="D18" s="300" t="s">
        <v>468</v>
      </c>
      <c r="E18" s="300" t="s">
        <v>478</v>
      </c>
      <c r="F18" s="300" t="s">
        <v>182</v>
      </c>
      <c r="G18" s="300" t="s">
        <v>183</v>
      </c>
      <c r="H18" s="300" t="s">
        <v>482</v>
      </c>
      <c r="I18" s="300" t="s">
        <v>183</v>
      </c>
      <c r="J18" s="300" t="s">
        <v>470</v>
      </c>
      <c r="K18" s="300" t="s">
        <v>475</v>
      </c>
      <c r="L18" s="301">
        <v>1000</v>
      </c>
      <c r="M18" s="305"/>
      <c r="N18" s="305"/>
      <c r="O18" s="305"/>
      <c r="P18" s="305"/>
      <c r="Q18" s="305"/>
      <c r="R18" s="306"/>
      <c r="S18" s="306"/>
      <c r="T18" s="301">
        <v>-13211.33</v>
      </c>
      <c r="U18" s="280">
        <f t="shared" si="1"/>
        <v>-1321.133</v>
      </c>
    </row>
    <row r="19" spans="1:21" ht="24.75" customHeight="1">
      <c r="A19" s="290" t="s">
        <v>496</v>
      </c>
      <c r="B19" s="290"/>
      <c r="C19" s="291" t="s">
        <v>497</v>
      </c>
      <c r="D19" s="292" t="s">
        <v>468</v>
      </c>
      <c r="E19" s="292" t="s">
        <v>478</v>
      </c>
      <c r="F19" s="292" t="s">
        <v>182</v>
      </c>
      <c r="G19" s="292" t="s">
        <v>185</v>
      </c>
      <c r="H19" s="292" t="s">
        <v>468</v>
      </c>
      <c r="I19" s="292" t="s">
        <v>176</v>
      </c>
      <c r="J19" s="292" t="s">
        <v>470</v>
      </c>
      <c r="K19" s="292" t="s">
        <v>475</v>
      </c>
      <c r="L19" s="294">
        <f>L20+L21</f>
        <v>2000</v>
      </c>
      <c r="M19" s="295"/>
      <c r="N19" s="295"/>
      <c r="O19" s="295"/>
      <c r="P19" s="295"/>
      <c r="Q19" s="295"/>
      <c r="R19" s="296"/>
      <c r="S19" s="296"/>
      <c r="T19" s="294">
        <f>T20+T21</f>
        <v>711.5</v>
      </c>
      <c r="U19" s="280">
        <f t="shared" si="1"/>
        <v>35.575</v>
      </c>
    </row>
    <row r="20" spans="1:21" ht="37.5" customHeight="1">
      <c r="A20" s="298" t="s">
        <v>498</v>
      </c>
      <c r="B20" s="282"/>
      <c r="C20" s="308" t="s">
        <v>499</v>
      </c>
      <c r="D20" s="300" t="s">
        <v>468</v>
      </c>
      <c r="E20" s="300" t="s">
        <v>478</v>
      </c>
      <c r="F20" s="300" t="s">
        <v>182</v>
      </c>
      <c r="G20" s="300" t="s">
        <v>185</v>
      </c>
      <c r="H20" s="300" t="s">
        <v>479</v>
      </c>
      <c r="I20" s="300" t="s">
        <v>176</v>
      </c>
      <c r="J20" s="300" t="s">
        <v>470</v>
      </c>
      <c r="K20" s="300" t="s">
        <v>475</v>
      </c>
      <c r="L20" s="301">
        <v>2000</v>
      </c>
      <c r="M20" s="295"/>
      <c r="N20" s="295"/>
      <c r="O20" s="295"/>
      <c r="P20" s="295"/>
      <c r="Q20" s="295"/>
      <c r="R20" s="296"/>
      <c r="S20" s="296"/>
      <c r="T20" s="301">
        <v>711.5</v>
      </c>
      <c r="U20" s="280">
        <f t="shared" si="1"/>
        <v>35.575</v>
      </c>
    </row>
    <row r="21" spans="1:21" ht="33" customHeight="1">
      <c r="A21" s="298" t="s">
        <v>500</v>
      </c>
      <c r="B21" s="282"/>
      <c r="C21" s="308" t="s">
        <v>501</v>
      </c>
      <c r="D21" s="300" t="s">
        <v>468</v>
      </c>
      <c r="E21" s="300" t="s">
        <v>478</v>
      </c>
      <c r="F21" s="300" t="s">
        <v>182</v>
      </c>
      <c r="G21" s="300" t="s">
        <v>185</v>
      </c>
      <c r="H21" s="300" t="s">
        <v>482</v>
      </c>
      <c r="I21" s="300" t="s">
        <v>176</v>
      </c>
      <c r="J21" s="300" t="s">
        <v>470</v>
      </c>
      <c r="K21" s="300" t="s">
        <v>475</v>
      </c>
      <c r="L21" s="301">
        <v>0</v>
      </c>
      <c r="M21" s="295"/>
      <c r="N21" s="295"/>
      <c r="O21" s="295"/>
      <c r="P21" s="295"/>
      <c r="Q21" s="295"/>
      <c r="R21" s="296"/>
      <c r="S21" s="296"/>
      <c r="T21" s="301">
        <v>0</v>
      </c>
      <c r="U21" s="280" t="e">
        <f t="shared" si="1"/>
        <v>#DIV/0!</v>
      </c>
    </row>
    <row r="22" spans="1:21" s="297" customFormat="1" ht="20.25" customHeight="1">
      <c r="A22" s="290" t="s">
        <v>502</v>
      </c>
      <c r="B22" s="290"/>
      <c r="C22" s="291" t="s">
        <v>503</v>
      </c>
      <c r="D22" s="292" t="s">
        <v>468</v>
      </c>
      <c r="E22" s="292" t="s">
        <v>478</v>
      </c>
      <c r="F22" s="292" t="s">
        <v>182</v>
      </c>
      <c r="G22" s="292" t="s">
        <v>186</v>
      </c>
      <c r="H22" s="292" t="s">
        <v>468</v>
      </c>
      <c r="I22" s="292" t="s">
        <v>183</v>
      </c>
      <c r="J22" s="292" t="s">
        <v>470</v>
      </c>
      <c r="K22" s="292" t="s">
        <v>475</v>
      </c>
      <c r="L22" s="294">
        <f>L23</f>
        <v>100000</v>
      </c>
      <c r="M22" s="287" t="e">
        <f>M24+#REF!+#REF!</f>
        <v>#REF!</v>
      </c>
      <c r="N22" s="287" t="e">
        <f>N24+#REF!+#REF!</f>
        <v>#REF!</v>
      </c>
      <c r="O22" s="287" t="e">
        <f>O24+#REF!+#REF!</f>
        <v>#REF!</v>
      </c>
      <c r="P22" s="287" t="e">
        <f>P24+#REF!+#REF!</f>
        <v>#REF!</v>
      </c>
      <c r="Q22" s="287" t="e">
        <f>Q24+#REF!+#REF!</f>
        <v>#REF!</v>
      </c>
      <c r="R22" s="288" t="e">
        <f>R24+#REF!+#REF!</f>
        <v>#REF!</v>
      </c>
      <c r="S22" s="288" t="e">
        <f>#REF!=SUM(L22:R22)</f>
        <v>#REF!</v>
      </c>
      <c r="T22" s="294">
        <f>T23</f>
        <v>57726.33</v>
      </c>
      <c r="U22" s="280">
        <f t="shared" si="1"/>
        <v>57.726330000000004</v>
      </c>
    </row>
    <row r="23" spans="1:21" ht="34.5" customHeight="1">
      <c r="A23" s="298" t="s">
        <v>504</v>
      </c>
      <c r="B23" s="309"/>
      <c r="C23" s="308" t="s">
        <v>505</v>
      </c>
      <c r="D23" s="300" t="s">
        <v>468</v>
      </c>
      <c r="E23" s="300" t="s">
        <v>478</v>
      </c>
      <c r="F23" s="300" t="s">
        <v>182</v>
      </c>
      <c r="G23" s="300" t="s">
        <v>186</v>
      </c>
      <c r="H23" s="300" t="s">
        <v>482</v>
      </c>
      <c r="I23" s="300" t="s">
        <v>183</v>
      </c>
      <c r="J23" s="300" t="s">
        <v>470</v>
      </c>
      <c r="K23" s="300" t="s">
        <v>475</v>
      </c>
      <c r="L23" s="310">
        <v>100000</v>
      </c>
      <c r="M23" s="287"/>
      <c r="N23" s="287"/>
      <c r="O23" s="287"/>
      <c r="P23" s="287"/>
      <c r="Q23" s="287"/>
      <c r="R23" s="288"/>
      <c r="S23" s="288"/>
      <c r="T23" s="310">
        <v>57726.33</v>
      </c>
      <c r="U23" s="280">
        <f t="shared" si="1"/>
        <v>57.726330000000004</v>
      </c>
    </row>
    <row r="24" spans="1:21" ht="21.75" customHeight="1">
      <c r="A24" s="282" t="s">
        <v>506</v>
      </c>
      <c r="B24" s="309"/>
      <c r="C24" s="283" t="s">
        <v>507</v>
      </c>
      <c r="D24" s="284" t="s">
        <v>468</v>
      </c>
      <c r="E24" s="285" t="s">
        <v>478</v>
      </c>
      <c r="F24" s="285" t="s">
        <v>178</v>
      </c>
      <c r="G24" s="285" t="s">
        <v>469</v>
      </c>
      <c r="H24" s="285" t="s">
        <v>468</v>
      </c>
      <c r="I24" s="285" t="s">
        <v>469</v>
      </c>
      <c r="J24" s="285" t="s">
        <v>470</v>
      </c>
      <c r="K24" s="285" t="s">
        <v>468</v>
      </c>
      <c r="L24" s="286">
        <f>L26+L28</f>
        <v>2986000</v>
      </c>
      <c r="M24" s="305"/>
      <c r="N24" s="305"/>
      <c r="O24" s="305"/>
      <c r="P24" s="305"/>
      <c r="Q24" s="305"/>
      <c r="R24" s="306"/>
      <c r="S24" s="306" t="e">
        <f>#REF!=SUM(L24:R24)</f>
        <v>#REF!</v>
      </c>
      <c r="T24" s="286">
        <f>T26+T28</f>
        <v>2487164.87</v>
      </c>
      <c r="U24" s="280">
        <f t="shared" si="1"/>
        <v>83.29420194239786</v>
      </c>
    </row>
    <row r="25" spans="1:21" ht="36" customHeight="1">
      <c r="A25" s="290" t="s">
        <v>508</v>
      </c>
      <c r="B25" s="282"/>
      <c r="C25" s="311" t="s">
        <v>509</v>
      </c>
      <c r="D25" s="312" t="s">
        <v>468</v>
      </c>
      <c r="E25" s="312" t="s">
        <v>478</v>
      </c>
      <c r="F25" s="312" t="s">
        <v>178</v>
      </c>
      <c r="G25" s="312" t="s">
        <v>185</v>
      </c>
      <c r="H25" s="312" t="s">
        <v>468</v>
      </c>
      <c r="I25" s="312" t="s">
        <v>176</v>
      </c>
      <c r="J25" s="312" t="s">
        <v>470</v>
      </c>
      <c r="K25" s="312" t="s">
        <v>468</v>
      </c>
      <c r="L25" s="294">
        <f>L26</f>
        <v>2100000</v>
      </c>
      <c r="M25" s="305"/>
      <c r="N25" s="305"/>
      <c r="O25" s="305"/>
      <c r="P25" s="305"/>
      <c r="Q25" s="305"/>
      <c r="R25" s="306"/>
      <c r="S25" s="306"/>
      <c r="T25" s="294">
        <f>T26</f>
        <v>1877164.87</v>
      </c>
      <c r="U25" s="280">
        <f t="shared" si="1"/>
        <v>89.38880333333333</v>
      </c>
    </row>
    <row r="26" spans="1:21" ht="40.5" customHeight="1">
      <c r="A26" s="298" t="s">
        <v>510</v>
      </c>
      <c r="B26" s="290"/>
      <c r="C26" s="313" t="s">
        <v>511</v>
      </c>
      <c r="D26" s="303" t="s">
        <v>468</v>
      </c>
      <c r="E26" s="303" t="s">
        <v>478</v>
      </c>
      <c r="F26" s="303" t="s">
        <v>178</v>
      </c>
      <c r="G26" s="303" t="s">
        <v>185</v>
      </c>
      <c r="H26" s="303" t="s">
        <v>479</v>
      </c>
      <c r="I26" s="303" t="s">
        <v>176</v>
      </c>
      <c r="J26" s="303" t="s">
        <v>470</v>
      </c>
      <c r="K26" s="303" t="s">
        <v>475</v>
      </c>
      <c r="L26" s="301">
        <v>2100000</v>
      </c>
      <c r="M26" s="305"/>
      <c r="N26" s="305"/>
      <c r="O26" s="305"/>
      <c r="P26" s="305"/>
      <c r="Q26" s="305"/>
      <c r="R26" s="306"/>
      <c r="S26" s="306"/>
      <c r="T26" s="301">
        <v>1877164.87</v>
      </c>
      <c r="U26" s="280">
        <f t="shared" si="1"/>
        <v>89.38880333333333</v>
      </c>
    </row>
    <row r="27" spans="1:21" s="297" customFormat="1" ht="39" customHeight="1">
      <c r="A27" s="298" t="s">
        <v>512</v>
      </c>
      <c r="B27" s="302"/>
      <c r="C27" s="314" t="s">
        <v>513</v>
      </c>
      <c r="D27" s="303" t="s">
        <v>468</v>
      </c>
      <c r="E27" s="303" t="s">
        <v>478</v>
      </c>
      <c r="F27" s="303" t="s">
        <v>178</v>
      </c>
      <c r="G27" s="303" t="s">
        <v>186</v>
      </c>
      <c r="H27" s="303" t="s">
        <v>468</v>
      </c>
      <c r="I27" s="303" t="s">
        <v>176</v>
      </c>
      <c r="J27" s="303" t="s">
        <v>470</v>
      </c>
      <c r="K27" s="303" t="s">
        <v>475</v>
      </c>
      <c r="L27" s="301"/>
      <c r="M27" s="305"/>
      <c r="N27" s="305"/>
      <c r="O27" s="305"/>
      <c r="P27" s="305"/>
      <c r="Q27" s="305"/>
      <c r="R27" s="306"/>
      <c r="S27" s="306"/>
      <c r="T27" s="301"/>
      <c r="U27" s="280" t="e">
        <f t="shared" si="1"/>
        <v>#DIV/0!</v>
      </c>
    </row>
    <row r="28" spans="1:21" s="297" customFormat="1" ht="32.25" customHeight="1">
      <c r="A28" s="315" t="s">
        <v>514</v>
      </c>
      <c r="B28" s="302"/>
      <c r="C28" s="316" t="s">
        <v>515</v>
      </c>
      <c r="D28" s="292" t="s">
        <v>468</v>
      </c>
      <c r="E28" s="292" t="s">
        <v>478</v>
      </c>
      <c r="F28" s="292" t="s">
        <v>178</v>
      </c>
      <c r="G28" s="292" t="s">
        <v>177</v>
      </c>
      <c r="H28" s="292" t="s">
        <v>468</v>
      </c>
      <c r="I28" s="292" t="s">
        <v>176</v>
      </c>
      <c r="J28" s="292" t="s">
        <v>470</v>
      </c>
      <c r="K28" s="292" t="s">
        <v>468</v>
      </c>
      <c r="L28" s="294">
        <f>L29</f>
        <v>886000</v>
      </c>
      <c r="M28" s="305"/>
      <c r="N28" s="305"/>
      <c r="O28" s="305"/>
      <c r="P28" s="305"/>
      <c r="Q28" s="305"/>
      <c r="R28" s="306"/>
      <c r="S28" s="306"/>
      <c r="T28" s="294">
        <f>T29</f>
        <v>610000</v>
      </c>
      <c r="U28" s="280">
        <f t="shared" si="1"/>
        <v>68.84875846501129</v>
      </c>
    </row>
    <row r="29" spans="1:21" ht="49.5" customHeight="1">
      <c r="A29" s="317" t="s">
        <v>516</v>
      </c>
      <c r="B29" s="282"/>
      <c r="C29" s="313" t="s">
        <v>517</v>
      </c>
      <c r="D29" s="300" t="s">
        <v>468</v>
      </c>
      <c r="E29" s="300" t="s">
        <v>478</v>
      </c>
      <c r="F29" s="300" t="s">
        <v>178</v>
      </c>
      <c r="G29" s="300" t="s">
        <v>177</v>
      </c>
      <c r="H29" s="300" t="s">
        <v>518</v>
      </c>
      <c r="I29" s="300" t="s">
        <v>176</v>
      </c>
      <c r="J29" s="300" t="s">
        <v>470</v>
      </c>
      <c r="K29" s="300" t="s">
        <v>475</v>
      </c>
      <c r="L29" s="301">
        <v>886000</v>
      </c>
      <c r="M29" s="305"/>
      <c r="N29" s="305"/>
      <c r="O29" s="305"/>
      <c r="P29" s="305"/>
      <c r="Q29" s="305"/>
      <c r="R29" s="306"/>
      <c r="S29" s="306"/>
      <c r="T29" s="301">
        <v>610000</v>
      </c>
      <c r="U29" s="280">
        <f t="shared" si="1"/>
        <v>68.84875846501129</v>
      </c>
    </row>
    <row r="30" spans="1:21" ht="33" customHeight="1">
      <c r="A30" s="318" t="s">
        <v>519</v>
      </c>
      <c r="B30" s="290"/>
      <c r="C30" s="283" t="s">
        <v>520</v>
      </c>
      <c r="D30" s="285" t="s">
        <v>468</v>
      </c>
      <c r="E30" s="285" t="s">
        <v>478</v>
      </c>
      <c r="F30" s="285" t="s">
        <v>179</v>
      </c>
      <c r="G30" s="285" t="s">
        <v>469</v>
      </c>
      <c r="H30" s="285" t="s">
        <v>468</v>
      </c>
      <c r="I30" s="285" t="s">
        <v>469</v>
      </c>
      <c r="J30" s="285" t="s">
        <v>470</v>
      </c>
      <c r="K30" s="285" t="s">
        <v>468</v>
      </c>
      <c r="L30" s="286">
        <f>SUM(L31:L32)</f>
        <v>0</v>
      </c>
      <c r="M30" s="287" t="e">
        <f aca="true" t="shared" si="4" ref="M30:R30">M31</f>
        <v>#REF!</v>
      </c>
      <c r="N30" s="287" t="e">
        <f t="shared" si="4"/>
        <v>#REF!</v>
      </c>
      <c r="O30" s="287" t="e">
        <f t="shared" si="4"/>
        <v>#REF!</v>
      </c>
      <c r="P30" s="287" t="e">
        <f t="shared" si="4"/>
        <v>#REF!</v>
      </c>
      <c r="Q30" s="287" t="e">
        <f t="shared" si="4"/>
        <v>#REF!</v>
      </c>
      <c r="R30" s="287" t="e">
        <f t="shared" si="4"/>
        <v>#REF!</v>
      </c>
      <c r="S30" s="288" t="e">
        <f>#REF!=SUM(L30:R30)</f>
        <v>#REF!</v>
      </c>
      <c r="T30" s="286">
        <f>SUM(T31:T32)</f>
        <v>0</v>
      </c>
      <c r="U30" s="280" t="e">
        <f t="shared" si="1"/>
        <v>#DIV/0!</v>
      </c>
    </row>
    <row r="31" spans="1:21" ht="35.25" customHeight="1">
      <c r="A31" s="317" t="s">
        <v>521</v>
      </c>
      <c r="B31" s="290"/>
      <c r="C31" s="299" t="s">
        <v>522</v>
      </c>
      <c r="D31" s="300" t="s">
        <v>468</v>
      </c>
      <c r="E31" s="300" t="s">
        <v>478</v>
      </c>
      <c r="F31" s="300" t="s">
        <v>179</v>
      </c>
      <c r="G31" s="300" t="s">
        <v>176</v>
      </c>
      <c r="H31" s="300" t="s">
        <v>485</v>
      </c>
      <c r="I31" s="300" t="s">
        <v>182</v>
      </c>
      <c r="J31" s="300" t="s">
        <v>470</v>
      </c>
      <c r="K31" s="300" t="s">
        <v>475</v>
      </c>
      <c r="L31" s="301">
        <v>0</v>
      </c>
      <c r="M31" s="295" t="e">
        <f>M32+#REF!</f>
        <v>#REF!</v>
      </c>
      <c r="N31" s="295" t="e">
        <f>N32+#REF!</f>
        <v>#REF!</v>
      </c>
      <c r="O31" s="295" t="e">
        <f>O32+#REF!</f>
        <v>#REF!</v>
      </c>
      <c r="P31" s="295" t="e">
        <f>P32+#REF!</f>
        <v>#REF!</v>
      </c>
      <c r="Q31" s="295" t="e">
        <f>Q32+#REF!</f>
        <v>#REF!</v>
      </c>
      <c r="R31" s="296" t="e">
        <f>R32+#REF!</f>
        <v>#REF!</v>
      </c>
      <c r="S31" s="296" t="e">
        <f>#REF!=SUM(L31:R31)</f>
        <v>#REF!</v>
      </c>
      <c r="T31" s="301">
        <v>0</v>
      </c>
      <c r="U31" s="280" t="e">
        <f t="shared" si="1"/>
        <v>#DIV/0!</v>
      </c>
    </row>
    <row r="32" spans="1:21" ht="49.5" customHeight="1">
      <c r="A32" s="317" t="s">
        <v>523</v>
      </c>
      <c r="B32" s="302"/>
      <c r="C32" s="299" t="s">
        <v>524</v>
      </c>
      <c r="D32" s="300" t="s">
        <v>468</v>
      </c>
      <c r="E32" s="300" t="s">
        <v>478</v>
      </c>
      <c r="F32" s="300" t="s">
        <v>179</v>
      </c>
      <c r="G32" s="300" t="s">
        <v>177</v>
      </c>
      <c r="H32" s="300" t="s">
        <v>525</v>
      </c>
      <c r="I32" s="300" t="s">
        <v>182</v>
      </c>
      <c r="J32" s="300" t="s">
        <v>470</v>
      </c>
      <c r="K32" s="300" t="s">
        <v>475</v>
      </c>
      <c r="L32" s="301">
        <v>0</v>
      </c>
      <c r="M32" s="305"/>
      <c r="N32" s="305"/>
      <c r="O32" s="305"/>
      <c r="P32" s="305"/>
      <c r="Q32" s="305"/>
      <c r="R32" s="306" t="e">
        <f>SUM(#REF!)</f>
        <v>#REF!</v>
      </c>
      <c r="S32" s="306" t="e">
        <f>#REF!=SUM(L32:R32)</f>
        <v>#REF!</v>
      </c>
      <c r="T32" s="301">
        <v>0</v>
      </c>
      <c r="U32" s="280" t="e">
        <f t="shared" si="1"/>
        <v>#DIV/0!</v>
      </c>
    </row>
    <row r="33" spans="1:21" ht="36.75" customHeight="1">
      <c r="A33" s="282" t="s">
        <v>526</v>
      </c>
      <c r="B33" s="282"/>
      <c r="C33" s="283" t="s">
        <v>527</v>
      </c>
      <c r="D33" s="284" t="s">
        <v>468</v>
      </c>
      <c r="E33" s="285" t="s">
        <v>478</v>
      </c>
      <c r="F33" s="285" t="s">
        <v>211</v>
      </c>
      <c r="G33" s="285" t="s">
        <v>469</v>
      </c>
      <c r="H33" s="285" t="s">
        <v>468</v>
      </c>
      <c r="I33" s="285" t="s">
        <v>469</v>
      </c>
      <c r="J33" s="285" t="s">
        <v>470</v>
      </c>
      <c r="K33" s="285" t="s">
        <v>468</v>
      </c>
      <c r="L33" s="286">
        <f>L35+L34</f>
        <v>5850000</v>
      </c>
      <c r="M33" s="305"/>
      <c r="N33" s="305"/>
      <c r="O33" s="305"/>
      <c r="P33" s="305"/>
      <c r="Q33" s="305"/>
      <c r="R33" s="306"/>
      <c r="S33" s="306"/>
      <c r="T33" s="286">
        <f>T35+T34</f>
        <v>3947326.27</v>
      </c>
      <c r="U33" s="280">
        <f t="shared" si="1"/>
        <v>67.47566273504275</v>
      </c>
    </row>
    <row r="34" spans="1:21" ht="37.5" customHeight="1">
      <c r="A34" s="319" t="s">
        <v>528</v>
      </c>
      <c r="B34" s="290"/>
      <c r="C34" s="320" t="s">
        <v>529</v>
      </c>
      <c r="D34" s="321" t="s">
        <v>468</v>
      </c>
      <c r="E34" s="321" t="s">
        <v>478</v>
      </c>
      <c r="F34" s="321" t="s">
        <v>211</v>
      </c>
      <c r="G34" s="321" t="s">
        <v>185</v>
      </c>
      <c r="H34" s="321" t="s">
        <v>530</v>
      </c>
      <c r="I34" s="321" t="s">
        <v>182</v>
      </c>
      <c r="J34" s="321" t="s">
        <v>470</v>
      </c>
      <c r="K34" s="321" t="s">
        <v>531</v>
      </c>
      <c r="L34" s="294">
        <v>600000</v>
      </c>
      <c r="M34" s="305" t="e">
        <f>#REF!</f>
        <v>#REF!</v>
      </c>
      <c r="N34" s="305" t="e">
        <f>#REF!</f>
        <v>#REF!</v>
      </c>
      <c r="O34" s="305" t="e">
        <f>#REF!</f>
        <v>#REF!</v>
      </c>
      <c r="P34" s="305" t="e">
        <f>#REF!</f>
        <v>#REF!</v>
      </c>
      <c r="Q34" s="305" t="e">
        <f>#REF!</f>
        <v>#REF!</v>
      </c>
      <c r="R34" s="306" t="e">
        <f>#REF!</f>
        <v>#REF!</v>
      </c>
      <c r="S34" s="306" t="e">
        <f>#REF!=SUM(L34:R34)</f>
        <v>#REF!</v>
      </c>
      <c r="T34" s="294">
        <v>72404.11</v>
      </c>
      <c r="U34" s="280">
        <f t="shared" si="1"/>
        <v>12.067351666666665</v>
      </c>
    </row>
    <row r="35" spans="1:21" ht="62.25" customHeight="1">
      <c r="A35" s="319" t="s">
        <v>532</v>
      </c>
      <c r="B35" s="302"/>
      <c r="C35" s="322" t="s">
        <v>533</v>
      </c>
      <c r="D35" s="284" t="s">
        <v>468</v>
      </c>
      <c r="E35" s="285" t="s">
        <v>478</v>
      </c>
      <c r="F35" s="285" t="s">
        <v>211</v>
      </c>
      <c r="G35" s="285" t="s">
        <v>182</v>
      </c>
      <c r="H35" s="285" t="s">
        <v>468</v>
      </c>
      <c r="I35" s="285" t="s">
        <v>469</v>
      </c>
      <c r="J35" s="285" t="s">
        <v>470</v>
      </c>
      <c r="K35" s="285" t="s">
        <v>531</v>
      </c>
      <c r="L35" s="286">
        <f>L36+L38</f>
        <v>5250000</v>
      </c>
      <c r="M35" s="305"/>
      <c r="N35" s="305"/>
      <c r="O35" s="305"/>
      <c r="P35" s="305"/>
      <c r="Q35" s="305"/>
      <c r="R35" s="306"/>
      <c r="S35" s="306"/>
      <c r="T35" s="286">
        <f>T36+T38</f>
        <v>3874922.16</v>
      </c>
      <c r="U35" s="280">
        <f t="shared" si="1"/>
        <v>73.80804114285715</v>
      </c>
    </row>
    <row r="36" spans="1:21" ht="51.75" customHeight="1">
      <c r="A36" s="319" t="s">
        <v>528</v>
      </c>
      <c r="B36" s="302"/>
      <c r="C36" s="323" t="s">
        <v>534</v>
      </c>
      <c r="D36" s="324" t="s">
        <v>468</v>
      </c>
      <c r="E36" s="324" t="s">
        <v>478</v>
      </c>
      <c r="F36" s="324" t="s">
        <v>211</v>
      </c>
      <c r="G36" s="324" t="s">
        <v>182</v>
      </c>
      <c r="H36" s="324" t="s">
        <v>479</v>
      </c>
      <c r="I36" s="324" t="s">
        <v>469</v>
      </c>
      <c r="J36" s="324" t="s">
        <v>470</v>
      </c>
      <c r="K36" s="324" t="s">
        <v>531</v>
      </c>
      <c r="L36" s="325">
        <f>L37</f>
        <v>1250000</v>
      </c>
      <c r="M36" s="287" t="e">
        <f>M37+#REF!+#REF!</f>
        <v>#REF!</v>
      </c>
      <c r="N36" s="287" t="e">
        <f>N37+#REF!+#REF!</f>
        <v>#REF!</v>
      </c>
      <c r="O36" s="287" t="e">
        <f>O37+#REF!+#REF!</f>
        <v>#REF!</v>
      </c>
      <c r="P36" s="287" t="e">
        <f>P37+#REF!+#REF!</f>
        <v>#REF!</v>
      </c>
      <c r="Q36" s="287" t="e">
        <f>Q37+#REF!+#REF!</f>
        <v>#REF!</v>
      </c>
      <c r="R36" s="288" t="e">
        <f>R37+#REF!+#REF!</f>
        <v>#REF!</v>
      </c>
      <c r="S36" s="288" t="e">
        <f>#REF!=SUM(L36:R36)</f>
        <v>#REF!</v>
      </c>
      <c r="T36" s="325">
        <f>T37</f>
        <v>1292089.46</v>
      </c>
      <c r="U36" s="280">
        <f t="shared" si="1"/>
        <v>103.36715679999999</v>
      </c>
    </row>
    <row r="37" spans="1:21" s="289" customFormat="1" ht="71.25" customHeight="1">
      <c r="A37" s="298" t="s">
        <v>535</v>
      </c>
      <c r="B37" s="302"/>
      <c r="C37" s="326" t="s">
        <v>536</v>
      </c>
      <c r="D37" s="303" t="s">
        <v>468</v>
      </c>
      <c r="E37" s="303" t="s">
        <v>478</v>
      </c>
      <c r="F37" s="303" t="s">
        <v>211</v>
      </c>
      <c r="G37" s="303" t="s">
        <v>182</v>
      </c>
      <c r="H37" s="303" t="s">
        <v>537</v>
      </c>
      <c r="I37" s="303" t="s">
        <v>181</v>
      </c>
      <c r="J37" s="303" t="s">
        <v>470</v>
      </c>
      <c r="K37" s="303" t="s">
        <v>531</v>
      </c>
      <c r="L37" s="301">
        <v>1250000</v>
      </c>
      <c r="M37" s="295"/>
      <c r="N37" s="295"/>
      <c r="O37" s="295"/>
      <c r="P37" s="295"/>
      <c r="Q37" s="295"/>
      <c r="R37" s="296"/>
      <c r="S37" s="296" t="e">
        <f>#REF!=SUM(L37:R37)</f>
        <v>#REF!</v>
      </c>
      <c r="T37" s="301">
        <v>1292089.46</v>
      </c>
      <c r="U37" s="280">
        <f t="shared" si="1"/>
        <v>103.36715679999999</v>
      </c>
    </row>
    <row r="38" spans="1:21" s="297" customFormat="1" ht="45" customHeight="1">
      <c r="A38" s="298" t="s">
        <v>538</v>
      </c>
      <c r="B38" s="302"/>
      <c r="C38" s="327" t="s">
        <v>539</v>
      </c>
      <c r="D38" s="285" t="s">
        <v>214</v>
      </c>
      <c r="E38" s="285" t="s">
        <v>478</v>
      </c>
      <c r="F38" s="285" t="s">
        <v>211</v>
      </c>
      <c r="G38" s="285" t="s">
        <v>182</v>
      </c>
      <c r="H38" s="285" t="s">
        <v>540</v>
      </c>
      <c r="I38" s="285" t="s">
        <v>182</v>
      </c>
      <c r="J38" s="285" t="s">
        <v>470</v>
      </c>
      <c r="K38" s="285" t="s">
        <v>531</v>
      </c>
      <c r="L38" s="286">
        <f>L39</f>
        <v>4000000</v>
      </c>
      <c r="M38" s="305"/>
      <c r="N38" s="305"/>
      <c r="O38" s="305"/>
      <c r="P38" s="305"/>
      <c r="Q38" s="305"/>
      <c r="R38" s="306"/>
      <c r="S38" s="306"/>
      <c r="T38" s="286">
        <f>T39</f>
        <v>2582832.7</v>
      </c>
      <c r="U38" s="280">
        <f t="shared" si="1"/>
        <v>64.5708175</v>
      </c>
    </row>
    <row r="39" spans="1:21" s="264" customFormat="1" ht="44.25" customHeight="1">
      <c r="A39" s="298" t="s">
        <v>535</v>
      </c>
      <c r="B39" s="318"/>
      <c r="C39" s="328" t="s">
        <v>541</v>
      </c>
      <c r="D39" s="303" t="s">
        <v>468</v>
      </c>
      <c r="E39" s="303" t="s">
        <v>478</v>
      </c>
      <c r="F39" s="303" t="s">
        <v>211</v>
      </c>
      <c r="G39" s="303" t="s">
        <v>182</v>
      </c>
      <c r="H39" s="303" t="s">
        <v>540</v>
      </c>
      <c r="I39" s="303" t="s">
        <v>182</v>
      </c>
      <c r="J39" s="303" t="s">
        <v>470</v>
      </c>
      <c r="K39" s="303" t="s">
        <v>531</v>
      </c>
      <c r="L39" s="301">
        <v>4000000</v>
      </c>
      <c r="M39" s="305"/>
      <c r="N39" s="305"/>
      <c r="O39" s="305"/>
      <c r="P39" s="305"/>
      <c r="Q39" s="305"/>
      <c r="R39" s="306"/>
      <c r="S39" s="306"/>
      <c r="T39" s="301">
        <v>2582832.7</v>
      </c>
      <c r="U39" s="280">
        <f t="shared" si="1"/>
        <v>64.5708175</v>
      </c>
    </row>
    <row r="40" spans="1:21" s="297" customFormat="1" ht="20.25" customHeight="1">
      <c r="A40" s="282" t="s">
        <v>542</v>
      </c>
      <c r="B40" s="290"/>
      <c r="C40" s="283" t="s">
        <v>543</v>
      </c>
      <c r="D40" s="284" t="s">
        <v>468</v>
      </c>
      <c r="E40" s="285" t="s">
        <v>478</v>
      </c>
      <c r="F40" s="285" t="s">
        <v>180</v>
      </c>
      <c r="G40" s="285" t="s">
        <v>469</v>
      </c>
      <c r="H40" s="285" t="s">
        <v>468</v>
      </c>
      <c r="I40" s="285" t="s">
        <v>469</v>
      </c>
      <c r="J40" s="285" t="s">
        <v>470</v>
      </c>
      <c r="K40" s="285" t="s">
        <v>468</v>
      </c>
      <c r="L40" s="286">
        <f>L41</f>
        <v>758000</v>
      </c>
      <c r="M40" s="305"/>
      <c r="N40" s="305"/>
      <c r="O40" s="305"/>
      <c r="P40" s="305"/>
      <c r="Q40" s="305"/>
      <c r="R40" s="306"/>
      <c r="S40" s="306"/>
      <c r="T40" s="286">
        <f>T41</f>
        <v>677848.16</v>
      </c>
      <c r="U40" s="280">
        <f t="shared" si="1"/>
        <v>89.42587862796834</v>
      </c>
    </row>
    <row r="41" spans="1:21" s="264" customFormat="1" ht="23.25" customHeight="1">
      <c r="A41" s="319" t="s">
        <v>544</v>
      </c>
      <c r="B41" s="329"/>
      <c r="C41" s="291" t="s">
        <v>545</v>
      </c>
      <c r="D41" s="292" t="s">
        <v>468</v>
      </c>
      <c r="E41" s="292" t="s">
        <v>478</v>
      </c>
      <c r="F41" s="292" t="s">
        <v>180</v>
      </c>
      <c r="G41" s="292" t="s">
        <v>176</v>
      </c>
      <c r="H41" s="292" t="s">
        <v>468</v>
      </c>
      <c r="I41" s="292" t="s">
        <v>176</v>
      </c>
      <c r="J41" s="292" t="s">
        <v>470</v>
      </c>
      <c r="K41" s="292" t="s">
        <v>531</v>
      </c>
      <c r="L41" s="294">
        <f>SUM(L42:L45)</f>
        <v>758000</v>
      </c>
      <c r="M41" s="287"/>
      <c r="N41" s="287">
        <v>0</v>
      </c>
      <c r="O41" s="287"/>
      <c r="P41" s="287"/>
      <c r="Q41" s="305"/>
      <c r="R41" s="306"/>
      <c r="S41" s="306"/>
      <c r="T41" s="294">
        <f>SUM(T42:T45)</f>
        <v>677848.16</v>
      </c>
      <c r="U41" s="280">
        <f t="shared" si="1"/>
        <v>89.42587862796834</v>
      </c>
    </row>
    <row r="42" spans="1:21" ht="21" customHeight="1">
      <c r="A42" s="298" t="s">
        <v>546</v>
      </c>
      <c r="B42" s="302"/>
      <c r="C42" s="330" t="s">
        <v>547</v>
      </c>
      <c r="D42" s="303" t="s">
        <v>468</v>
      </c>
      <c r="E42" s="303" t="s">
        <v>478</v>
      </c>
      <c r="F42" s="303" t="s">
        <v>180</v>
      </c>
      <c r="G42" s="303" t="s">
        <v>176</v>
      </c>
      <c r="H42" s="303" t="s">
        <v>479</v>
      </c>
      <c r="I42" s="303" t="s">
        <v>176</v>
      </c>
      <c r="J42" s="303" t="s">
        <v>470</v>
      </c>
      <c r="K42" s="303" t="s">
        <v>531</v>
      </c>
      <c r="L42" s="301">
        <v>100000</v>
      </c>
      <c r="M42" s="305"/>
      <c r="N42" s="305"/>
      <c r="O42" s="305"/>
      <c r="P42" s="305"/>
      <c r="Q42" s="305"/>
      <c r="R42" s="306"/>
      <c r="S42" s="306"/>
      <c r="T42" s="301">
        <v>61006.48</v>
      </c>
      <c r="U42" s="280">
        <f t="shared" si="1"/>
        <v>61.00648000000001</v>
      </c>
    </row>
    <row r="43" spans="1:21" ht="24.75" customHeight="1">
      <c r="A43" s="298" t="s">
        <v>548</v>
      </c>
      <c r="B43" s="292"/>
      <c r="C43" s="330" t="s">
        <v>549</v>
      </c>
      <c r="D43" s="303" t="s">
        <v>468</v>
      </c>
      <c r="E43" s="303" t="s">
        <v>478</v>
      </c>
      <c r="F43" s="303" t="s">
        <v>180</v>
      </c>
      <c r="G43" s="303" t="s">
        <v>176</v>
      </c>
      <c r="H43" s="303" t="s">
        <v>482</v>
      </c>
      <c r="I43" s="303" t="s">
        <v>176</v>
      </c>
      <c r="J43" s="303" t="s">
        <v>470</v>
      </c>
      <c r="K43" s="303" t="s">
        <v>531</v>
      </c>
      <c r="L43" s="301">
        <v>170000</v>
      </c>
      <c r="M43" s="305"/>
      <c r="N43" s="305"/>
      <c r="O43" s="305"/>
      <c r="P43" s="305"/>
      <c r="Q43" s="305"/>
      <c r="R43" s="306"/>
      <c r="S43" s="306"/>
      <c r="T43" s="301">
        <v>147028.57</v>
      </c>
      <c r="U43" s="280">
        <f t="shared" si="1"/>
        <v>86.48739411764707</v>
      </c>
    </row>
    <row r="44" spans="1:21" ht="24.75" customHeight="1">
      <c r="A44" s="298" t="s">
        <v>550</v>
      </c>
      <c r="B44" s="292"/>
      <c r="C44" s="330" t="s">
        <v>551</v>
      </c>
      <c r="D44" s="303" t="s">
        <v>468</v>
      </c>
      <c r="E44" s="303" t="s">
        <v>478</v>
      </c>
      <c r="F44" s="303" t="s">
        <v>180</v>
      </c>
      <c r="G44" s="303" t="s">
        <v>176</v>
      </c>
      <c r="H44" s="303" t="s">
        <v>485</v>
      </c>
      <c r="I44" s="303" t="s">
        <v>176</v>
      </c>
      <c r="J44" s="303" t="s">
        <v>470</v>
      </c>
      <c r="K44" s="303" t="s">
        <v>531</v>
      </c>
      <c r="L44" s="301">
        <v>8000</v>
      </c>
      <c r="M44" s="305"/>
      <c r="N44" s="305"/>
      <c r="O44" s="305"/>
      <c r="P44" s="305"/>
      <c r="Q44" s="305"/>
      <c r="R44" s="306"/>
      <c r="S44" s="306"/>
      <c r="T44" s="301">
        <v>4635.44</v>
      </c>
      <c r="U44" s="280">
        <f t="shared" si="1"/>
        <v>57.943</v>
      </c>
    </row>
    <row r="45" spans="1:21" ht="24" customHeight="1">
      <c r="A45" s="298" t="s">
        <v>552</v>
      </c>
      <c r="B45" s="331"/>
      <c r="C45" s="330" t="s">
        <v>553</v>
      </c>
      <c r="D45" s="303" t="s">
        <v>468</v>
      </c>
      <c r="E45" s="303" t="s">
        <v>478</v>
      </c>
      <c r="F45" s="303" t="s">
        <v>180</v>
      </c>
      <c r="G45" s="303" t="s">
        <v>176</v>
      </c>
      <c r="H45" s="303" t="s">
        <v>488</v>
      </c>
      <c r="I45" s="303" t="s">
        <v>176</v>
      </c>
      <c r="J45" s="303" t="s">
        <v>470</v>
      </c>
      <c r="K45" s="303" t="s">
        <v>531</v>
      </c>
      <c r="L45" s="301">
        <v>480000</v>
      </c>
      <c r="M45" s="287">
        <f aca="true" t="shared" si="5" ref="M45:R46">M46</f>
        <v>0</v>
      </c>
      <c r="N45" s="287">
        <f t="shared" si="5"/>
        <v>0</v>
      </c>
      <c r="O45" s="287">
        <f t="shared" si="5"/>
        <v>0</v>
      </c>
      <c r="P45" s="287">
        <f t="shared" si="5"/>
        <v>0</v>
      </c>
      <c r="Q45" s="287">
        <f t="shared" si="5"/>
        <v>0</v>
      </c>
      <c r="R45" s="288">
        <f t="shared" si="5"/>
        <v>0</v>
      </c>
      <c r="S45" s="288" t="e">
        <f>#REF!=SUM(L45:R45)</f>
        <v>#REF!</v>
      </c>
      <c r="T45" s="301">
        <v>465177.67</v>
      </c>
      <c r="U45" s="280">
        <f t="shared" si="1"/>
        <v>96.91201458333333</v>
      </c>
    </row>
    <row r="46" spans="1:21" ht="30" customHeight="1">
      <c r="A46" s="282" t="s">
        <v>554</v>
      </c>
      <c r="B46" s="290"/>
      <c r="C46" s="283" t="s">
        <v>555</v>
      </c>
      <c r="D46" s="285" t="s">
        <v>468</v>
      </c>
      <c r="E46" s="285" t="s">
        <v>478</v>
      </c>
      <c r="F46" s="285" t="s">
        <v>230</v>
      </c>
      <c r="G46" s="285" t="s">
        <v>469</v>
      </c>
      <c r="H46" s="285" t="s">
        <v>468</v>
      </c>
      <c r="I46" s="285" t="s">
        <v>469</v>
      </c>
      <c r="J46" s="285" t="s">
        <v>470</v>
      </c>
      <c r="K46" s="285" t="s">
        <v>468</v>
      </c>
      <c r="L46" s="286">
        <f>L47</f>
        <v>13000000</v>
      </c>
      <c r="M46" s="295">
        <f t="shared" si="5"/>
        <v>0</v>
      </c>
      <c r="N46" s="295">
        <f t="shared" si="5"/>
        <v>0</v>
      </c>
      <c r="O46" s="295">
        <f t="shared" si="5"/>
        <v>0</v>
      </c>
      <c r="P46" s="295">
        <f t="shared" si="5"/>
        <v>0</v>
      </c>
      <c r="Q46" s="295">
        <f t="shared" si="5"/>
        <v>0</v>
      </c>
      <c r="R46" s="296">
        <f t="shared" si="5"/>
        <v>0</v>
      </c>
      <c r="S46" s="296" t="e">
        <f>#REF!=SUM(L46:R46)</f>
        <v>#REF!</v>
      </c>
      <c r="T46" s="286">
        <f>T47</f>
        <v>9630252.21</v>
      </c>
      <c r="U46" s="280">
        <f t="shared" si="1"/>
        <v>74.07886315384616</v>
      </c>
    </row>
    <row r="47" spans="1:21" s="289" customFormat="1" ht="20.25" customHeight="1">
      <c r="A47" s="332" t="s">
        <v>556</v>
      </c>
      <c r="B47" s="290"/>
      <c r="C47" s="291" t="s">
        <v>557</v>
      </c>
      <c r="D47" s="303" t="s">
        <v>468</v>
      </c>
      <c r="E47" s="303" t="s">
        <v>478</v>
      </c>
      <c r="F47" s="303" t="s">
        <v>230</v>
      </c>
      <c r="G47" s="303" t="s">
        <v>176</v>
      </c>
      <c r="H47" s="303" t="s">
        <v>558</v>
      </c>
      <c r="I47" s="303" t="s">
        <v>469</v>
      </c>
      <c r="J47" s="303" t="s">
        <v>470</v>
      </c>
      <c r="K47" s="303" t="s">
        <v>559</v>
      </c>
      <c r="L47" s="301">
        <f>L48</f>
        <v>13000000</v>
      </c>
      <c r="M47" s="305"/>
      <c r="N47" s="305"/>
      <c r="O47" s="305"/>
      <c r="P47" s="305"/>
      <c r="Q47" s="305"/>
      <c r="R47" s="306"/>
      <c r="S47" s="306" t="e">
        <f>#REF!=SUM(L47:R47)</f>
        <v>#REF!</v>
      </c>
      <c r="T47" s="301">
        <f>T48</f>
        <v>9630252.21</v>
      </c>
      <c r="U47" s="280">
        <f t="shared" si="1"/>
        <v>74.07886315384616</v>
      </c>
    </row>
    <row r="48" spans="1:21" ht="32.25" customHeight="1">
      <c r="A48" s="298" t="s">
        <v>560</v>
      </c>
      <c r="B48" s="302"/>
      <c r="C48" s="326" t="s">
        <v>561</v>
      </c>
      <c r="D48" s="303" t="s">
        <v>468</v>
      </c>
      <c r="E48" s="303" t="s">
        <v>478</v>
      </c>
      <c r="F48" s="303" t="s">
        <v>230</v>
      </c>
      <c r="G48" s="303" t="s">
        <v>176</v>
      </c>
      <c r="H48" s="303" t="s">
        <v>558</v>
      </c>
      <c r="I48" s="303" t="s">
        <v>182</v>
      </c>
      <c r="J48" s="303" t="s">
        <v>470</v>
      </c>
      <c r="K48" s="303" t="s">
        <v>559</v>
      </c>
      <c r="L48" s="301">
        <v>13000000</v>
      </c>
      <c r="M48" s="305"/>
      <c r="N48" s="305"/>
      <c r="O48" s="305"/>
      <c r="P48" s="305"/>
      <c r="Q48" s="305"/>
      <c r="R48" s="306"/>
      <c r="S48" s="306"/>
      <c r="T48" s="301">
        <v>9630252.21</v>
      </c>
      <c r="U48" s="280">
        <f t="shared" si="1"/>
        <v>74.07886315384616</v>
      </c>
    </row>
    <row r="49" spans="1:21" s="335" customFormat="1" ht="20.25" customHeight="1">
      <c r="A49" s="282" t="s">
        <v>562</v>
      </c>
      <c r="B49" s="302"/>
      <c r="C49" s="283" t="s">
        <v>563</v>
      </c>
      <c r="D49" s="285" t="s">
        <v>468</v>
      </c>
      <c r="E49" s="285" t="s">
        <v>478</v>
      </c>
      <c r="F49" s="285" t="s">
        <v>216</v>
      </c>
      <c r="G49" s="285" t="s">
        <v>469</v>
      </c>
      <c r="H49" s="285" t="s">
        <v>468</v>
      </c>
      <c r="I49" s="285" t="s">
        <v>469</v>
      </c>
      <c r="J49" s="285" t="s">
        <v>470</v>
      </c>
      <c r="K49" s="285" t="s">
        <v>468</v>
      </c>
      <c r="L49" s="286">
        <f>L50+L53</f>
        <v>942400</v>
      </c>
      <c r="M49" s="333"/>
      <c r="N49" s="333"/>
      <c r="O49" s="333"/>
      <c r="P49" s="333"/>
      <c r="Q49" s="333"/>
      <c r="R49" s="334"/>
      <c r="S49" s="334"/>
      <c r="T49" s="286">
        <f>T50+T53</f>
        <v>788464.81</v>
      </c>
      <c r="U49" s="280">
        <f t="shared" si="1"/>
        <v>83.66562075551784</v>
      </c>
    </row>
    <row r="50" spans="1:21" s="289" customFormat="1" ht="66" customHeight="1">
      <c r="A50" s="282" t="s">
        <v>562</v>
      </c>
      <c r="B50" s="302"/>
      <c r="C50" s="291" t="s">
        <v>564</v>
      </c>
      <c r="D50" s="292" t="s">
        <v>214</v>
      </c>
      <c r="E50" s="292" t="s">
        <v>478</v>
      </c>
      <c r="F50" s="292" t="s">
        <v>216</v>
      </c>
      <c r="G50" s="292" t="s">
        <v>183</v>
      </c>
      <c r="H50" s="292" t="s">
        <v>468</v>
      </c>
      <c r="I50" s="292" t="s">
        <v>469</v>
      </c>
      <c r="J50" s="292" t="s">
        <v>470</v>
      </c>
      <c r="K50" s="292" t="s">
        <v>468</v>
      </c>
      <c r="L50" s="294">
        <f>L51</f>
        <v>642400</v>
      </c>
      <c r="M50" s="305"/>
      <c r="N50" s="305"/>
      <c r="O50" s="305"/>
      <c r="P50" s="305"/>
      <c r="Q50" s="305"/>
      <c r="R50" s="306"/>
      <c r="S50" s="306"/>
      <c r="T50" s="294">
        <f>T51</f>
        <v>517206.77</v>
      </c>
      <c r="U50" s="280">
        <f t="shared" si="1"/>
        <v>80.51163916562889</v>
      </c>
    </row>
    <row r="51" spans="1:21" s="297" customFormat="1" ht="64.5" customHeight="1">
      <c r="A51" s="290" t="s">
        <v>565</v>
      </c>
      <c r="B51" s="273"/>
      <c r="C51" s="326" t="s">
        <v>566</v>
      </c>
      <c r="D51" s="300" t="s">
        <v>214</v>
      </c>
      <c r="E51" s="300" t="s">
        <v>478</v>
      </c>
      <c r="F51" s="300" t="s">
        <v>216</v>
      </c>
      <c r="G51" s="300" t="s">
        <v>183</v>
      </c>
      <c r="H51" s="300" t="s">
        <v>530</v>
      </c>
      <c r="I51" s="300" t="s">
        <v>182</v>
      </c>
      <c r="J51" s="300" t="s">
        <v>470</v>
      </c>
      <c r="K51" s="300" t="s">
        <v>567</v>
      </c>
      <c r="L51" s="301">
        <f>L52</f>
        <v>642400</v>
      </c>
      <c r="M51" s="336"/>
      <c r="N51" s="336" t="e">
        <f>N52+N60</f>
        <v>#REF!</v>
      </c>
      <c r="O51" s="336" t="e">
        <f>O52+O60</f>
        <v>#REF!</v>
      </c>
      <c r="P51" s="336" t="e">
        <f>P52+P60</f>
        <v>#REF!</v>
      </c>
      <c r="Q51" s="336" t="e">
        <f>Q52+Q60</f>
        <v>#REF!</v>
      </c>
      <c r="R51" s="337" t="e">
        <f>R52+R60</f>
        <v>#REF!</v>
      </c>
      <c r="S51" s="337" t="e">
        <f>#REF!=SUM(L51:R51)</f>
        <v>#REF!</v>
      </c>
      <c r="T51" s="301">
        <f>T52</f>
        <v>517206.77</v>
      </c>
      <c r="U51" s="280">
        <f t="shared" si="1"/>
        <v>80.51163916562889</v>
      </c>
    </row>
    <row r="52" spans="1:21" ht="62.25" customHeight="1">
      <c r="A52" s="298" t="s">
        <v>568</v>
      </c>
      <c r="B52" s="282"/>
      <c r="C52" s="338" t="s">
        <v>569</v>
      </c>
      <c r="D52" s="300" t="s">
        <v>214</v>
      </c>
      <c r="E52" s="300" t="s">
        <v>478</v>
      </c>
      <c r="F52" s="300" t="s">
        <v>216</v>
      </c>
      <c r="G52" s="300" t="s">
        <v>183</v>
      </c>
      <c r="H52" s="300" t="s">
        <v>570</v>
      </c>
      <c r="I52" s="300" t="s">
        <v>182</v>
      </c>
      <c r="J52" s="300" t="s">
        <v>470</v>
      </c>
      <c r="K52" s="300" t="s">
        <v>567</v>
      </c>
      <c r="L52" s="301">
        <v>642400</v>
      </c>
      <c r="M52" s="295"/>
      <c r="N52" s="295" t="e">
        <f>N53+#REF!+N54</f>
        <v>#REF!</v>
      </c>
      <c r="O52" s="295" t="e">
        <f>O53+#REF!+O54</f>
        <v>#REF!</v>
      </c>
      <c r="P52" s="295" t="e">
        <f>P53+#REF!+P54</f>
        <v>#REF!</v>
      </c>
      <c r="Q52" s="295" t="e">
        <f>Q53+#REF!+Q54</f>
        <v>#REF!</v>
      </c>
      <c r="R52" s="295" t="e">
        <f>R53+#REF!+R54</f>
        <v>#REF!</v>
      </c>
      <c r="S52" s="296" t="e">
        <f>#REF!=SUM(L52:R52)</f>
        <v>#REF!</v>
      </c>
      <c r="T52" s="301">
        <v>517206.77</v>
      </c>
      <c r="U52" s="280">
        <f t="shared" si="1"/>
        <v>80.51163916562889</v>
      </c>
    </row>
    <row r="53" spans="1:21" ht="48" customHeight="1">
      <c r="A53" s="298" t="s">
        <v>571</v>
      </c>
      <c r="B53" s="290"/>
      <c r="C53" s="339" t="s">
        <v>572</v>
      </c>
      <c r="D53" s="292" t="s">
        <v>214</v>
      </c>
      <c r="E53" s="292" t="s">
        <v>478</v>
      </c>
      <c r="F53" s="292" t="s">
        <v>216</v>
      </c>
      <c r="G53" s="292" t="s">
        <v>573</v>
      </c>
      <c r="H53" s="292" t="s">
        <v>468</v>
      </c>
      <c r="I53" s="292" t="s">
        <v>469</v>
      </c>
      <c r="J53" s="292" t="s">
        <v>470</v>
      </c>
      <c r="K53" s="292" t="s">
        <v>574</v>
      </c>
      <c r="L53" s="294">
        <f>L54+L55</f>
        <v>300000</v>
      </c>
      <c r="M53" s="305"/>
      <c r="N53" s="305"/>
      <c r="O53" s="305"/>
      <c r="P53" s="305"/>
      <c r="Q53" s="305"/>
      <c r="R53" s="306"/>
      <c r="S53" s="306" t="e">
        <f>#REF!=SUM(L53:R53)</f>
        <v>#REF!</v>
      </c>
      <c r="T53" s="294">
        <f>T54+T55</f>
        <v>271258.04000000004</v>
      </c>
      <c r="U53" s="280">
        <f t="shared" si="1"/>
        <v>90.41934666666668</v>
      </c>
    </row>
    <row r="54" spans="1:21" ht="35.25" customHeight="1">
      <c r="A54" s="290" t="s">
        <v>575</v>
      </c>
      <c r="B54" s="340"/>
      <c r="C54" s="299" t="s">
        <v>576</v>
      </c>
      <c r="D54" s="303" t="s">
        <v>214</v>
      </c>
      <c r="E54" s="303" t="s">
        <v>478</v>
      </c>
      <c r="F54" s="303" t="s">
        <v>216</v>
      </c>
      <c r="G54" s="303" t="s">
        <v>573</v>
      </c>
      <c r="H54" s="303" t="s">
        <v>537</v>
      </c>
      <c r="I54" s="303" t="s">
        <v>181</v>
      </c>
      <c r="J54" s="303" t="s">
        <v>470</v>
      </c>
      <c r="K54" s="303" t="s">
        <v>574</v>
      </c>
      <c r="L54" s="301">
        <v>200000</v>
      </c>
      <c r="M54" s="305"/>
      <c r="N54" s="305"/>
      <c r="O54" s="305"/>
      <c r="P54" s="305"/>
      <c r="Q54" s="305"/>
      <c r="R54" s="306"/>
      <c r="S54" s="306" t="e">
        <f>#REF!=SUM(L54:R54)</f>
        <v>#REF!</v>
      </c>
      <c r="T54" s="301">
        <v>202131.51</v>
      </c>
      <c r="U54" s="280">
        <f t="shared" si="1"/>
        <v>101.06575500000001</v>
      </c>
    </row>
    <row r="55" spans="1:21" ht="46.5" customHeight="1">
      <c r="A55" s="298" t="s">
        <v>577</v>
      </c>
      <c r="B55" s="302"/>
      <c r="C55" s="313" t="s">
        <v>578</v>
      </c>
      <c r="D55" s="303" t="s">
        <v>214</v>
      </c>
      <c r="E55" s="303" t="s">
        <v>478</v>
      </c>
      <c r="F55" s="303" t="s">
        <v>216</v>
      </c>
      <c r="G55" s="303" t="s">
        <v>573</v>
      </c>
      <c r="H55" s="303" t="s">
        <v>579</v>
      </c>
      <c r="I55" s="303" t="s">
        <v>182</v>
      </c>
      <c r="J55" s="303" t="s">
        <v>470</v>
      </c>
      <c r="K55" s="303" t="s">
        <v>574</v>
      </c>
      <c r="L55" s="301">
        <v>100000</v>
      </c>
      <c r="M55" s="305"/>
      <c r="N55" s="305"/>
      <c r="O55" s="305"/>
      <c r="P55" s="305"/>
      <c r="Q55" s="305"/>
      <c r="R55" s="306"/>
      <c r="S55" s="306"/>
      <c r="T55" s="301">
        <v>69126.53</v>
      </c>
      <c r="U55" s="280">
        <f t="shared" si="1"/>
        <v>69.12653</v>
      </c>
    </row>
    <row r="56" spans="1:21" ht="21" customHeight="1">
      <c r="A56" s="318" t="s">
        <v>580</v>
      </c>
      <c r="B56" s="302"/>
      <c r="C56" s="283" t="s">
        <v>581</v>
      </c>
      <c r="D56" s="341" t="s">
        <v>468</v>
      </c>
      <c r="E56" s="342" t="s">
        <v>478</v>
      </c>
      <c r="F56" s="342" t="s">
        <v>582</v>
      </c>
      <c r="G56" s="342" t="s">
        <v>469</v>
      </c>
      <c r="H56" s="342" t="s">
        <v>468</v>
      </c>
      <c r="I56" s="342" t="s">
        <v>469</v>
      </c>
      <c r="J56" s="342" t="s">
        <v>470</v>
      </c>
      <c r="K56" s="342" t="s">
        <v>468</v>
      </c>
      <c r="L56" s="343">
        <f>L57+SUM(L60:L70)</f>
        <v>1537000</v>
      </c>
      <c r="M56" s="305"/>
      <c r="N56" s="305"/>
      <c r="O56" s="305"/>
      <c r="P56" s="305"/>
      <c r="Q56" s="305"/>
      <c r="R56" s="306"/>
      <c r="S56" s="306"/>
      <c r="T56" s="343">
        <f>T57+SUM(T60:T70)</f>
        <v>1024912.1400000001</v>
      </c>
      <c r="U56" s="280">
        <f t="shared" si="1"/>
        <v>66.68263760572545</v>
      </c>
    </row>
    <row r="57" spans="1:21" ht="24.75" customHeight="1">
      <c r="A57" s="319" t="s">
        <v>583</v>
      </c>
      <c r="B57" s="302"/>
      <c r="C57" s="291" t="s">
        <v>584</v>
      </c>
      <c r="D57" s="292" t="s">
        <v>468</v>
      </c>
      <c r="E57" s="292" t="s">
        <v>478</v>
      </c>
      <c r="F57" s="292" t="s">
        <v>582</v>
      </c>
      <c r="G57" s="292" t="s">
        <v>185</v>
      </c>
      <c r="H57" s="292" t="s">
        <v>468</v>
      </c>
      <c r="I57" s="292" t="s">
        <v>469</v>
      </c>
      <c r="J57" s="292" t="s">
        <v>470</v>
      </c>
      <c r="K57" s="292" t="s">
        <v>585</v>
      </c>
      <c r="L57" s="344">
        <f>L58+L59</f>
        <v>50000</v>
      </c>
      <c r="M57" s="305"/>
      <c r="N57" s="305"/>
      <c r="O57" s="305"/>
      <c r="P57" s="305"/>
      <c r="Q57" s="305"/>
      <c r="R57" s="306"/>
      <c r="S57" s="306"/>
      <c r="T57" s="344">
        <f>T58+T59</f>
        <v>39806.520000000004</v>
      </c>
      <c r="U57" s="280">
        <f t="shared" si="1"/>
        <v>79.61304000000001</v>
      </c>
    </row>
    <row r="58" spans="1:21" ht="36" customHeight="1">
      <c r="A58" s="319" t="s">
        <v>583</v>
      </c>
      <c r="B58" s="302"/>
      <c r="C58" s="345" t="s">
        <v>586</v>
      </c>
      <c r="D58" s="303" t="s">
        <v>468</v>
      </c>
      <c r="E58" s="303" t="s">
        <v>478</v>
      </c>
      <c r="F58" s="303" t="s">
        <v>582</v>
      </c>
      <c r="G58" s="303" t="s">
        <v>185</v>
      </c>
      <c r="H58" s="303" t="s">
        <v>479</v>
      </c>
      <c r="I58" s="303" t="s">
        <v>176</v>
      </c>
      <c r="J58" s="303" t="s">
        <v>470</v>
      </c>
      <c r="K58" s="303" t="s">
        <v>585</v>
      </c>
      <c r="L58" s="301">
        <v>50000</v>
      </c>
      <c r="M58" s="346"/>
      <c r="N58" s="346"/>
      <c r="O58" s="346"/>
      <c r="P58" s="346"/>
      <c r="Q58" s="346"/>
      <c r="R58" s="347"/>
      <c r="S58" s="347"/>
      <c r="T58" s="301">
        <v>41853.98</v>
      </c>
      <c r="U58" s="280">
        <f t="shared" si="1"/>
        <v>83.70796</v>
      </c>
    </row>
    <row r="59" spans="1:21" ht="48.75" customHeight="1">
      <c r="A59" s="298" t="s">
        <v>587</v>
      </c>
      <c r="B59" s="302"/>
      <c r="C59" s="348" t="s">
        <v>588</v>
      </c>
      <c r="D59" s="303" t="s">
        <v>468</v>
      </c>
      <c r="E59" s="303" t="s">
        <v>478</v>
      </c>
      <c r="F59" s="303" t="s">
        <v>582</v>
      </c>
      <c r="G59" s="303" t="s">
        <v>185</v>
      </c>
      <c r="H59" s="303" t="s">
        <v>485</v>
      </c>
      <c r="I59" s="303" t="s">
        <v>176</v>
      </c>
      <c r="J59" s="303" t="s">
        <v>470</v>
      </c>
      <c r="K59" s="303" t="s">
        <v>585</v>
      </c>
      <c r="L59" s="301"/>
      <c r="M59" s="305"/>
      <c r="N59" s="305"/>
      <c r="O59" s="305"/>
      <c r="P59" s="305"/>
      <c r="Q59" s="305"/>
      <c r="R59" s="306"/>
      <c r="S59" s="306"/>
      <c r="T59" s="301">
        <v>-2047.46</v>
      </c>
      <c r="U59" s="280" t="e">
        <f t="shared" si="1"/>
        <v>#DIV/0!</v>
      </c>
    </row>
    <row r="60" spans="1:21" ht="43.5" customHeight="1">
      <c r="A60" s="298" t="s">
        <v>589</v>
      </c>
      <c r="B60" s="302"/>
      <c r="C60" s="349" t="s">
        <v>590</v>
      </c>
      <c r="D60" s="292" t="s">
        <v>468</v>
      </c>
      <c r="E60" s="292" t="s">
        <v>478</v>
      </c>
      <c r="F60" s="292" t="s">
        <v>582</v>
      </c>
      <c r="G60" s="292" t="s">
        <v>573</v>
      </c>
      <c r="H60" s="292" t="s">
        <v>468</v>
      </c>
      <c r="I60" s="292" t="s">
        <v>176</v>
      </c>
      <c r="J60" s="292" t="s">
        <v>470</v>
      </c>
      <c r="K60" s="292" t="s">
        <v>585</v>
      </c>
      <c r="L60" s="294">
        <v>80000</v>
      </c>
      <c r="M60" s="295">
        <f aca="true" t="shared" si="6" ref="M60:R60">M61</f>
        <v>0</v>
      </c>
      <c r="N60" s="295">
        <f t="shared" si="6"/>
        <v>0</v>
      </c>
      <c r="O60" s="295">
        <f t="shared" si="6"/>
        <v>0</v>
      </c>
      <c r="P60" s="295">
        <f t="shared" si="6"/>
        <v>0</v>
      </c>
      <c r="Q60" s="295">
        <f t="shared" si="6"/>
        <v>0</v>
      </c>
      <c r="R60" s="296">
        <f t="shared" si="6"/>
        <v>0</v>
      </c>
      <c r="S60" s="296" t="e">
        <f>#REF!=SUM(L60:R60)</f>
        <v>#REF!</v>
      </c>
      <c r="T60" s="294">
        <v>47000</v>
      </c>
      <c r="U60" s="280">
        <f t="shared" si="1"/>
        <v>58.75</v>
      </c>
    </row>
    <row r="61" spans="1:21" s="297" customFormat="1" ht="46.5" customHeight="1">
      <c r="A61" s="298" t="s">
        <v>591</v>
      </c>
      <c r="B61" s="290"/>
      <c r="C61" s="349" t="s">
        <v>592</v>
      </c>
      <c r="D61" s="292" t="s">
        <v>468</v>
      </c>
      <c r="E61" s="292" t="s">
        <v>478</v>
      </c>
      <c r="F61" s="292" t="s">
        <v>582</v>
      </c>
      <c r="G61" s="292" t="s">
        <v>178</v>
      </c>
      <c r="H61" s="292" t="s">
        <v>479</v>
      </c>
      <c r="I61" s="292" t="s">
        <v>176</v>
      </c>
      <c r="J61" s="292" t="s">
        <v>470</v>
      </c>
      <c r="K61" s="292" t="s">
        <v>585</v>
      </c>
      <c r="L61" s="294">
        <v>40000</v>
      </c>
      <c r="M61" s="305"/>
      <c r="N61" s="305"/>
      <c r="O61" s="305"/>
      <c r="P61" s="305"/>
      <c r="Q61" s="305"/>
      <c r="R61" s="306"/>
      <c r="S61" s="306" t="e">
        <f>#REF!=SUM(L61:R61)</f>
        <v>#REF!</v>
      </c>
      <c r="T61" s="294">
        <v>23785.99</v>
      </c>
      <c r="U61" s="280">
        <f t="shared" si="1"/>
        <v>59.46497500000001</v>
      </c>
    </row>
    <row r="62" spans="1:21" s="297" customFormat="1" ht="46.5" customHeight="1">
      <c r="A62" s="298" t="s">
        <v>593</v>
      </c>
      <c r="B62" s="290"/>
      <c r="C62" s="349" t="s">
        <v>144</v>
      </c>
      <c r="D62" s="292" t="s">
        <v>468</v>
      </c>
      <c r="E62" s="292" t="s">
        <v>478</v>
      </c>
      <c r="F62" s="292" t="s">
        <v>582</v>
      </c>
      <c r="G62" s="292" t="s">
        <v>178</v>
      </c>
      <c r="H62" s="292" t="s">
        <v>482</v>
      </c>
      <c r="I62" s="292" t="s">
        <v>176</v>
      </c>
      <c r="J62" s="292" t="s">
        <v>470</v>
      </c>
      <c r="K62" s="292" t="s">
        <v>585</v>
      </c>
      <c r="L62" s="294"/>
      <c r="M62" s="305"/>
      <c r="N62" s="305"/>
      <c r="O62" s="305"/>
      <c r="P62" s="305"/>
      <c r="Q62" s="305"/>
      <c r="R62" s="306"/>
      <c r="S62" s="306"/>
      <c r="T62" s="294">
        <v>2000</v>
      </c>
      <c r="U62" s="280"/>
    </row>
    <row r="63" spans="1:21" s="297" customFormat="1" ht="40.5" customHeight="1">
      <c r="A63" s="298" t="s">
        <v>596</v>
      </c>
      <c r="B63" s="290"/>
      <c r="C63" s="350" t="s">
        <v>594</v>
      </c>
      <c r="D63" s="292" t="s">
        <v>468</v>
      </c>
      <c r="E63" s="292" t="s">
        <v>478</v>
      </c>
      <c r="F63" s="292" t="s">
        <v>582</v>
      </c>
      <c r="G63" s="292" t="s">
        <v>595</v>
      </c>
      <c r="H63" s="292" t="s">
        <v>485</v>
      </c>
      <c r="I63" s="292" t="s">
        <v>176</v>
      </c>
      <c r="J63" s="292" t="s">
        <v>470</v>
      </c>
      <c r="K63" s="292" t="s">
        <v>585</v>
      </c>
      <c r="L63" s="294">
        <v>15000</v>
      </c>
      <c r="M63" s="305"/>
      <c r="N63" s="305"/>
      <c r="O63" s="305"/>
      <c r="P63" s="305"/>
      <c r="Q63" s="305"/>
      <c r="R63" s="306"/>
      <c r="S63" s="306" t="e">
        <f>#REF!=SUM(L63:R63)</f>
        <v>#REF!</v>
      </c>
      <c r="T63" s="294">
        <v>10000.09</v>
      </c>
      <c r="U63" s="280">
        <f t="shared" si="1"/>
        <v>66.66726666666666</v>
      </c>
    </row>
    <row r="64" spans="1:21" s="297" customFormat="1" ht="23.25" customHeight="1">
      <c r="A64" s="298" t="s">
        <v>599</v>
      </c>
      <c r="B64" s="351"/>
      <c r="C64" s="349" t="s">
        <v>597</v>
      </c>
      <c r="D64" s="292" t="s">
        <v>468</v>
      </c>
      <c r="E64" s="292" t="s">
        <v>478</v>
      </c>
      <c r="F64" s="292" t="s">
        <v>582</v>
      </c>
      <c r="G64" s="292" t="s">
        <v>595</v>
      </c>
      <c r="H64" s="292" t="s">
        <v>598</v>
      </c>
      <c r="I64" s="292" t="s">
        <v>176</v>
      </c>
      <c r="J64" s="292" t="s">
        <v>470</v>
      </c>
      <c r="K64" s="292" t="s">
        <v>585</v>
      </c>
      <c r="L64" s="352">
        <v>100000</v>
      </c>
      <c r="M64" s="305"/>
      <c r="N64" s="305"/>
      <c r="O64" s="305"/>
      <c r="P64" s="305"/>
      <c r="Q64" s="305"/>
      <c r="R64" s="306"/>
      <c r="S64" s="306"/>
      <c r="T64" s="352">
        <v>87300</v>
      </c>
      <c r="U64" s="280">
        <f t="shared" si="1"/>
        <v>87.3</v>
      </c>
    </row>
    <row r="65" spans="1:21" s="297" customFormat="1" ht="52.5" customHeight="1">
      <c r="A65" s="298" t="s">
        <v>603</v>
      </c>
      <c r="B65" s="302"/>
      <c r="C65" s="353" t="s">
        <v>600</v>
      </c>
      <c r="D65" s="292" t="s">
        <v>601</v>
      </c>
      <c r="E65" s="292" t="s">
        <v>478</v>
      </c>
      <c r="F65" s="292" t="s">
        <v>582</v>
      </c>
      <c r="G65" s="292" t="s">
        <v>602</v>
      </c>
      <c r="H65" s="292" t="s">
        <v>468</v>
      </c>
      <c r="I65" s="292" t="s">
        <v>176</v>
      </c>
      <c r="J65" s="292" t="s">
        <v>470</v>
      </c>
      <c r="K65" s="292" t="s">
        <v>585</v>
      </c>
      <c r="L65" s="354">
        <v>140000</v>
      </c>
      <c r="M65" s="305"/>
      <c r="N65" s="305"/>
      <c r="O65" s="305"/>
      <c r="P65" s="305"/>
      <c r="Q65" s="305"/>
      <c r="R65" s="306"/>
      <c r="S65" s="306"/>
      <c r="T65" s="354">
        <v>121570</v>
      </c>
      <c r="U65" s="280">
        <f t="shared" si="1"/>
        <v>86.83571428571429</v>
      </c>
    </row>
    <row r="66" spans="1:21" s="297" customFormat="1" ht="33.75" customHeight="1">
      <c r="A66" s="298" t="s">
        <v>607</v>
      </c>
      <c r="B66" s="302"/>
      <c r="C66" s="353" t="s">
        <v>604</v>
      </c>
      <c r="D66" s="292" t="s">
        <v>468</v>
      </c>
      <c r="E66" s="292" t="s">
        <v>478</v>
      </c>
      <c r="F66" s="292" t="s">
        <v>582</v>
      </c>
      <c r="G66" s="292" t="s">
        <v>605</v>
      </c>
      <c r="H66" s="292" t="s">
        <v>606</v>
      </c>
      <c r="I66" s="292" t="s">
        <v>176</v>
      </c>
      <c r="J66" s="292" t="s">
        <v>470</v>
      </c>
      <c r="K66" s="292" t="s">
        <v>585</v>
      </c>
      <c r="L66" s="354">
        <v>20000</v>
      </c>
      <c r="M66" s="305"/>
      <c r="N66" s="305"/>
      <c r="O66" s="305"/>
      <c r="P66" s="305"/>
      <c r="Q66" s="305"/>
      <c r="R66" s="306"/>
      <c r="S66" s="306"/>
      <c r="T66" s="354">
        <v>17100</v>
      </c>
      <c r="U66" s="280">
        <f t="shared" si="1"/>
        <v>85.5</v>
      </c>
    </row>
    <row r="67" spans="1:21" s="297" customFormat="1" ht="33.75" customHeight="1">
      <c r="A67" s="298" t="s">
        <v>610</v>
      </c>
      <c r="B67" s="302"/>
      <c r="C67" s="353" t="s">
        <v>140</v>
      </c>
      <c r="D67" s="292" t="s">
        <v>468</v>
      </c>
      <c r="E67" s="292" t="s">
        <v>478</v>
      </c>
      <c r="F67" s="292" t="s">
        <v>582</v>
      </c>
      <c r="G67" s="292" t="s">
        <v>141</v>
      </c>
      <c r="H67" s="292" t="s">
        <v>485</v>
      </c>
      <c r="I67" s="292" t="s">
        <v>182</v>
      </c>
      <c r="J67" s="292" t="s">
        <v>470</v>
      </c>
      <c r="K67" s="292" t="s">
        <v>585</v>
      </c>
      <c r="L67" s="354">
        <v>2000</v>
      </c>
      <c r="M67" s="305"/>
      <c r="N67" s="305"/>
      <c r="O67" s="305"/>
      <c r="P67" s="305"/>
      <c r="Q67" s="305"/>
      <c r="R67" s="306"/>
      <c r="S67" s="306"/>
      <c r="T67" s="354">
        <v>2000</v>
      </c>
      <c r="U67" s="280"/>
    </row>
    <row r="68" spans="1:21" ht="39.75" customHeight="1">
      <c r="A68" s="298" t="s">
        <v>614</v>
      </c>
      <c r="B68" s="302"/>
      <c r="C68" s="355" t="s">
        <v>608</v>
      </c>
      <c r="D68" s="292" t="s">
        <v>468</v>
      </c>
      <c r="E68" s="292" t="s">
        <v>478</v>
      </c>
      <c r="F68" s="292" t="s">
        <v>582</v>
      </c>
      <c r="G68" s="292" t="s">
        <v>609</v>
      </c>
      <c r="H68" s="292" t="s">
        <v>468</v>
      </c>
      <c r="I68" s="292" t="s">
        <v>176</v>
      </c>
      <c r="J68" s="292" t="s">
        <v>470</v>
      </c>
      <c r="K68" s="292" t="s">
        <v>585</v>
      </c>
      <c r="L68" s="356">
        <v>290000</v>
      </c>
      <c r="M68" s="278" t="e">
        <f aca="true" t="shared" si="7" ref="M68:R68">M70</f>
        <v>#REF!</v>
      </c>
      <c r="N68" s="278" t="e">
        <f t="shared" si="7"/>
        <v>#REF!</v>
      </c>
      <c r="O68" s="278" t="e">
        <f t="shared" si="7"/>
        <v>#REF!</v>
      </c>
      <c r="P68" s="278" t="e">
        <f t="shared" si="7"/>
        <v>#REF!</v>
      </c>
      <c r="Q68" s="278" t="e">
        <f t="shared" si="7"/>
        <v>#REF!</v>
      </c>
      <c r="R68" s="357" t="e">
        <f t="shared" si="7"/>
        <v>#REF!</v>
      </c>
      <c r="S68" s="357" t="e">
        <f>#REF!=SUM(L68:R68)</f>
        <v>#REF!</v>
      </c>
      <c r="T68" s="356">
        <v>192609.76</v>
      </c>
      <c r="U68" s="280">
        <f t="shared" si="1"/>
        <v>66.41715862068965</v>
      </c>
    </row>
    <row r="69" spans="1:21" ht="48" customHeight="1">
      <c r="A69" s="298" t="s">
        <v>617</v>
      </c>
      <c r="B69" s="302"/>
      <c r="C69" s="355" t="s">
        <v>611</v>
      </c>
      <c r="D69" s="292" t="s">
        <v>214</v>
      </c>
      <c r="E69" s="292" t="s">
        <v>478</v>
      </c>
      <c r="F69" s="292" t="s">
        <v>582</v>
      </c>
      <c r="G69" s="292" t="s">
        <v>612</v>
      </c>
      <c r="H69" s="292" t="s">
        <v>485</v>
      </c>
      <c r="I69" s="292" t="s">
        <v>183</v>
      </c>
      <c r="J69" s="292" t="s">
        <v>613</v>
      </c>
      <c r="K69" s="292" t="s">
        <v>585</v>
      </c>
      <c r="L69" s="356"/>
      <c r="M69" s="278"/>
      <c r="N69" s="278"/>
      <c r="O69" s="278"/>
      <c r="P69" s="278"/>
      <c r="Q69" s="278"/>
      <c r="R69" s="357"/>
      <c r="S69" s="357"/>
      <c r="T69" s="356"/>
      <c r="U69" s="280" t="e">
        <f t="shared" si="1"/>
        <v>#DIV/0!</v>
      </c>
    </row>
    <row r="70" spans="1:21" ht="37.5" customHeight="1">
      <c r="A70" s="298" t="s">
        <v>139</v>
      </c>
      <c r="B70" s="302"/>
      <c r="C70" s="291" t="s">
        <v>615</v>
      </c>
      <c r="D70" s="292" t="s">
        <v>468</v>
      </c>
      <c r="E70" s="292" t="s">
        <v>478</v>
      </c>
      <c r="F70" s="292" t="s">
        <v>582</v>
      </c>
      <c r="G70" s="292" t="s">
        <v>616</v>
      </c>
      <c r="H70" s="292" t="s">
        <v>468</v>
      </c>
      <c r="I70" s="292" t="s">
        <v>469</v>
      </c>
      <c r="J70" s="292" t="s">
        <v>470</v>
      </c>
      <c r="K70" s="292" t="s">
        <v>585</v>
      </c>
      <c r="L70" s="358">
        <f>L71</f>
        <v>800000</v>
      </c>
      <c r="M70" s="287" t="e">
        <f>M71+M81+#REF!+#REF!</f>
        <v>#REF!</v>
      </c>
      <c r="N70" s="287" t="e">
        <f>N71+N81+#REF!+#REF!</f>
        <v>#REF!</v>
      </c>
      <c r="O70" s="287" t="e">
        <f>O71+O81+#REF!+#REF!</f>
        <v>#REF!</v>
      </c>
      <c r="P70" s="287" t="e">
        <f>P71+P81+#REF!+#REF!</f>
        <v>#REF!</v>
      </c>
      <c r="Q70" s="287" t="e">
        <f>Q71+Q81+#REF!+#REF!</f>
        <v>#REF!</v>
      </c>
      <c r="R70" s="288" t="e">
        <f>R71+R81+#REF!+#REF!</f>
        <v>#REF!</v>
      </c>
      <c r="S70" s="288" t="e">
        <f>#REF!=SUM(L70:R70)</f>
        <v>#REF!</v>
      </c>
      <c r="T70" s="358">
        <f>T71</f>
        <v>481739.78</v>
      </c>
      <c r="U70" s="280">
        <f t="shared" si="1"/>
        <v>60.2174725</v>
      </c>
    </row>
    <row r="71" spans="1:21" ht="30.75" customHeight="1">
      <c r="A71" s="298"/>
      <c r="B71" s="302"/>
      <c r="C71" s="359" t="s">
        <v>618</v>
      </c>
      <c r="D71" s="303" t="s">
        <v>468</v>
      </c>
      <c r="E71" s="303" t="s">
        <v>478</v>
      </c>
      <c r="F71" s="303" t="s">
        <v>582</v>
      </c>
      <c r="G71" s="303" t="s">
        <v>616</v>
      </c>
      <c r="H71" s="303" t="s">
        <v>530</v>
      </c>
      <c r="I71" s="303" t="s">
        <v>182</v>
      </c>
      <c r="J71" s="303" t="s">
        <v>470</v>
      </c>
      <c r="K71" s="303" t="s">
        <v>585</v>
      </c>
      <c r="L71" s="301">
        <v>800000</v>
      </c>
      <c r="M71" s="295">
        <f aca="true" t="shared" si="8" ref="M71:R71">SUM(M72:M73)</f>
        <v>0</v>
      </c>
      <c r="N71" s="295">
        <f t="shared" si="8"/>
        <v>0</v>
      </c>
      <c r="O71" s="295">
        <f t="shared" si="8"/>
        <v>0</v>
      </c>
      <c r="P71" s="295">
        <f t="shared" si="8"/>
        <v>0</v>
      </c>
      <c r="Q71" s="295">
        <f t="shared" si="8"/>
        <v>0</v>
      </c>
      <c r="R71" s="296">
        <f t="shared" si="8"/>
        <v>0</v>
      </c>
      <c r="S71" s="296" t="e">
        <f>#REF!=SUM(L71:R71)</f>
        <v>#REF!</v>
      </c>
      <c r="T71" s="301">
        <v>481739.78</v>
      </c>
      <c r="U71" s="280">
        <f t="shared" si="1"/>
        <v>60.2174725</v>
      </c>
    </row>
    <row r="72" spans="1:21" ht="18.75" customHeight="1">
      <c r="A72" s="360" t="s">
        <v>619</v>
      </c>
      <c r="B72" s="302"/>
      <c r="C72" s="283" t="s">
        <v>620</v>
      </c>
      <c r="D72" s="361" t="s">
        <v>468</v>
      </c>
      <c r="E72" s="361" t="s">
        <v>478</v>
      </c>
      <c r="F72" s="361" t="s">
        <v>621</v>
      </c>
      <c r="G72" s="361" t="s">
        <v>469</v>
      </c>
      <c r="H72" s="361" t="s">
        <v>468</v>
      </c>
      <c r="I72" s="361" t="s">
        <v>469</v>
      </c>
      <c r="J72" s="361" t="s">
        <v>470</v>
      </c>
      <c r="K72" s="361" t="s">
        <v>468</v>
      </c>
      <c r="L72" s="362">
        <f>L73+L74</f>
        <v>201174.76</v>
      </c>
      <c r="M72" s="305"/>
      <c r="N72" s="305"/>
      <c r="O72" s="305"/>
      <c r="P72" s="305"/>
      <c r="Q72" s="305"/>
      <c r="R72" s="306"/>
      <c r="S72" s="306" t="e">
        <f>#REF!=SUM(L72:R72)</f>
        <v>#REF!</v>
      </c>
      <c r="T72" s="362">
        <f>T73+T74</f>
        <v>192421.53</v>
      </c>
      <c r="U72" s="280">
        <f t="shared" si="1"/>
        <v>95.64894224305274</v>
      </c>
    </row>
    <row r="73" spans="1:21" ht="21" customHeight="1">
      <c r="A73" s="360"/>
      <c r="B73" s="363"/>
      <c r="C73" s="291" t="s">
        <v>622</v>
      </c>
      <c r="D73" s="292" t="s">
        <v>468</v>
      </c>
      <c r="E73" s="292" t="s">
        <v>478</v>
      </c>
      <c r="F73" s="292" t="s">
        <v>621</v>
      </c>
      <c r="G73" s="292" t="s">
        <v>176</v>
      </c>
      <c r="H73" s="292" t="s">
        <v>530</v>
      </c>
      <c r="I73" s="292" t="s">
        <v>182</v>
      </c>
      <c r="J73" s="292" t="s">
        <v>470</v>
      </c>
      <c r="K73" s="292" t="s">
        <v>623</v>
      </c>
      <c r="L73" s="310">
        <v>0</v>
      </c>
      <c r="M73" s="305"/>
      <c r="N73" s="305"/>
      <c r="O73" s="305"/>
      <c r="P73" s="305"/>
      <c r="Q73" s="305"/>
      <c r="R73" s="306"/>
      <c r="S73" s="306" t="e">
        <f>#REF!=SUM(L73:R73)</f>
        <v>#REF!</v>
      </c>
      <c r="T73" s="310">
        <v>17160.04</v>
      </c>
      <c r="U73" s="280" t="e">
        <f t="shared" si="1"/>
        <v>#DIV/0!</v>
      </c>
    </row>
    <row r="74" spans="1:21" ht="22.5" customHeight="1">
      <c r="A74" s="319" t="s">
        <v>624</v>
      </c>
      <c r="B74" s="363"/>
      <c r="C74" s="291" t="s">
        <v>625</v>
      </c>
      <c r="D74" s="292" t="s">
        <v>468</v>
      </c>
      <c r="E74" s="292" t="s">
        <v>478</v>
      </c>
      <c r="F74" s="292" t="s">
        <v>621</v>
      </c>
      <c r="G74" s="292" t="s">
        <v>182</v>
      </c>
      <c r="H74" s="292" t="s">
        <v>468</v>
      </c>
      <c r="I74" s="292" t="s">
        <v>469</v>
      </c>
      <c r="J74" s="292" t="s">
        <v>470</v>
      </c>
      <c r="K74" s="292" t="s">
        <v>468</v>
      </c>
      <c r="L74" s="358">
        <f>L75</f>
        <v>201174.76</v>
      </c>
      <c r="M74" s="305"/>
      <c r="N74" s="305"/>
      <c r="O74" s="305"/>
      <c r="P74" s="305"/>
      <c r="Q74" s="305"/>
      <c r="R74" s="306"/>
      <c r="S74" s="306"/>
      <c r="T74" s="358">
        <f>T75</f>
        <v>175261.49</v>
      </c>
      <c r="U74" s="280">
        <f t="shared" si="1"/>
        <v>87.11902526937276</v>
      </c>
    </row>
    <row r="75" spans="1:21" ht="22.5" customHeight="1">
      <c r="A75" s="364" t="s">
        <v>626</v>
      </c>
      <c r="B75" s="340"/>
      <c r="C75" s="345" t="s">
        <v>627</v>
      </c>
      <c r="D75" s="300" t="s">
        <v>468</v>
      </c>
      <c r="E75" s="300" t="s">
        <v>478</v>
      </c>
      <c r="F75" s="300" t="s">
        <v>621</v>
      </c>
      <c r="G75" s="300" t="s">
        <v>182</v>
      </c>
      <c r="H75" s="300" t="s">
        <v>530</v>
      </c>
      <c r="I75" s="300" t="s">
        <v>182</v>
      </c>
      <c r="J75" s="300" t="s">
        <v>470</v>
      </c>
      <c r="K75" s="300" t="s">
        <v>623</v>
      </c>
      <c r="L75" s="301">
        <v>201174.76</v>
      </c>
      <c r="M75" s="305"/>
      <c r="N75" s="305"/>
      <c r="O75" s="305"/>
      <c r="P75" s="305"/>
      <c r="Q75" s="305"/>
      <c r="R75" s="306"/>
      <c r="S75" s="306"/>
      <c r="T75" s="301">
        <v>175261.49</v>
      </c>
      <c r="U75" s="280">
        <f aca="true" t="shared" si="9" ref="U75:U119">T75/L75*100</f>
        <v>87.11902526937276</v>
      </c>
    </row>
    <row r="76" spans="1:21" ht="19.5" customHeight="1">
      <c r="A76" s="273" t="s">
        <v>628</v>
      </c>
      <c r="B76" s="302"/>
      <c r="C76" s="274" t="s">
        <v>629</v>
      </c>
      <c r="D76" s="275" t="s">
        <v>468</v>
      </c>
      <c r="E76" s="276" t="s">
        <v>630</v>
      </c>
      <c r="F76" s="276" t="s">
        <v>469</v>
      </c>
      <c r="G76" s="276" t="s">
        <v>469</v>
      </c>
      <c r="H76" s="276" t="s">
        <v>468</v>
      </c>
      <c r="I76" s="276" t="s">
        <v>469</v>
      </c>
      <c r="J76" s="276" t="s">
        <v>470</v>
      </c>
      <c r="K76" s="276" t="s">
        <v>468</v>
      </c>
      <c r="L76" s="277">
        <f>L77+L113+L115+L117</f>
        <v>286872705.23999995</v>
      </c>
      <c r="M76" s="305"/>
      <c r="N76" s="305"/>
      <c r="O76" s="305"/>
      <c r="P76" s="305"/>
      <c r="Q76" s="305"/>
      <c r="R76" s="306"/>
      <c r="S76" s="306"/>
      <c r="T76" s="277">
        <f>T77+T113+T115+T117</f>
        <v>204296521.20000002</v>
      </c>
      <c r="U76" s="280">
        <f t="shared" si="9"/>
        <v>71.21504328168271</v>
      </c>
    </row>
    <row r="77" spans="1:21" ht="36.75" customHeight="1">
      <c r="A77" s="282" t="s">
        <v>471</v>
      </c>
      <c r="B77" s="290"/>
      <c r="C77" s="283" t="s">
        <v>631</v>
      </c>
      <c r="D77" s="284" t="s">
        <v>468</v>
      </c>
      <c r="E77" s="285" t="s">
        <v>630</v>
      </c>
      <c r="F77" s="285" t="s">
        <v>183</v>
      </c>
      <c r="G77" s="285" t="s">
        <v>469</v>
      </c>
      <c r="H77" s="285" t="s">
        <v>468</v>
      </c>
      <c r="I77" s="285" t="s">
        <v>469</v>
      </c>
      <c r="J77" s="285" t="s">
        <v>470</v>
      </c>
      <c r="K77" s="285" t="s">
        <v>468</v>
      </c>
      <c r="L77" s="286">
        <f>L78+L81+L91+L104</f>
        <v>289597578.4</v>
      </c>
      <c r="M77" s="305"/>
      <c r="N77" s="305"/>
      <c r="O77" s="305"/>
      <c r="P77" s="305"/>
      <c r="Q77" s="305"/>
      <c r="R77" s="306"/>
      <c r="S77" s="306"/>
      <c r="T77" s="286">
        <f>T78+T81+T91+T104</f>
        <v>206976394.36</v>
      </c>
      <c r="U77" s="280">
        <f t="shared" si="9"/>
        <v>71.47034706005678</v>
      </c>
    </row>
    <row r="78" spans="1:21" ht="24.75" customHeight="1">
      <c r="A78" s="290" t="s">
        <v>473</v>
      </c>
      <c r="B78" s="302"/>
      <c r="C78" s="291" t="s">
        <v>632</v>
      </c>
      <c r="D78" s="292" t="s">
        <v>468</v>
      </c>
      <c r="E78" s="292" t="s">
        <v>630</v>
      </c>
      <c r="F78" s="292" t="s">
        <v>183</v>
      </c>
      <c r="G78" s="292" t="s">
        <v>176</v>
      </c>
      <c r="H78" s="292" t="s">
        <v>468</v>
      </c>
      <c r="I78" s="292" t="s">
        <v>469</v>
      </c>
      <c r="J78" s="292" t="s">
        <v>470</v>
      </c>
      <c r="K78" s="292" t="s">
        <v>633</v>
      </c>
      <c r="L78" s="294">
        <f>L79</f>
        <v>12459000</v>
      </c>
      <c r="M78" s="305"/>
      <c r="N78" s="305"/>
      <c r="O78" s="305"/>
      <c r="P78" s="305"/>
      <c r="Q78" s="305"/>
      <c r="R78" s="306"/>
      <c r="S78" s="306"/>
      <c r="T78" s="294">
        <f>T79</f>
        <v>9342000</v>
      </c>
      <c r="U78" s="280">
        <f t="shared" si="9"/>
        <v>74.98194076571153</v>
      </c>
    </row>
    <row r="79" spans="1:21" ht="21" customHeight="1">
      <c r="A79" s="365" t="s">
        <v>634</v>
      </c>
      <c r="B79" s="302"/>
      <c r="C79" s="366" t="s">
        <v>635</v>
      </c>
      <c r="D79" s="367" t="s">
        <v>468</v>
      </c>
      <c r="E79" s="367" t="s">
        <v>630</v>
      </c>
      <c r="F79" s="367" t="s">
        <v>183</v>
      </c>
      <c r="G79" s="367" t="s">
        <v>176</v>
      </c>
      <c r="H79" s="367" t="s">
        <v>636</v>
      </c>
      <c r="I79" s="367" t="s">
        <v>469</v>
      </c>
      <c r="J79" s="367" t="s">
        <v>470</v>
      </c>
      <c r="K79" s="367" t="s">
        <v>633</v>
      </c>
      <c r="L79" s="368">
        <f>L80</f>
        <v>12459000</v>
      </c>
      <c r="M79" s="305"/>
      <c r="N79" s="305"/>
      <c r="O79" s="305"/>
      <c r="P79" s="305"/>
      <c r="Q79" s="305"/>
      <c r="R79" s="306"/>
      <c r="S79" s="306"/>
      <c r="T79" s="368">
        <f>T80</f>
        <v>9342000</v>
      </c>
      <c r="U79" s="280">
        <f t="shared" si="9"/>
        <v>74.98194076571153</v>
      </c>
    </row>
    <row r="80" spans="1:21" ht="33" customHeight="1">
      <c r="A80" s="369"/>
      <c r="B80" s="302"/>
      <c r="C80" s="314" t="s">
        <v>637</v>
      </c>
      <c r="D80" s="303" t="s">
        <v>468</v>
      </c>
      <c r="E80" s="303" t="s">
        <v>630</v>
      </c>
      <c r="F80" s="303" t="s">
        <v>183</v>
      </c>
      <c r="G80" s="303" t="s">
        <v>176</v>
      </c>
      <c r="H80" s="303" t="s">
        <v>636</v>
      </c>
      <c r="I80" s="303" t="s">
        <v>182</v>
      </c>
      <c r="J80" s="303" t="s">
        <v>470</v>
      </c>
      <c r="K80" s="303" t="s">
        <v>633</v>
      </c>
      <c r="L80" s="301">
        <v>12459000</v>
      </c>
      <c r="M80" s="305"/>
      <c r="N80" s="305"/>
      <c r="O80" s="305"/>
      <c r="P80" s="305"/>
      <c r="Q80" s="305"/>
      <c r="R80" s="306"/>
      <c r="S80" s="306"/>
      <c r="T80" s="301">
        <v>9342000</v>
      </c>
      <c r="U80" s="280">
        <f t="shared" si="9"/>
        <v>74.98194076571153</v>
      </c>
    </row>
    <row r="81" spans="1:21" ht="38.25" customHeight="1">
      <c r="A81" s="290" t="s">
        <v>638</v>
      </c>
      <c r="B81" s="302"/>
      <c r="C81" s="291" t="s">
        <v>0</v>
      </c>
      <c r="D81" s="292" t="s">
        <v>468</v>
      </c>
      <c r="E81" s="292" t="s">
        <v>630</v>
      </c>
      <c r="F81" s="292" t="s">
        <v>183</v>
      </c>
      <c r="G81" s="292" t="s">
        <v>183</v>
      </c>
      <c r="H81" s="292" t="s">
        <v>468</v>
      </c>
      <c r="I81" s="292" t="s">
        <v>469</v>
      </c>
      <c r="J81" s="292" t="s">
        <v>470</v>
      </c>
      <c r="K81" s="292" t="s">
        <v>633</v>
      </c>
      <c r="L81" s="294">
        <f>SUM(L82:L89)</f>
        <v>39036235.4</v>
      </c>
      <c r="M81" s="295" t="e">
        <f>#REF!+#REF!</f>
        <v>#REF!</v>
      </c>
      <c r="N81" s="295" t="e">
        <f>#REF!+#REF!</f>
        <v>#REF!</v>
      </c>
      <c r="O81" s="295" t="e">
        <f>#REF!+#REF!</f>
        <v>#REF!</v>
      </c>
      <c r="P81" s="295" t="e">
        <f>#REF!+#REF!</f>
        <v>#REF!</v>
      </c>
      <c r="Q81" s="295" t="e">
        <f>#REF!+#REF!</f>
        <v>#REF!</v>
      </c>
      <c r="R81" s="296" t="e">
        <f>#REF!+#REF!</f>
        <v>#REF!</v>
      </c>
      <c r="S81" s="296" t="e">
        <f>#REF!=SUM(L81:R81)</f>
        <v>#REF!</v>
      </c>
      <c r="T81" s="294">
        <f>SUM(T82:T89)</f>
        <v>17397733.36</v>
      </c>
      <c r="U81" s="280">
        <f t="shared" si="9"/>
        <v>44.568163865514556</v>
      </c>
    </row>
    <row r="82" spans="1:21" ht="24" customHeight="1">
      <c r="A82" s="290"/>
      <c r="B82" s="302"/>
      <c r="C82" s="307" t="s">
        <v>1</v>
      </c>
      <c r="D82" s="300" t="s">
        <v>468</v>
      </c>
      <c r="E82" s="300" t="s">
        <v>630</v>
      </c>
      <c r="F82" s="300" t="s">
        <v>183</v>
      </c>
      <c r="G82" s="300" t="s">
        <v>183</v>
      </c>
      <c r="H82" s="300" t="s">
        <v>2</v>
      </c>
      <c r="I82" s="300" t="s">
        <v>182</v>
      </c>
      <c r="J82" s="300" t="s">
        <v>470</v>
      </c>
      <c r="K82" s="300" t="s">
        <v>633</v>
      </c>
      <c r="L82" s="301">
        <v>616671</v>
      </c>
      <c r="M82" s="295"/>
      <c r="N82" s="295"/>
      <c r="O82" s="295"/>
      <c r="P82" s="295"/>
      <c r="Q82" s="295"/>
      <c r="R82" s="296"/>
      <c r="S82" s="296"/>
      <c r="T82" s="301">
        <v>0</v>
      </c>
      <c r="U82" s="280">
        <f t="shared" si="9"/>
        <v>0</v>
      </c>
    </row>
    <row r="83" spans="1:21" ht="24" customHeight="1">
      <c r="A83" s="290"/>
      <c r="B83" s="290"/>
      <c r="C83" s="307" t="s">
        <v>3</v>
      </c>
      <c r="D83" s="300" t="s">
        <v>468</v>
      </c>
      <c r="E83" s="300" t="s">
        <v>630</v>
      </c>
      <c r="F83" s="300" t="s">
        <v>183</v>
      </c>
      <c r="G83" s="300" t="s">
        <v>183</v>
      </c>
      <c r="H83" s="300" t="s">
        <v>4</v>
      </c>
      <c r="I83" s="300" t="s">
        <v>182</v>
      </c>
      <c r="J83" s="300" t="s">
        <v>470</v>
      </c>
      <c r="K83" s="300" t="s">
        <v>633</v>
      </c>
      <c r="L83" s="301">
        <v>0</v>
      </c>
      <c r="M83" s="295"/>
      <c r="N83" s="295"/>
      <c r="O83" s="295"/>
      <c r="P83" s="295"/>
      <c r="Q83" s="295"/>
      <c r="R83" s="296"/>
      <c r="S83" s="296"/>
      <c r="T83" s="301">
        <v>0</v>
      </c>
      <c r="U83" s="280" t="e">
        <f t="shared" si="9"/>
        <v>#DIV/0!</v>
      </c>
    </row>
    <row r="84" spans="1:21" ht="35.25" customHeight="1">
      <c r="A84" s="290"/>
      <c r="B84" s="370"/>
      <c r="C84" s="307" t="s">
        <v>5</v>
      </c>
      <c r="D84" s="300" t="s">
        <v>468</v>
      </c>
      <c r="E84" s="300" t="s">
        <v>630</v>
      </c>
      <c r="F84" s="300" t="s">
        <v>183</v>
      </c>
      <c r="G84" s="300" t="s">
        <v>183</v>
      </c>
      <c r="H84" s="300" t="s">
        <v>6</v>
      </c>
      <c r="I84" s="300" t="s">
        <v>182</v>
      </c>
      <c r="J84" s="300" t="s">
        <v>470</v>
      </c>
      <c r="K84" s="300" t="s">
        <v>633</v>
      </c>
      <c r="L84" s="301">
        <v>1995264.4</v>
      </c>
      <c r="M84" s="295"/>
      <c r="N84" s="295"/>
      <c r="O84" s="295"/>
      <c r="P84" s="295"/>
      <c r="Q84" s="295"/>
      <c r="R84" s="296"/>
      <c r="S84" s="296"/>
      <c r="T84" s="301">
        <v>619884.4</v>
      </c>
      <c r="U84" s="280">
        <f t="shared" si="9"/>
        <v>31.06778229491791</v>
      </c>
    </row>
    <row r="85" spans="1:21" ht="33.75" customHeight="1">
      <c r="A85" s="290"/>
      <c r="B85" s="371"/>
      <c r="C85" s="326" t="s">
        <v>7</v>
      </c>
      <c r="D85" s="300" t="s">
        <v>468</v>
      </c>
      <c r="E85" s="300" t="s">
        <v>630</v>
      </c>
      <c r="F85" s="300" t="s">
        <v>183</v>
      </c>
      <c r="G85" s="300" t="s">
        <v>183</v>
      </c>
      <c r="H85" s="300" t="s">
        <v>8</v>
      </c>
      <c r="I85" s="300" t="s">
        <v>182</v>
      </c>
      <c r="J85" s="300" t="s">
        <v>470</v>
      </c>
      <c r="K85" s="300" t="s">
        <v>633</v>
      </c>
      <c r="L85" s="301">
        <v>13528000</v>
      </c>
      <c r="M85" s="305"/>
      <c r="N85" s="305"/>
      <c r="O85" s="305"/>
      <c r="P85" s="305"/>
      <c r="Q85" s="305"/>
      <c r="R85" s="306"/>
      <c r="S85" s="306"/>
      <c r="T85" s="301">
        <v>0</v>
      </c>
      <c r="U85" s="280">
        <f t="shared" si="9"/>
        <v>0</v>
      </c>
    </row>
    <row r="86" spans="1:21" ht="66" customHeight="1" thickBot="1">
      <c r="A86" s="290"/>
      <c r="B86" s="371"/>
      <c r="C86" s="330" t="s">
        <v>9</v>
      </c>
      <c r="D86" s="367" t="s">
        <v>468</v>
      </c>
      <c r="E86" s="367" t="s">
        <v>630</v>
      </c>
      <c r="F86" s="367" t="s">
        <v>183</v>
      </c>
      <c r="G86" s="367" t="s">
        <v>183</v>
      </c>
      <c r="H86" s="367" t="s">
        <v>10</v>
      </c>
      <c r="I86" s="367" t="s">
        <v>182</v>
      </c>
      <c r="J86" s="367" t="s">
        <v>11</v>
      </c>
      <c r="K86" s="367" t="s">
        <v>633</v>
      </c>
      <c r="L86" s="310">
        <v>0</v>
      </c>
      <c r="M86" s="305"/>
      <c r="N86" s="305"/>
      <c r="O86" s="305"/>
      <c r="P86" s="305"/>
      <c r="Q86" s="305"/>
      <c r="R86" s="306"/>
      <c r="S86" s="306"/>
      <c r="T86" s="310">
        <v>0</v>
      </c>
      <c r="U86" s="280" t="e">
        <f t="shared" si="9"/>
        <v>#DIV/0!</v>
      </c>
    </row>
    <row r="87" spans="1:21" ht="46.5" customHeight="1" thickBot="1">
      <c r="A87" s="290"/>
      <c r="B87" s="372"/>
      <c r="C87" s="308" t="s">
        <v>12</v>
      </c>
      <c r="D87" s="300" t="s">
        <v>468</v>
      </c>
      <c r="E87" s="300" t="s">
        <v>630</v>
      </c>
      <c r="F87" s="300" t="s">
        <v>183</v>
      </c>
      <c r="G87" s="300" t="s">
        <v>183</v>
      </c>
      <c r="H87" s="300" t="s">
        <v>13</v>
      </c>
      <c r="I87" s="300" t="s">
        <v>182</v>
      </c>
      <c r="J87" s="300" t="s">
        <v>11</v>
      </c>
      <c r="K87" s="300" t="s">
        <v>633</v>
      </c>
      <c r="L87" s="310">
        <v>0</v>
      </c>
      <c r="M87" s="305"/>
      <c r="N87" s="305"/>
      <c r="O87" s="305"/>
      <c r="P87" s="305"/>
      <c r="Q87" s="305"/>
      <c r="R87" s="306"/>
      <c r="S87" s="306"/>
      <c r="T87" s="310">
        <v>0</v>
      </c>
      <c r="U87" s="280" t="e">
        <f t="shared" si="9"/>
        <v>#DIV/0!</v>
      </c>
    </row>
    <row r="88" spans="1:21" ht="37.5" customHeight="1">
      <c r="A88" s="290"/>
      <c r="B88" s="373"/>
      <c r="C88" s="308" t="s">
        <v>14</v>
      </c>
      <c r="D88" s="300" t="s">
        <v>468</v>
      </c>
      <c r="E88" s="300" t="s">
        <v>630</v>
      </c>
      <c r="F88" s="300" t="s">
        <v>183</v>
      </c>
      <c r="G88" s="300" t="s">
        <v>183</v>
      </c>
      <c r="H88" s="300" t="s">
        <v>15</v>
      </c>
      <c r="I88" s="300" t="s">
        <v>182</v>
      </c>
      <c r="J88" s="300" t="s">
        <v>11</v>
      </c>
      <c r="K88" s="300" t="s">
        <v>633</v>
      </c>
      <c r="L88" s="310">
        <v>0</v>
      </c>
      <c r="M88" s="305"/>
      <c r="N88" s="305"/>
      <c r="O88" s="305"/>
      <c r="P88" s="305"/>
      <c r="Q88" s="305"/>
      <c r="R88" s="306"/>
      <c r="S88" s="306"/>
      <c r="T88" s="310">
        <v>0</v>
      </c>
      <c r="U88" s="280" t="e">
        <f t="shared" si="9"/>
        <v>#DIV/0!</v>
      </c>
    </row>
    <row r="89" spans="1:21" ht="27" customHeight="1">
      <c r="A89" s="374" t="s">
        <v>16</v>
      </c>
      <c r="B89" s="266"/>
      <c r="C89" s="375" t="s">
        <v>17</v>
      </c>
      <c r="D89" s="367" t="s">
        <v>468</v>
      </c>
      <c r="E89" s="367" t="s">
        <v>630</v>
      </c>
      <c r="F89" s="367" t="s">
        <v>183</v>
      </c>
      <c r="G89" s="367" t="s">
        <v>183</v>
      </c>
      <c r="H89" s="367" t="s">
        <v>18</v>
      </c>
      <c r="I89" s="367" t="s">
        <v>469</v>
      </c>
      <c r="J89" s="367" t="s">
        <v>470</v>
      </c>
      <c r="K89" s="367" t="s">
        <v>633</v>
      </c>
      <c r="L89" s="368">
        <f>L90</f>
        <v>22896300</v>
      </c>
      <c r="M89" s="305"/>
      <c r="N89" s="305"/>
      <c r="O89" s="305"/>
      <c r="P89" s="305"/>
      <c r="Q89" s="305"/>
      <c r="R89" s="306"/>
      <c r="S89" s="306"/>
      <c r="T89" s="368">
        <f>T90</f>
        <v>16777848.96</v>
      </c>
      <c r="U89" s="280">
        <f t="shared" si="9"/>
        <v>73.27755558758402</v>
      </c>
    </row>
    <row r="90" spans="1:21" s="335" customFormat="1" ht="27.75" customHeight="1">
      <c r="A90" s="290"/>
      <c r="B90" s="266"/>
      <c r="C90" s="376" t="s">
        <v>19</v>
      </c>
      <c r="D90" s="300" t="s">
        <v>468</v>
      </c>
      <c r="E90" s="300" t="s">
        <v>630</v>
      </c>
      <c r="F90" s="300" t="s">
        <v>183</v>
      </c>
      <c r="G90" s="300" t="s">
        <v>183</v>
      </c>
      <c r="H90" s="300" t="s">
        <v>18</v>
      </c>
      <c r="I90" s="300" t="s">
        <v>182</v>
      </c>
      <c r="J90" s="300" t="s">
        <v>470</v>
      </c>
      <c r="K90" s="300" t="s">
        <v>633</v>
      </c>
      <c r="L90" s="310">
        <v>22896300</v>
      </c>
      <c r="M90" s="305"/>
      <c r="N90" s="305"/>
      <c r="O90" s="305"/>
      <c r="P90" s="305"/>
      <c r="Q90" s="305"/>
      <c r="R90" s="306"/>
      <c r="S90" s="306"/>
      <c r="T90" s="310">
        <v>16777848.96</v>
      </c>
      <c r="U90" s="280">
        <f t="shared" si="9"/>
        <v>73.27755558758402</v>
      </c>
    </row>
    <row r="91" spans="1:21" s="335" customFormat="1" ht="32.25" customHeight="1">
      <c r="A91" s="290" t="s">
        <v>20</v>
      </c>
      <c r="B91" s="266"/>
      <c r="C91" s="291" t="s">
        <v>21</v>
      </c>
      <c r="D91" s="292" t="s">
        <v>468</v>
      </c>
      <c r="E91" s="292" t="s">
        <v>630</v>
      </c>
      <c r="F91" s="292" t="s">
        <v>183</v>
      </c>
      <c r="G91" s="292" t="s">
        <v>185</v>
      </c>
      <c r="H91" s="292" t="s">
        <v>468</v>
      </c>
      <c r="I91" s="292" t="s">
        <v>469</v>
      </c>
      <c r="J91" s="292" t="s">
        <v>470</v>
      </c>
      <c r="K91" s="292" t="s">
        <v>633</v>
      </c>
      <c r="L91" s="294">
        <f>L92+L94+L96+L98+L100+L102</f>
        <v>236203000</v>
      </c>
      <c r="M91" s="305"/>
      <c r="N91" s="305"/>
      <c r="O91" s="305"/>
      <c r="P91" s="305"/>
      <c r="Q91" s="305"/>
      <c r="R91" s="306"/>
      <c r="S91" s="306"/>
      <c r="T91" s="294">
        <f>T92+T94+T96+T98+T100+T102</f>
        <v>179011050</v>
      </c>
      <c r="U91" s="280">
        <f t="shared" si="9"/>
        <v>75.78695020808372</v>
      </c>
    </row>
    <row r="92" spans="1:21" ht="31.5" customHeight="1">
      <c r="A92" s="340" t="s">
        <v>22</v>
      </c>
      <c r="B92" s="266"/>
      <c r="C92" s="299" t="s">
        <v>23</v>
      </c>
      <c r="D92" s="367" t="s">
        <v>468</v>
      </c>
      <c r="E92" s="367" t="s">
        <v>630</v>
      </c>
      <c r="F92" s="367" t="s">
        <v>183</v>
      </c>
      <c r="G92" s="367" t="s">
        <v>185</v>
      </c>
      <c r="H92" s="367" t="s">
        <v>24</v>
      </c>
      <c r="I92" s="367" t="s">
        <v>469</v>
      </c>
      <c r="J92" s="367" t="s">
        <v>470</v>
      </c>
      <c r="K92" s="367" t="s">
        <v>633</v>
      </c>
      <c r="L92" s="368">
        <f>L93</f>
        <v>0</v>
      </c>
      <c r="M92" s="305"/>
      <c r="N92" s="305"/>
      <c r="O92" s="305"/>
      <c r="P92" s="305"/>
      <c r="Q92" s="305"/>
      <c r="R92" s="306"/>
      <c r="S92" s="306"/>
      <c r="T92" s="368">
        <f>T93</f>
        <v>0</v>
      </c>
      <c r="U92" s="280" t="e">
        <f t="shared" si="9"/>
        <v>#DIV/0!</v>
      </c>
    </row>
    <row r="93" spans="1:21" ht="52.5" customHeight="1">
      <c r="A93" s="351"/>
      <c r="B93" s="266"/>
      <c r="C93" s="377" t="s">
        <v>25</v>
      </c>
      <c r="D93" s="378" t="s">
        <v>468</v>
      </c>
      <c r="E93" s="378" t="s">
        <v>630</v>
      </c>
      <c r="F93" s="378" t="s">
        <v>183</v>
      </c>
      <c r="G93" s="378" t="s">
        <v>185</v>
      </c>
      <c r="H93" s="378" t="s">
        <v>24</v>
      </c>
      <c r="I93" s="378" t="s">
        <v>182</v>
      </c>
      <c r="J93" s="378" t="s">
        <v>470</v>
      </c>
      <c r="K93" s="303" t="s">
        <v>633</v>
      </c>
      <c r="L93" s="301">
        <v>0</v>
      </c>
      <c r="M93" s="305"/>
      <c r="N93" s="305"/>
      <c r="O93" s="305"/>
      <c r="P93" s="305"/>
      <c r="Q93" s="305"/>
      <c r="R93" s="306"/>
      <c r="S93" s="306"/>
      <c r="T93" s="301">
        <v>0</v>
      </c>
      <c r="U93" s="280" t="e">
        <f t="shared" si="9"/>
        <v>#DIV/0!</v>
      </c>
    </row>
    <row r="94" spans="1:21" ht="31.5">
      <c r="A94" s="340" t="s">
        <v>26</v>
      </c>
      <c r="B94" s="266"/>
      <c r="C94" s="375" t="s">
        <v>27</v>
      </c>
      <c r="D94" s="367" t="s">
        <v>468</v>
      </c>
      <c r="E94" s="367" t="s">
        <v>630</v>
      </c>
      <c r="F94" s="367" t="s">
        <v>183</v>
      </c>
      <c r="G94" s="367" t="s">
        <v>185</v>
      </c>
      <c r="H94" s="367" t="s">
        <v>28</v>
      </c>
      <c r="I94" s="367" t="s">
        <v>469</v>
      </c>
      <c r="J94" s="367" t="s">
        <v>470</v>
      </c>
      <c r="K94" s="367" t="s">
        <v>633</v>
      </c>
      <c r="L94" s="379">
        <f>L95</f>
        <v>592000</v>
      </c>
      <c r="M94" s="305"/>
      <c r="N94" s="305"/>
      <c r="O94" s="305"/>
      <c r="P94" s="305"/>
      <c r="Q94" s="305"/>
      <c r="R94" s="306"/>
      <c r="S94" s="306"/>
      <c r="T94" s="379">
        <f>T95</f>
        <v>443700</v>
      </c>
      <c r="U94" s="280">
        <f t="shared" si="9"/>
        <v>74.94932432432432</v>
      </c>
    </row>
    <row r="95" spans="1:21" ht="31.5">
      <c r="A95" s="302"/>
      <c r="B95" s="266"/>
      <c r="C95" s="376" t="s">
        <v>29</v>
      </c>
      <c r="D95" s="303" t="s">
        <v>468</v>
      </c>
      <c r="E95" s="303" t="s">
        <v>630</v>
      </c>
      <c r="F95" s="303" t="s">
        <v>183</v>
      </c>
      <c r="G95" s="303" t="s">
        <v>185</v>
      </c>
      <c r="H95" s="303" t="s">
        <v>28</v>
      </c>
      <c r="I95" s="303" t="s">
        <v>182</v>
      </c>
      <c r="J95" s="303" t="s">
        <v>470</v>
      </c>
      <c r="K95" s="303" t="s">
        <v>633</v>
      </c>
      <c r="L95" s="301">
        <v>592000</v>
      </c>
      <c r="M95" s="305"/>
      <c r="N95" s="305"/>
      <c r="O95" s="305"/>
      <c r="P95" s="305"/>
      <c r="Q95" s="305"/>
      <c r="R95" s="306"/>
      <c r="S95" s="306"/>
      <c r="T95" s="301">
        <v>443700</v>
      </c>
      <c r="U95" s="280">
        <f t="shared" si="9"/>
        <v>74.94932432432432</v>
      </c>
    </row>
    <row r="96" spans="1:21" ht="30" customHeight="1">
      <c r="A96" s="340" t="s">
        <v>30</v>
      </c>
      <c r="B96" s="266"/>
      <c r="C96" s="375" t="s">
        <v>31</v>
      </c>
      <c r="D96" s="367" t="s">
        <v>468</v>
      </c>
      <c r="E96" s="367" t="s">
        <v>630</v>
      </c>
      <c r="F96" s="367" t="s">
        <v>183</v>
      </c>
      <c r="G96" s="367" t="s">
        <v>185</v>
      </c>
      <c r="H96" s="367" t="s">
        <v>32</v>
      </c>
      <c r="I96" s="367" t="s">
        <v>469</v>
      </c>
      <c r="J96" s="367" t="s">
        <v>470</v>
      </c>
      <c r="K96" s="367" t="s">
        <v>633</v>
      </c>
      <c r="L96" s="368">
        <f>L97</f>
        <v>0</v>
      </c>
      <c r="M96" s="305"/>
      <c r="N96" s="305"/>
      <c r="O96" s="305"/>
      <c r="P96" s="305"/>
      <c r="Q96" s="305"/>
      <c r="R96" s="306"/>
      <c r="S96" s="306"/>
      <c r="T96" s="368">
        <f>T97</f>
        <v>0</v>
      </c>
      <c r="U96" s="280" t="e">
        <f t="shared" si="9"/>
        <v>#DIV/0!</v>
      </c>
    </row>
    <row r="97" spans="1:21" ht="34.5" customHeight="1">
      <c r="A97" s="302"/>
      <c r="B97" s="266"/>
      <c r="C97" s="376" t="s">
        <v>33</v>
      </c>
      <c r="D97" s="303" t="s">
        <v>468</v>
      </c>
      <c r="E97" s="303" t="s">
        <v>630</v>
      </c>
      <c r="F97" s="303" t="s">
        <v>183</v>
      </c>
      <c r="G97" s="303" t="s">
        <v>185</v>
      </c>
      <c r="H97" s="303" t="s">
        <v>32</v>
      </c>
      <c r="I97" s="303" t="s">
        <v>182</v>
      </c>
      <c r="J97" s="303" t="s">
        <v>34</v>
      </c>
      <c r="K97" s="303" t="s">
        <v>633</v>
      </c>
      <c r="L97" s="380"/>
      <c r="M97" s="305"/>
      <c r="N97" s="305"/>
      <c r="O97" s="305"/>
      <c r="P97" s="305"/>
      <c r="Q97" s="305"/>
      <c r="R97" s="306"/>
      <c r="S97" s="306"/>
      <c r="T97" s="380"/>
      <c r="U97" s="280" t="e">
        <f t="shared" si="9"/>
        <v>#DIV/0!</v>
      </c>
    </row>
    <row r="98" spans="1:21" ht="40.5" customHeight="1">
      <c r="A98" s="340" t="s">
        <v>35</v>
      </c>
      <c r="B98" s="266"/>
      <c r="C98" s="375" t="s">
        <v>36</v>
      </c>
      <c r="D98" s="367" t="s">
        <v>468</v>
      </c>
      <c r="E98" s="367" t="s">
        <v>630</v>
      </c>
      <c r="F98" s="367" t="s">
        <v>183</v>
      </c>
      <c r="G98" s="367" t="s">
        <v>185</v>
      </c>
      <c r="H98" s="367" t="s">
        <v>37</v>
      </c>
      <c r="I98" s="367" t="s">
        <v>469</v>
      </c>
      <c r="J98" s="367" t="s">
        <v>470</v>
      </c>
      <c r="K98" s="367" t="s">
        <v>633</v>
      </c>
      <c r="L98" s="381">
        <f>L99</f>
        <v>71320000</v>
      </c>
      <c r="M98" s="305"/>
      <c r="N98" s="305"/>
      <c r="O98" s="305"/>
      <c r="P98" s="305"/>
      <c r="Q98" s="305"/>
      <c r="R98" s="306"/>
      <c r="S98" s="306"/>
      <c r="T98" s="381">
        <f>T99</f>
        <v>53085350</v>
      </c>
      <c r="U98" s="280">
        <f t="shared" si="9"/>
        <v>74.4326275939428</v>
      </c>
    </row>
    <row r="99" spans="1:21" ht="31.5">
      <c r="A99" s="302"/>
      <c r="B99" s="266"/>
      <c r="C99" s="376" t="s">
        <v>38</v>
      </c>
      <c r="D99" s="300" t="s">
        <v>468</v>
      </c>
      <c r="E99" s="300" t="s">
        <v>630</v>
      </c>
      <c r="F99" s="300" t="s">
        <v>183</v>
      </c>
      <c r="G99" s="300" t="s">
        <v>185</v>
      </c>
      <c r="H99" s="300" t="s">
        <v>37</v>
      </c>
      <c r="I99" s="300" t="s">
        <v>182</v>
      </c>
      <c r="J99" s="300" t="s">
        <v>470</v>
      </c>
      <c r="K99" s="300" t="s">
        <v>633</v>
      </c>
      <c r="L99" s="301">
        <v>71320000</v>
      </c>
      <c r="M99" s="382"/>
      <c r="N99" s="305"/>
      <c r="O99" s="305"/>
      <c r="P99" s="305"/>
      <c r="Q99" s="305"/>
      <c r="R99" s="306"/>
      <c r="S99" s="306"/>
      <c r="T99" s="301">
        <v>53085350</v>
      </c>
      <c r="U99" s="280">
        <f t="shared" si="9"/>
        <v>74.4326275939428</v>
      </c>
    </row>
    <row r="100" spans="1:21" ht="63">
      <c r="A100" s="383" t="s">
        <v>39</v>
      </c>
      <c r="B100" s="266"/>
      <c r="C100" s="384" t="s">
        <v>40</v>
      </c>
      <c r="D100" s="367" t="s">
        <v>468</v>
      </c>
      <c r="E100" s="367" t="s">
        <v>630</v>
      </c>
      <c r="F100" s="367" t="s">
        <v>183</v>
      </c>
      <c r="G100" s="367" t="s">
        <v>185</v>
      </c>
      <c r="H100" s="367" t="s">
        <v>41</v>
      </c>
      <c r="I100" s="367" t="s">
        <v>469</v>
      </c>
      <c r="J100" s="367" t="s">
        <v>470</v>
      </c>
      <c r="K100" s="367" t="s">
        <v>633</v>
      </c>
      <c r="L100" s="379">
        <f>L101</f>
        <v>2750000</v>
      </c>
      <c r="M100" s="382"/>
      <c r="N100" s="305"/>
      <c r="O100" s="305"/>
      <c r="P100" s="305"/>
      <c r="Q100" s="305"/>
      <c r="R100" s="306"/>
      <c r="S100" s="306"/>
      <c r="T100" s="379">
        <f>T101</f>
        <v>1697000</v>
      </c>
      <c r="U100" s="280">
        <f t="shared" si="9"/>
        <v>61.70909090909091</v>
      </c>
    </row>
    <row r="101" spans="1:21" ht="47.25">
      <c r="A101" s="363"/>
      <c r="B101" s="266"/>
      <c r="C101" s="385" t="s">
        <v>42</v>
      </c>
      <c r="D101" s="303" t="s">
        <v>468</v>
      </c>
      <c r="E101" s="303" t="s">
        <v>630</v>
      </c>
      <c r="F101" s="303" t="s">
        <v>183</v>
      </c>
      <c r="G101" s="303" t="s">
        <v>185</v>
      </c>
      <c r="H101" s="303" t="s">
        <v>41</v>
      </c>
      <c r="I101" s="303" t="s">
        <v>182</v>
      </c>
      <c r="J101" s="303" t="s">
        <v>470</v>
      </c>
      <c r="K101" s="303" t="s">
        <v>633</v>
      </c>
      <c r="L101" s="301">
        <v>2750000</v>
      </c>
      <c r="M101" s="382"/>
      <c r="N101" s="305"/>
      <c r="O101" s="305"/>
      <c r="P101" s="305"/>
      <c r="Q101" s="305"/>
      <c r="R101" s="306"/>
      <c r="S101" s="306"/>
      <c r="T101" s="301">
        <v>1697000</v>
      </c>
      <c r="U101" s="280">
        <f t="shared" si="9"/>
        <v>61.70909090909091</v>
      </c>
    </row>
    <row r="102" spans="1:21" ht="21.75" customHeight="1">
      <c r="A102" s="340" t="s">
        <v>43</v>
      </c>
      <c r="B102" s="266"/>
      <c r="C102" s="386" t="s">
        <v>44</v>
      </c>
      <c r="D102" s="367" t="s">
        <v>468</v>
      </c>
      <c r="E102" s="367" t="s">
        <v>630</v>
      </c>
      <c r="F102" s="367" t="s">
        <v>183</v>
      </c>
      <c r="G102" s="367" t="s">
        <v>185</v>
      </c>
      <c r="H102" s="367" t="s">
        <v>18</v>
      </c>
      <c r="I102" s="367" t="s">
        <v>469</v>
      </c>
      <c r="J102" s="367" t="s">
        <v>470</v>
      </c>
      <c r="K102" s="367" t="s">
        <v>633</v>
      </c>
      <c r="L102" s="379">
        <f>L103</f>
        <v>161541000</v>
      </c>
      <c r="M102" s="387"/>
      <c r="N102" s="388"/>
      <c r="O102" s="388"/>
      <c r="P102" s="388"/>
      <c r="Q102" s="388"/>
      <c r="R102" s="389"/>
      <c r="S102" s="389"/>
      <c r="T102" s="379">
        <f>T103</f>
        <v>123785000</v>
      </c>
      <c r="U102" s="280">
        <f t="shared" si="9"/>
        <v>76.62760537572505</v>
      </c>
    </row>
    <row r="103" spans="1:21" ht="21" customHeight="1">
      <c r="A103" s="302"/>
      <c r="B103" s="266"/>
      <c r="C103" s="299" t="s">
        <v>45</v>
      </c>
      <c r="D103" s="303" t="s">
        <v>468</v>
      </c>
      <c r="E103" s="303" t="s">
        <v>630</v>
      </c>
      <c r="F103" s="303" t="s">
        <v>183</v>
      </c>
      <c r="G103" s="303" t="s">
        <v>185</v>
      </c>
      <c r="H103" s="303" t="s">
        <v>18</v>
      </c>
      <c r="I103" s="303" t="s">
        <v>182</v>
      </c>
      <c r="J103" s="303" t="s">
        <v>470</v>
      </c>
      <c r="K103" s="303" t="s">
        <v>633</v>
      </c>
      <c r="L103" s="301">
        <v>161541000</v>
      </c>
      <c r="M103" s="387"/>
      <c r="N103" s="388"/>
      <c r="O103" s="388"/>
      <c r="P103" s="388"/>
      <c r="Q103" s="388"/>
      <c r="R103" s="389"/>
      <c r="S103" s="389"/>
      <c r="T103" s="301">
        <v>123785000</v>
      </c>
      <c r="U103" s="280">
        <f t="shared" si="9"/>
        <v>76.62760537572505</v>
      </c>
    </row>
    <row r="104" spans="1:21" ht="20.25" customHeight="1">
      <c r="A104" s="290" t="s">
        <v>46</v>
      </c>
      <c r="B104" s="266"/>
      <c r="C104" s="291" t="s">
        <v>231</v>
      </c>
      <c r="D104" s="292" t="s">
        <v>468</v>
      </c>
      <c r="E104" s="292" t="s">
        <v>630</v>
      </c>
      <c r="F104" s="292" t="s">
        <v>183</v>
      </c>
      <c r="G104" s="292" t="s">
        <v>186</v>
      </c>
      <c r="H104" s="292" t="s">
        <v>468</v>
      </c>
      <c r="I104" s="292" t="s">
        <v>469</v>
      </c>
      <c r="J104" s="292" t="s">
        <v>470</v>
      </c>
      <c r="K104" s="292" t="s">
        <v>633</v>
      </c>
      <c r="L104" s="294">
        <f>SUM(L108:L112)</f>
        <v>1899343</v>
      </c>
      <c r="M104" s="387"/>
      <c r="N104" s="388"/>
      <c r="O104" s="388"/>
      <c r="P104" s="388"/>
      <c r="Q104" s="388"/>
      <c r="R104" s="389"/>
      <c r="S104" s="389"/>
      <c r="T104" s="294">
        <f>SUM(T108:T112)</f>
        <v>1225611</v>
      </c>
      <c r="U104" s="280">
        <f t="shared" si="9"/>
        <v>64.52815526210905</v>
      </c>
    </row>
    <row r="105" spans="1:21" ht="35.25" customHeight="1">
      <c r="A105" s="340" t="s">
        <v>47</v>
      </c>
      <c r="B105" s="266"/>
      <c r="C105" s="386" t="s">
        <v>48</v>
      </c>
      <c r="D105" s="367" t="s">
        <v>468</v>
      </c>
      <c r="E105" s="367" t="s">
        <v>630</v>
      </c>
      <c r="F105" s="367" t="s">
        <v>183</v>
      </c>
      <c r="G105" s="367" t="s">
        <v>186</v>
      </c>
      <c r="H105" s="367" t="s">
        <v>49</v>
      </c>
      <c r="I105" s="367" t="s">
        <v>469</v>
      </c>
      <c r="J105" s="367" t="s">
        <v>470</v>
      </c>
      <c r="K105" s="367" t="s">
        <v>633</v>
      </c>
      <c r="L105" s="368">
        <f>L106</f>
        <v>0</v>
      </c>
      <c r="M105" s="390"/>
      <c r="N105" s="391"/>
      <c r="O105" s="391"/>
      <c r="P105" s="391"/>
      <c r="Q105" s="391"/>
      <c r="R105" s="389"/>
      <c r="S105" s="389"/>
      <c r="T105" s="368">
        <f>T106</f>
        <v>0</v>
      </c>
      <c r="U105" s="280" t="e">
        <f t="shared" si="9"/>
        <v>#DIV/0!</v>
      </c>
    </row>
    <row r="106" spans="1:21" ht="49.5" customHeight="1">
      <c r="A106" s="290"/>
      <c r="B106" s="266"/>
      <c r="C106" s="299" t="s">
        <v>50</v>
      </c>
      <c r="D106" s="303" t="s">
        <v>468</v>
      </c>
      <c r="E106" s="303" t="s">
        <v>630</v>
      </c>
      <c r="F106" s="303" t="s">
        <v>183</v>
      </c>
      <c r="G106" s="303" t="s">
        <v>186</v>
      </c>
      <c r="H106" s="303" t="s">
        <v>49</v>
      </c>
      <c r="I106" s="303" t="s">
        <v>182</v>
      </c>
      <c r="J106" s="303" t="s">
        <v>470</v>
      </c>
      <c r="K106" s="303" t="s">
        <v>633</v>
      </c>
      <c r="L106" s="301">
        <v>0</v>
      </c>
      <c r="M106" s="390"/>
      <c r="N106" s="391"/>
      <c r="O106" s="391"/>
      <c r="P106" s="391"/>
      <c r="Q106" s="391"/>
      <c r="R106" s="389"/>
      <c r="S106" s="389"/>
      <c r="T106" s="301">
        <v>0</v>
      </c>
      <c r="U106" s="280" t="e">
        <f t="shared" si="9"/>
        <v>#DIV/0!</v>
      </c>
    </row>
    <row r="107" spans="1:21" ht="57.75" customHeight="1">
      <c r="A107" s="340" t="s">
        <v>51</v>
      </c>
      <c r="B107" s="266"/>
      <c r="C107" s="375" t="s">
        <v>52</v>
      </c>
      <c r="D107" s="367" t="s">
        <v>468</v>
      </c>
      <c r="E107" s="367" t="s">
        <v>630</v>
      </c>
      <c r="F107" s="367" t="s">
        <v>183</v>
      </c>
      <c r="G107" s="367" t="s">
        <v>186</v>
      </c>
      <c r="H107" s="367" t="s">
        <v>606</v>
      </c>
      <c r="I107" s="367" t="s">
        <v>469</v>
      </c>
      <c r="J107" s="367" t="s">
        <v>470</v>
      </c>
      <c r="K107" s="367" t="s">
        <v>633</v>
      </c>
      <c r="L107" s="368">
        <f>L108</f>
        <v>1778000</v>
      </c>
      <c r="M107" s="392"/>
      <c r="N107" s="393"/>
      <c r="O107" s="393"/>
      <c r="P107" s="393"/>
      <c r="Q107" s="393"/>
      <c r="R107" s="393"/>
      <c r="S107" s="393"/>
      <c r="T107" s="368">
        <f>T108</f>
        <v>1106670</v>
      </c>
      <c r="U107" s="280">
        <f t="shared" si="9"/>
        <v>62.242407199100114</v>
      </c>
    </row>
    <row r="108" spans="1:21" ht="50.25" customHeight="1">
      <c r="A108" s="302"/>
      <c r="B108" s="266"/>
      <c r="C108" s="376" t="s">
        <v>53</v>
      </c>
      <c r="D108" s="303" t="s">
        <v>468</v>
      </c>
      <c r="E108" s="303" t="s">
        <v>630</v>
      </c>
      <c r="F108" s="303" t="s">
        <v>183</v>
      </c>
      <c r="G108" s="303" t="s">
        <v>186</v>
      </c>
      <c r="H108" s="303" t="s">
        <v>606</v>
      </c>
      <c r="I108" s="303" t="s">
        <v>182</v>
      </c>
      <c r="J108" s="303" t="s">
        <v>470</v>
      </c>
      <c r="K108" s="303" t="s">
        <v>633</v>
      </c>
      <c r="L108" s="310">
        <v>1778000</v>
      </c>
      <c r="M108" s="394"/>
      <c r="N108" s="395"/>
      <c r="O108" s="395"/>
      <c r="P108" s="395"/>
      <c r="Q108" s="395"/>
      <c r="R108" s="389"/>
      <c r="S108" s="389"/>
      <c r="T108" s="310">
        <v>1106670</v>
      </c>
      <c r="U108" s="280">
        <f t="shared" si="9"/>
        <v>62.242407199100114</v>
      </c>
    </row>
    <row r="109" spans="1:21" ht="34.5" customHeight="1">
      <c r="A109" s="302"/>
      <c r="B109" s="266"/>
      <c r="C109" s="376" t="s">
        <v>54</v>
      </c>
      <c r="D109" s="303" t="s">
        <v>468</v>
      </c>
      <c r="E109" s="303" t="s">
        <v>630</v>
      </c>
      <c r="F109" s="303" t="s">
        <v>183</v>
      </c>
      <c r="G109" s="303" t="s">
        <v>186</v>
      </c>
      <c r="H109" s="303" t="s">
        <v>579</v>
      </c>
      <c r="I109" s="303" t="s">
        <v>182</v>
      </c>
      <c r="J109" s="303" t="s">
        <v>470</v>
      </c>
      <c r="K109" s="303" t="s">
        <v>633</v>
      </c>
      <c r="L109" s="301">
        <v>0</v>
      </c>
      <c r="M109" s="396"/>
      <c r="N109" s="396"/>
      <c r="O109" s="396"/>
      <c r="P109" s="396"/>
      <c r="Q109" s="396"/>
      <c r="R109" s="396"/>
      <c r="S109" s="396"/>
      <c r="T109" s="301">
        <v>0</v>
      </c>
      <c r="U109" s="280" t="e">
        <f t="shared" si="9"/>
        <v>#DIV/0!</v>
      </c>
    </row>
    <row r="110" spans="1:21" ht="34.5" customHeight="1">
      <c r="A110" s="397"/>
      <c r="B110" s="266"/>
      <c r="C110" s="376" t="s">
        <v>142</v>
      </c>
      <c r="D110" s="303" t="s">
        <v>468</v>
      </c>
      <c r="E110" s="303" t="s">
        <v>630</v>
      </c>
      <c r="F110" s="303" t="s">
        <v>183</v>
      </c>
      <c r="G110" s="303" t="s">
        <v>186</v>
      </c>
      <c r="H110" s="303" t="s">
        <v>143</v>
      </c>
      <c r="I110" s="303" t="s">
        <v>182</v>
      </c>
      <c r="J110" s="303" t="s">
        <v>470</v>
      </c>
      <c r="K110" s="303" t="s">
        <v>633</v>
      </c>
      <c r="L110" s="301">
        <v>69343</v>
      </c>
      <c r="M110" s="396"/>
      <c r="N110" s="396"/>
      <c r="O110" s="396"/>
      <c r="P110" s="396"/>
      <c r="Q110" s="396"/>
      <c r="R110" s="396"/>
      <c r="S110" s="396"/>
      <c r="T110" s="301">
        <v>69343</v>
      </c>
      <c r="U110" s="280"/>
    </row>
    <row r="111" spans="1:21" ht="49.5" customHeight="1">
      <c r="A111" s="397"/>
      <c r="B111" s="266"/>
      <c r="C111" s="376" t="s">
        <v>55</v>
      </c>
      <c r="D111" s="303" t="s">
        <v>468</v>
      </c>
      <c r="E111" s="303" t="s">
        <v>630</v>
      </c>
      <c r="F111" s="303" t="s">
        <v>183</v>
      </c>
      <c r="G111" s="303" t="s">
        <v>186</v>
      </c>
      <c r="H111" s="303" t="s">
        <v>56</v>
      </c>
      <c r="I111" s="303" t="s">
        <v>182</v>
      </c>
      <c r="J111" s="303" t="s">
        <v>470</v>
      </c>
      <c r="K111" s="303" t="s">
        <v>633</v>
      </c>
      <c r="L111" s="301">
        <v>0</v>
      </c>
      <c r="M111" s="396"/>
      <c r="N111" s="396"/>
      <c r="O111" s="396"/>
      <c r="P111" s="396"/>
      <c r="Q111" s="396"/>
      <c r="R111" s="396"/>
      <c r="S111" s="396"/>
      <c r="T111" s="301">
        <v>0</v>
      </c>
      <c r="U111" s="280" t="e">
        <f t="shared" si="9"/>
        <v>#DIV/0!</v>
      </c>
    </row>
    <row r="112" spans="1:21" ht="33.75" customHeight="1">
      <c r="A112" s="397"/>
      <c r="B112" s="266"/>
      <c r="C112" s="376" t="s">
        <v>57</v>
      </c>
      <c r="D112" s="303" t="s">
        <v>468</v>
      </c>
      <c r="E112" s="303" t="s">
        <v>630</v>
      </c>
      <c r="F112" s="303" t="s">
        <v>183</v>
      </c>
      <c r="G112" s="303" t="s">
        <v>186</v>
      </c>
      <c r="H112" s="303" t="s">
        <v>18</v>
      </c>
      <c r="I112" s="303" t="s">
        <v>182</v>
      </c>
      <c r="J112" s="303" t="s">
        <v>470</v>
      </c>
      <c r="K112" s="303" t="s">
        <v>633</v>
      </c>
      <c r="L112" s="301">
        <v>52000</v>
      </c>
      <c r="M112" s="396"/>
      <c r="N112" s="396"/>
      <c r="O112" s="396"/>
      <c r="P112" s="396"/>
      <c r="Q112" s="396"/>
      <c r="R112" s="396"/>
      <c r="S112" s="396"/>
      <c r="T112" s="301">
        <v>49598</v>
      </c>
      <c r="U112" s="280">
        <f t="shared" si="9"/>
        <v>95.38076923076923</v>
      </c>
    </row>
    <row r="113" spans="1:21" ht="30" customHeight="1">
      <c r="A113" s="351" t="s">
        <v>58</v>
      </c>
      <c r="B113" s="266"/>
      <c r="C113" s="291" t="s">
        <v>59</v>
      </c>
      <c r="D113" s="292" t="s">
        <v>468</v>
      </c>
      <c r="E113" s="292" t="s">
        <v>630</v>
      </c>
      <c r="F113" s="292" t="s">
        <v>177</v>
      </c>
      <c r="G113" s="292" t="s">
        <v>469</v>
      </c>
      <c r="H113" s="292" t="s">
        <v>468</v>
      </c>
      <c r="I113" s="292" t="s">
        <v>469</v>
      </c>
      <c r="J113" s="292" t="s">
        <v>470</v>
      </c>
      <c r="K113" s="292" t="s">
        <v>623</v>
      </c>
      <c r="L113" s="294">
        <f>L114</f>
        <v>130000</v>
      </c>
      <c r="M113" s="396"/>
      <c r="N113" s="396"/>
      <c r="O113" s="396"/>
      <c r="P113" s="396"/>
      <c r="Q113" s="396"/>
      <c r="R113" s="396"/>
      <c r="S113" s="396"/>
      <c r="T113" s="294">
        <f>T114</f>
        <v>175000</v>
      </c>
      <c r="U113" s="280">
        <f t="shared" si="9"/>
        <v>134.6153846153846</v>
      </c>
    </row>
    <row r="114" spans="1:21" ht="20.25" customHeight="1">
      <c r="A114" s="398"/>
      <c r="B114" s="266"/>
      <c r="C114" s="399" t="s">
        <v>60</v>
      </c>
      <c r="D114" s="400" t="s">
        <v>468</v>
      </c>
      <c r="E114" s="400" t="s">
        <v>630</v>
      </c>
      <c r="F114" s="400" t="s">
        <v>177</v>
      </c>
      <c r="G114" s="400" t="s">
        <v>182</v>
      </c>
      <c r="H114" s="400" t="s">
        <v>468</v>
      </c>
      <c r="I114" s="400" t="s">
        <v>182</v>
      </c>
      <c r="J114" s="400" t="s">
        <v>470</v>
      </c>
      <c r="K114" s="400" t="s">
        <v>623</v>
      </c>
      <c r="L114" s="401">
        <v>130000</v>
      </c>
      <c r="M114" s="396"/>
      <c r="N114" s="396"/>
      <c r="O114" s="396"/>
      <c r="P114" s="396"/>
      <c r="Q114" s="396"/>
      <c r="R114" s="396"/>
      <c r="S114" s="396"/>
      <c r="T114" s="401">
        <v>175000</v>
      </c>
      <c r="U114" s="280">
        <f t="shared" si="9"/>
        <v>134.6153846153846</v>
      </c>
    </row>
    <row r="115" spans="1:21" ht="90.75" customHeight="1">
      <c r="A115" s="351" t="s">
        <v>61</v>
      </c>
      <c r="B115" s="266"/>
      <c r="C115" s="402" t="s">
        <v>62</v>
      </c>
      <c r="D115" s="292" t="s">
        <v>468</v>
      </c>
      <c r="E115" s="292" t="s">
        <v>630</v>
      </c>
      <c r="F115" s="292" t="s">
        <v>63</v>
      </c>
      <c r="G115" s="292" t="s">
        <v>182</v>
      </c>
      <c r="H115" s="292" t="s">
        <v>468</v>
      </c>
      <c r="I115" s="292" t="s">
        <v>469</v>
      </c>
      <c r="J115" s="292" t="s">
        <v>470</v>
      </c>
      <c r="K115" s="292" t="s">
        <v>468</v>
      </c>
      <c r="L115" s="294">
        <f>L116</f>
        <v>413076.82</v>
      </c>
      <c r="M115" s="396"/>
      <c r="N115" s="396"/>
      <c r="O115" s="396"/>
      <c r="P115" s="396"/>
      <c r="Q115" s="396"/>
      <c r="R115" s="396"/>
      <c r="S115" s="396"/>
      <c r="T115" s="294">
        <f>T116</f>
        <v>413076.82</v>
      </c>
      <c r="U115" s="280">
        <f t="shared" si="9"/>
        <v>100</v>
      </c>
    </row>
    <row r="116" spans="1:23" ht="36.75" customHeight="1">
      <c r="A116" s="403"/>
      <c r="B116" s="266"/>
      <c r="C116" s="399" t="s">
        <v>64</v>
      </c>
      <c r="D116" s="400" t="s">
        <v>214</v>
      </c>
      <c r="E116" s="400" t="s">
        <v>630</v>
      </c>
      <c r="F116" s="400" t="s">
        <v>63</v>
      </c>
      <c r="G116" s="400" t="s">
        <v>182</v>
      </c>
      <c r="H116" s="400" t="s">
        <v>479</v>
      </c>
      <c r="I116" s="400" t="s">
        <v>182</v>
      </c>
      <c r="J116" s="400" t="s">
        <v>470</v>
      </c>
      <c r="K116" s="400" t="s">
        <v>633</v>
      </c>
      <c r="L116" s="401">
        <v>413076.82</v>
      </c>
      <c r="M116" s="396"/>
      <c r="N116" s="396"/>
      <c r="O116" s="396"/>
      <c r="P116" s="396"/>
      <c r="Q116" s="396"/>
      <c r="R116" s="396"/>
      <c r="S116" s="396"/>
      <c r="T116" s="401">
        <v>413076.82</v>
      </c>
      <c r="U116" s="280">
        <f t="shared" si="9"/>
        <v>100</v>
      </c>
      <c r="W116" s="404"/>
    </row>
    <row r="117" spans="1:23" ht="30" customHeight="1">
      <c r="A117" s="351" t="s">
        <v>65</v>
      </c>
      <c r="B117" s="266"/>
      <c r="C117" s="291" t="s">
        <v>66</v>
      </c>
      <c r="D117" s="292" t="s">
        <v>468</v>
      </c>
      <c r="E117" s="292" t="s">
        <v>630</v>
      </c>
      <c r="F117" s="292" t="s">
        <v>67</v>
      </c>
      <c r="G117" s="292" t="s">
        <v>469</v>
      </c>
      <c r="H117" s="292" t="s">
        <v>468</v>
      </c>
      <c r="I117" s="292" t="s">
        <v>469</v>
      </c>
      <c r="J117" s="292" t="s">
        <v>470</v>
      </c>
      <c r="K117" s="292" t="s">
        <v>468</v>
      </c>
      <c r="L117" s="294">
        <f>L118</f>
        <v>-3267949.98</v>
      </c>
      <c r="M117" s="396"/>
      <c r="N117" s="396"/>
      <c r="O117" s="396"/>
      <c r="P117" s="396"/>
      <c r="Q117" s="396"/>
      <c r="R117" s="396"/>
      <c r="S117" s="396"/>
      <c r="T117" s="294">
        <f>T118</f>
        <v>-3267949.98</v>
      </c>
      <c r="U117" s="280">
        <f t="shared" si="9"/>
        <v>100</v>
      </c>
      <c r="W117" s="261"/>
    </row>
    <row r="118" spans="1:23" ht="18" customHeight="1" thickBot="1">
      <c r="A118" s="302"/>
      <c r="B118" s="266"/>
      <c r="C118" s="405" t="s">
        <v>68</v>
      </c>
      <c r="D118" s="406" t="s">
        <v>214</v>
      </c>
      <c r="E118" s="406" t="s">
        <v>630</v>
      </c>
      <c r="F118" s="406" t="s">
        <v>67</v>
      </c>
      <c r="G118" s="406" t="s">
        <v>182</v>
      </c>
      <c r="H118" s="406" t="s">
        <v>468</v>
      </c>
      <c r="I118" s="406" t="s">
        <v>182</v>
      </c>
      <c r="J118" s="406" t="s">
        <v>470</v>
      </c>
      <c r="K118" s="406" t="s">
        <v>633</v>
      </c>
      <c r="L118" s="407">
        <v>-3267949.98</v>
      </c>
      <c r="M118" s="396"/>
      <c r="N118" s="396"/>
      <c r="O118" s="396"/>
      <c r="P118" s="396"/>
      <c r="Q118" s="396"/>
      <c r="R118" s="396"/>
      <c r="S118" s="396"/>
      <c r="T118" s="407">
        <v>-3267949.98</v>
      </c>
      <c r="U118" s="280">
        <f t="shared" si="9"/>
        <v>100</v>
      </c>
      <c r="W118" s="408"/>
    </row>
    <row r="119" spans="1:23" ht="18" customHeight="1" thickBot="1">
      <c r="A119" s="302"/>
      <c r="B119" s="266"/>
      <c r="C119" s="409" t="s">
        <v>69</v>
      </c>
      <c r="D119" s="410"/>
      <c r="E119" s="410"/>
      <c r="F119" s="410"/>
      <c r="G119" s="410"/>
      <c r="H119" s="410"/>
      <c r="I119" s="410"/>
      <c r="J119" s="410"/>
      <c r="K119" s="410"/>
      <c r="L119" s="411">
        <f>L8+L76</f>
        <v>408332279.99999994</v>
      </c>
      <c r="M119" s="396"/>
      <c r="N119" s="396"/>
      <c r="O119" s="396"/>
      <c r="P119" s="396"/>
      <c r="Q119" s="396"/>
      <c r="R119" s="396"/>
      <c r="S119" s="396"/>
      <c r="T119" s="411">
        <f>T8+T76</f>
        <v>283226788.21000004</v>
      </c>
      <c r="U119" s="280">
        <f t="shared" si="9"/>
        <v>69.36184134401525</v>
      </c>
      <c r="W119" s="261"/>
    </row>
    <row r="120" spans="1:19" ht="13.5" customHeight="1">
      <c r="A120" s="265"/>
      <c r="B120" s="266"/>
      <c r="L120" s="261"/>
      <c r="M120" s="396"/>
      <c r="N120" s="396"/>
      <c r="O120" s="396"/>
      <c r="P120" s="396"/>
      <c r="Q120" s="396"/>
      <c r="R120" s="396"/>
      <c r="S120" s="396"/>
    </row>
    <row r="121" spans="1:19" ht="13.5" customHeight="1">
      <c r="A121" s="265"/>
      <c r="B121" s="266"/>
      <c r="L121" s="261"/>
      <c r="M121" s="396"/>
      <c r="N121" s="396"/>
      <c r="O121" s="396"/>
      <c r="P121" s="396"/>
      <c r="Q121" s="396"/>
      <c r="R121" s="396"/>
      <c r="S121" s="396"/>
    </row>
    <row r="122" spans="1:19" ht="18.75">
      <c r="A122" s="265"/>
      <c r="B122" s="266"/>
      <c r="C122" s="265"/>
      <c r="D122" s="267"/>
      <c r="E122" s="267"/>
      <c r="F122" s="267"/>
      <c r="G122" s="267"/>
      <c r="H122" s="267"/>
      <c r="I122" s="267"/>
      <c r="J122" s="267"/>
      <c r="K122" s="267"/>
      <c r="L122" s="260"/>
      <c r="M122" s="396"/>
      <c r="N122" s="396"/>
      <c r="O122" s="396"/>
      <c r="P122" s="396"/>
      <c r="Q122" s="396"/>
      <c r="R122" s="396"/>
      <c r="S122" s="396"/>
    </row>
    <row r="123" spans="1:19" ht="18.75">
      <c r="A123" s="265"/>
      <c r="B123" s="266"/>
      <c r="C123" s="265"/>
      <c r="D123" s="267"/>
      <c r="E123" s="267"/>
      <c r="F123" s="267"/>
      <c r="G123" s="267"/>
      <c r="H123" s="267"/>
      <c r="I123" s="267"/>
      <c r="J123" s="267"/>
      <c r="K123" s="267"/>
      <c r="L123" s="260"/>
      <c r="M123" s="396"/>
      <c r="N123" s="396"/>
      <c r="O123" s="396"/>
      <c r="P123" s="396"/>
      <c r="Q123" s="396"/>
      <c r="R123" s="396"/>
      <c r="S123" s="396"/>
    </row>
    <row r="124" spans="1:19" ht="18.75">
      <c r="A124" s="265"/>
      <c r="B124" s="266"/>
      <c r="C124" s="265"/>
      <c r="D124" s="267"/>
      <c r="E124" s="267"/>
      <c r="F124" s="267"/>
      <c r="G124" s="267"/>
      <c r="H124" s="267"/>
      <c r="I124" s="267"/>
      <c r="J124" s="267"/>
      <c r="K124" s="267"/>
      <c r="L124" s="260"/>
      <c r="M124" s="396"/>
      <c r="N124" s="396"/>
      <c r="O124" s="396"/>
      <c r="P124" s="396"/>
      <c r="Q124" s="396"/>
      <c r="R124" s="396"/>
      <c r="S124" s="396"/>
    </row>
    <row r="125" spans="1:19" ht="18.75">
      <c r="A125" s="265"/>
      <c r="B125" s="266"/>
      <c r="C125" s="265"/>
      <c r="D125" s="267"/>
      <c r="E125" s="267"/>
      <c r="F125" s="267"/>
      <c r="G125" s="267"/>
      <c r="H125" s="267"/>
      <c r="I125" s="267"/>
      <c r="J125" s="267"/>
      <c r="K125" s="267"/>
      <c r="L125" s="260"/>
      <c r="M125" s="396"/>
      <c r="N125" s="396"/>
      <c r="O125" s="396"/>
      <c r="P125" s="396"/>
      <c r="Q125" s="396"/>
      <c r="R125" s="396"/>
      <c r="S125" s="396"/>
    </row>
    <row r="126" spans="1:19" ht="18.75">
      <c r="A126" s="265"/>
      <c r="B126" s="266"/>
      <c r="C126" s="265"/>
      <c r="D126" s="267"/>
      <c r="E126" s="267"/>
      <c r="F126" s="267"/>
      <c r="G126" s="267"/>
      <c r="H126" s="267"/>
      <c r="I126" s="267"/>
      <c r="J126" s="267"/>
      <c r="K126" s="267"/>
      <c r="L126" s="260"/>
      <c r="M126" s="396"/>
      <c r="N126" s="396"/>
      <c r="O126" s="396"/>
      <c r="P126" s="396"/>
      <c r="Q126" s="396"/>
      <c r="R126" s="396"/>
      <c r="S126" s="396"/>
    </row>
    <row r="127" spans="1:19" ht="18.75">
      <c r="A127" s="265"/>
      <c r="B127" s="266"/>
      <c r="C127" s="265"/>
      <c r="D127" s="267"/>
      <c r="E127" s="267"/>
      <c r="F127" s="267"/>
      <c r="G127" s="267"/>
      <c r="H127" s="267"/>
      <c r="I127" s="267"/>
      <c r="J127" s="267"/>
      <c r="K127" s="267"/>
      <c r="L127" s="260"/>
      <c r="M127" s="396"/>
      <c r="N127" s="396"/>
      <c r="O127" s="396"/>
      <c r="P127" s="396"/>
      <c r="Q127" s="396"/>
      <c r="R127" s="396"/>
      <c r="S127" s="396"/>
    </row>
    <row r="128" spans="1:19" ht="18.75">
      <c r="A128" s="265"/>
      <c r="B128" s="266"/>
      <c r="C128" s="265"/>
      <c r="D128" s="267"/>
      <c r="E128" s="267"/>
      <c r="F128" s="267"/>
      <c r="G128" s="267"/>
      <c r="H128" s="267"/>
      <c r="I128" s="267"/>
      <c r="J128" s="267"/>
      <c r="K128" s="267"/>
      <c r="L128" s="260"/>
      <c r="M128" s="396"/>
      <c r="N128" s="396"/>
      <c r="O128" s="396"/>
      <c r="P128" s="396"/>
      <c r="Q128" s="396"/>
      <c r="R128" s="396"/>
      <c r="S128" s="396"/>
    </row>
    <row r="129" spans="1:19" ht="18.75">
      <c r="A129" s="265"/>
      <c r="B129" s="266"/>
      <c r="C129" s="265"/>
      <c r="D129" s="267"/>
      <c r="E129" s="267"/>
      <c r="F129" s="267"/>
      <c r="G129" s="267"/>
      <c r="H129" s="267"/>
      <c r="I129" s="267"/>
      <c r="J129" s="267"/>
      <c r="K129" s="267"/>
      <c r="L129" s="260"/>
      <c r="M129" s="396"/>
      <c r="N129" s="396"/>
      <c r="O129" s="396"/>
      <c r="P129" s="396"/>
      <c r="Q129" s="396"/>
      <c r="R129" s="396"/>
      <c r="S129" s="396"/>
    </row>
    <row r="130" spans="1:19" ht="18.75">
      <c r="A130" s="265"/>
      <c r="B130" s="266"/>
      <c r="C130" s="265"/>
      <c r="D130" s="267"/>
      <c r="E130" s="267"/>
      <c r="F130" s="267"/>
      <c r="G130" s="267"/>
      <c r="H130" s="267"/>
      <c r="I130" s="267"/>
      <c r="J130" s="267"/>
      <c r="K130" s="267"/>
      <c r="L130" s="260"/>
      <c r="M130" s="396"/>
      <c r="N130" s="396"/>
      <c r="O130" s="396"/>
      <c r="P130" s="396"/>
      <c r="Q130" s="396"/>
      <c r="R130" s="396"/>
      <c r="S130" s="396"/>
    </row>
    <row r="131" spans="1:19" ht="18.75">
      <c r="A131" s="265"/>
      <c r="B131" s="266"/>
      <c r="C131" s="265"/>
      <c r="D131" s="267"/>
      <c r="E131" s="267"/>
      <c r="F131" s="267"/>
      <c r="G131" s="267"/>
      <c r="H131" s="267"/>
      <c r="I131" s="267"/>
      <c r="J131" s="267"/>
      <c r="K131" s="267"/>
      <c r="L131" s="260"/>
      <c r="M131" s="396"/>
      <c r="N131" s="396"/>
      <c r="O131" s="396"/>
      <c r="P131" s="396"/>
      <c r="Q131" s="396"/>
      <c r="R131" s="396"/>
      <c r="S131" s="396"/>
    </row>
    <row r="132" spans="1:19" ht="18.75">
      <c r="A132" s="265"/>
      <c r="B132" s="266"/>
      <c r="C132" s="265"/>
      <c r="D132" s="267"/>
      <c r="E132" s="267"/>
      <c r="F132" s="267"/>
      <c r="G132" s="267"/>
      <c r="H132" s="267"/>
      <c r="I132" s="267"/>
      <c r="J132" s="267"/>
      <c r="K132" s="267"/>
      <c r="L132" s="260"/>
      <c r="M132" s="396"/>
      <c r="N132" s="396"/>
      <c r="O132" s="396"/>
      <c r="P132" s="396"/>
      <c r="Q132" s="396"/>
      <c r="R132" s="396"/>
      <c r="S132" s="396"/>
    </row>
    <row r="133" spans="1:19" ht="18.75">
      <c r="A133" s="265"/>
      <c r="B133" s="266"/>
      <c r="C133" s="265"/>
      <c r="D133" s="267"/>
      <c r="E133" s="267"/>
      <c r="F133" s="267"/>
      <c r="G133" s="267"/>
      <c r="H133" s="267"/>
      <c r="I133" s="267"/>
      <c r="J133" s="267"/>
      <c r="K133" s="267"/>
      <c r="L133" s="260"/>
      <c r="M133" s="396"/>
      <c r="N133" s="396"/>
      <c r="O133" s="396"/>
      <c r="P133" s="396"/>
      <c r="Q133" s="396"/>
      <c r="R133" s="396"/>
      <c r="S133" s="396"/>
    </row>
    <row r="134" spans="1:19" ht="18.75">
      <c r="A134" s="265"/>
      <c r="B134" s="266"/>
      <c r="C134" s="265"/>
      <c r="D134" s="267"/>
      <c r="E134" s="267"/>
      <c r="F134" s="267"/>
      <c r="G134" s="267"/>
      <c r="H134" s="267"/>
      <c r="I134" s="267"/>
      <c r="J134" s="267"/>
      <c r="K134" s="267"/>
      <c r="L134" s="260"/>
      <c r="M134" s="396"/>
      <c r="N134" s="396"/>
      <c r="O134" s="396"/>
      <c r="P134" s="396"/>
      <c r="Q134" s="396"/>
      <c r="R134" s="396"/>
      <c r="S134" s="396"/>
    </row>
    <row r="135" spans="1:19" ht="18.75">
      <c r="A135" s="265"/>
      <c r="B135" s="266"/>
      <c r="C135" s="265"/>
      <c r="D135" s="267"/>
      <c r="E135" s="267"/>
      <c r="F135" s="267"/>
      <c r="G135" s="267"/>
      <c r="H135" s="267"/>
      <c r="I135" s="267"/>
      <c r="J135" s="267"/>
      <c r="K135" s="267"/>
      <c r="L135" s="260"/>
      <c r="M135" s="396"/>
      <c r="N135" s="396"/>
      <c r="O135" s="396"/>
      <c r="P135" s="396"/>
      <c r="Q135" s="396"/>
      <c r="R135" s="396"/>
      <c r="S135" s="396"/>
    </row>
    <row r="136" spans="1:19" ht="18.75">
      <c r="A136" s="265"/>
      <c r="B136" s="266"/>
      <c r="C136" s="265"/>
      <c r="D136" s="267"/>
      <c r="E136" s="267"/>
      <c r="F136" s="267"/>
      <c r="G136" s="267"/>
      <c r="H136" s="267"/>
      <c r="I136" s="267"/>
      <c r="J136" s="267"/>
      <c r="K136" s="267"/>
      <c r="L136" s="260"/>
      <c r="M136" s="396"/>
      <c r="N136" s="396"/>
      <c r="O136" s="396"/>
      <c r="P136" s="396"/>
      <c r="Q136" s="396"/>
      <c r="R136" s="396"/>
      <c r="S136" s="396"/>
    </row>
    <row r="137" spans="1:19" ht="18.75">
      <c r="A137" s="265"/>
      <c r="B137" s="266"/>
      <c r="C137" s="265"/>
      <c r="D137" s="267"/>
      <c r="E137" s="267"/>
      <c r="F137" s="267"/>
      <c r="G137" s="267"/>
      <c r="H137" s="267"/>
      <c r="I137" s="267"/>
      <c r="J137" s="267"/>
      <c r="K137" s="267"/>
      <c r="L137" s="260"/>
      <c r="M137" s="396"/>
      <c r="N137" s="396"/>
      <c r="O137" s="396"/>
      <c r="P137" s="396"/>
      <c r="Q137" s="396"/>
      <c r="R137" s="396"/>
      <c r="S137" s="396"/>
    </row>
    <row r="138" spans="1:19" ht="18.75">
      <c r="A138" s="265"/>
      <c r="B138" s="266"/>
      <c r="C138" s="265"/>
      <c r="D138" s="267"/>
      <c r="E138" s="267"/>
      <c r="F138" s="267"/>
      <c r="G138" s="267"/>
      <c r="H138" s="267"/>
      <c r="I138" s="267"/>
      <c r="J138" s="267"/>
      <c r="K138" s="267"/>
      <c r="L138" s="260"/>
      <c r="M138" s="396"/>
      <c r="N138" s="396"/>
      <c r="O138" s="396"/>
      <c r="P138" s="396"/>
      <c r="Q138" s="396"/>
      <c r="R138" s="396"/>
      <c r="S138" s="396"/>
    </row>
    <row r="139" spans="1:19" ht="18.75">
      <c r="A139" s="265"/>
      <c r="B139" s="266"/>
      <c r="C139" s="265"/>
      <c r="D139" s="267"/>
      <c r="E139" s="267"/>
      <c r="F139" s="267"/>
      <c r="G139" s="267"/>
      <c r="H139" s="267"/>
      <c r="I139" s="267"/>
      <c r="J139" s="267"/>
      <c r="K139" s="267"/>
      <c r="L139" s="260"/>
      <c r="M139" s="396"/>
      <c r="N139" s="396"/>
      <c r="O139" s="396"/>
      <c r="P139" s="396"/>
      <c r="Q139" s="396"/>
      <c r="R139" s="396"/>
      <c r="S139" s="396"/>
    </row>
    <row r="140" spans="1:19" ht="18.75">
      <c r="A140" s="265"/>
      <c r="B140" s="266"/>
      <c r="C140" s="265"/>
      <c r="D140" s="267"/>
      <c r="E140" s="267"/>
      <c r="F140" s="267"/>
      <c r="G140" s="267"/>
      <c r="H140" s="267"/>
      <c r="I140" s="267"/>
      <c r="J140" s="267"/>
      <c r="K140" s="267"/>
      <c r="L140" s="260"/>
      <c r="M140" s="396"/>
      <c r="N140" s="396"/>
      <c r="O140" s="396"/>
      <c r="P140" s="396"/>
      <c r="Q140" s="396"/>
      <c r="R140" s="396"/>
      <c r="S140" s="396"/>
    </row>
    <row r="141" spans="1:19" ht="18.75">
      <c r="A141" s="265"/>
      <c r="B141" s="266"/>
      <c r="C141" s="265"/>
      <c r="D141" s="267"/>
      <c r="E141" s="267"/>
      <c r="F141" s="267"/>
      <c r="G141" s="267"/>
      <c r="H141" s="267"/>
      <c r="I141" s="267"/>
      <c r="J141" s="267"/>
      <c r="K141" s="267"/>
      <c r="L141" s="260"/>
      <c r="M141" s="396"/>
      <c r="N141" s="396"/>
      <c r="O141" s="396"/>
      <c r="P141" s="396"/>
      <c r="Q141" s="396"/>
      <c r="R141" s="396"/>
      <c r="S141" s="396"/>
    </row>
    <row r="142" spans="1:19" ht="18.75">
      <c r="A142" s="265"/>
      <c r="B142" s="266"/>
      <c r="C142" s="265"/>
      <c r="D142" s="267"/>
      <c r="E142" s="267"/>
      <c r="F142" s="267"/>
      <c r="G142" s="267"/>
      <c r="H142" s="267"/>
      <c r="I142" s="267"/>
      <c r="J142" s="267"/>
      <c r="K142" s="267"/>
      <c r="L142" s="260"/>
      <c r="M142" s="396"/>
      <c r="N142" s="396"/>
      <c r="O142" s="396"/>
      <c r="P142" s="396"/>
      <c r="Q142" s="396"/>
      <c r="R142" s="396"/>
      <c r="S142" s="396"/>
    </row>
    <row r="143" spans="1:19" ht="18.75">
      <c r="A143" s="265"/>
      <c r="B143" s="266"/>
      <c r="C143" s="265"/>
      <c r="D143" s="267"/>
      <c r="E143" s="267"/>
      <c r="F143" s="267"/>
      <c r="G143" s="267"/>
      <c r="H143" s="267"/>
      <c r="I143" s="267"/>
      <c r="J143" s="267"/>
      <c r="K143" s="267"/>
      <c r="L143" s="260"/>
      <c r="M143" s="396"/>
      <c r="N143" s="396"/>
      <c r="O143" s="396"/>
      <c r="P143" s="396"/>
      <c r="Q143" s="396"/>
      <c r="R143" s="396"/>
      <c r="S143" s="396"/>
    </row>
    <row r="144" spans="1:19" ht="18.75">
      <c r="A144" s="265"/>
      <c r="B144" s="266"/>
      <c r="C144" s="265"/>
      <c r="D144" s="267"/>
      <c r="E144" s="267"/>
      <c r="F144" s="267"/>
      <c r="G144" s="267"/>
      <c r="H144" s="267"/>
      <c r="I144" s="267"/>
      <c r="J144" s="267"/>
      <c r="K144" s="267"/>
      <c r="L144" s="260"/>
      <c r="M144" s="396"/>
      <c r="N144" s="396"/>
      <c r="O144" s="396"/>
      <c r="P144" s="396"/>
      <c r="Q144" s="396"/>
      <c r="R144" s="396"/>
      <c r="S144" s="396"/>
    </row>
    <row r="145" spans="1:19" ht="18.75">
      <c r="A145" s="265"/>
      <c r="B145" s="266"/>
      <c r="C145" s="265"/>
      <c r="D145" s="267"/>
      <c r="E145" s="267"/>
      <c r="F145" s="267"/>
      <c r="G145" s="267"/>
      <c r="H145" s="267"/>
      <c r="I145" s="267"/>
      <c r="J145" s="267"/>
      <c r="K145" s="267"/>
      <c r="L145" s="260"/>
      <c r="M145" s="396"/>
      <c r="N145" s="396"/>
      <c r="O145" s="396"/>
      <c r="P145" s="396"/>
      <c r="Q145" s="396"/>
      <c r="R145" s="396"/>
      <c r="S145" s="396"/>
    </row>
    <row r="146" spans="1:19" ht="18.75">
      <c r="A146" s="265"/>
      <c r="B146" s="266"/>
      <c r="C146" s="265"/>
      <c r="D146" s="267"/>
      <c r="E146" s="267"/>
      <c r="F146" s="267"/>
      <c r="G146" s="267"/>
      <c r="H146" s="267"/>
      <c r="I146" s="267"/>
      <c r="J146" s="267"/>
      <c r="K146" s="267"/>
      <c r="L146" s="260"/>
      <c r="M146" s="396"/>
      <c r="N146" s="396"/>
      <c r="O146" s="396"/>
      <c r="P146" s="396"/>
      <c r="Q146" s="396"/>
      <c r="R146" s="396"/>
      <c r="S146" s="396"/>
    </row>
    <row r="147" spans="1:19" ht="18.75">
      <c r="A147" s="265"/>
      <c r="B147" s="266"/>
      <c r="C147" s="265"/>
      <c r="D147" s="267"/>
      <c r="E147" s="267"/>
      <c r="F147" s="267"/>
      <c r="G147" s="267"/>
      <c r="H147" s="267"/>
      <c r="I147" s="267"/>
      <c r="J147" s="267"/>
      <c r="K147" s="267"/>
      <c r="L147" s="260"/>
      <c r="M147" s="396"/>
      <c r="N147" s="396"/>
      <c r="O147" s="396"/>
      <c r="P147" s="396"/>
      <c r="Q147" s="396"/>
      <c r="R147" s="396"/>
      <c r="S147" s="396"/>
    </row>
    <row r="148" spans="1:19" ht="18.75">
      <c r="A148" s="265"/>
      <c r="B148" s="266"/>
      <c r="C148" s="265"/>
      <c r="D148" s="267"/>
      <c r="E148" s="267"/>
      <c r="F148" s="267"/>
      <c r="G148" s="267"/>
      <c r="H148" s="267"/>
      <c r="I148" s="267"/>
      <c r="J148" s="267"/>
      <c r="K148" s="267"/>
      <c r="L148" s="260"/>
      <c r="M148" s="396"/>
      <c r="N148" s="396"/>
      <c r="O148" s="396"/>
      <c r="P148" s="396"/>
      <c r="Q148" s="396"/>
      <c r="R148" s="396"/>
      <c r="S148" s="396"/>
    </row>
    <row r="149" spans="1:19" ht="18.75">
      <c r="A149" s="265"/>
      <c r="B149" s="266"/>
      <c r="C149" s="265"/>
      <c r="D149" s="267"/>
      <c r="E149" s="267"/>
      <c r="F149" s="267"/>
      <c r="G149" s="267"/>
      <c r="H149" s="267"/>
      <c r="I149" s="267"/>
      <c r="J149" s="267"/>
      <c r="K149" s="267"/>
      <c r="L149" s="260"/>
      <c r="M149" s="396"/>
      <c r="N149" s="396"/>
      <c r="O149" s="396"/>
      <c r="P149" s="396"/>
      <c r="Q149" s="396"/>
      <c r="R149" s="396"/>
      <c r="S149" s="396"/>
    </row>
    <row r="150" spans="1:19" ht="18.75">
      <c r="A150" s="265"/>
      <c r="B150" s="266"/>
      <c r="C150" s="265"/>
      <c r="D150" s="267"/>
      <c r="E150" s="267"/>
      <c r="F150" s="267"/>
      <c r="G150" s="267"/>
      <c r="H150" s="267"/>
      <c r="I150" s="267"/>
      <c r="J150" s="267"/>
      <c r="K150" s="267"/>
      <c r="L150" s="260"/>
      <c r="M150" s="396"/>
      <c r="N150" s="396"/>
      <c r="O150" s="396"/>
      <c r="P150" s="396"/>
      <c r="Q150" s="396"/>
      <c r="R150" s="396"/>
      <c r="S150" s="396"/>
    </row>
    <row r="151" spans="1:19" ht="18.75">
      <c r="A151" s="265"/>
      <c r="B151" s="266"/>
      <c r="C151" s="265"/>
      <c r="D151" s="267"/>
      <c r="E151" s="267"/>
      <c r="F151" s="267"/>
      <c r="G151" s="267"/>
      <c r="H151" s="267"/>
      <c r="I151" s="267"/>
      <c r="J151" s="267"/>
      <c r="K151" s="267"/>
      <c r="L151" s="260"/>
      <c r="M151" s="396"/>
      <c r="N151" s="396"/>
      <c r="O151" s="396"/>
      <c r="P151" s="396"/>
      <c r="Q151" s="396"/>
      <c r="R151" s="396"/>
      <c r="S151" s="396"/>
    </row>
    <row r="152" spans="1:19" ht="18.75">
      <c r="A152" s="265"/>
      <c r="B152" s="266"/>
      <c r="C152" s="265"/>
      <c r="D152" s="267"/>
      <c r="E152" s="267"/>
      <c r="F152" s="267"/>
      <c r="G152" s="267"/>
      <c r="H152" s="267"/>
      <c r="I152" s="267"/>
      <c r="J152" s="267"/>
      <c r="K152" s="267"/>
      <c r="L152" s="260"/>
      <c r="M152" s="396"/>
      <c r="N152" s="396"/>
      <c r="O152" s="396"/>
      <c r="P152" s="396"/>
      <c r="Q152" s="396"/>
      <c r="R152" s="396"/>
      <c r="S152" s="396"/>
    </row>
    <row r="153" spans="1:19" ht="18.75">
      <c r="A153" s="265"/>
      <c r="B153" s="266"/>
      <c r="C153" s="265"/>
      <c r="D153" s="267"/>
      <c r="E153" s="267"/>
      <c r="F153" s="267"/>
      <c r="G153" s="267"/>
      <c r="H153" s="267"/>
      <c r="I153" s="267"/>
      <c r="J153" s="267"/>
      <c r="K153" s="267"/>
      <c r="L153" s="260"/>
      <c r="M153" s="396"/>
      <c r="N153" s="396"/>
      <c r="O153" s="396"/>
      <c r="P153" s="396"/>
      <c r="Q153" s="396"/>
      <c r="R153" s="396"/>
      <c r="S153" s="396"/>
    </row>
    <row r="154" spans="1:19" ht="18.75">
      <c r="A154" s="265"/>
      <c r="B154" s="266"/>
      <c r="C154" s="265"/>
      <c r="D154" s="267"/>
      <c r="E154" s="267"/>
      <c r="F154" s="267"/>
      <c r="G154" s="267"/>
      <c r="H154" s="267"/>
      <c r="I154" s="267"/>
      <c r="J154" s="267"/>
      <c r="K154" s="267"/>
      <c r="L154" s="260"/>
      <c r="M154" s="396"/>
      <c r="N154" s="396"/>
      <c r="O154" s="396"/>
      <c r="P154" s="396"/>
      <c r="Q154" s="396"/>
      <c r="R154" s="396"/>
      <c r="S154" s="396"/>
    </row>
    <row r="155" spans="1:19" ht="18.75">
      <c r="A155" s="265"/>
      <c r="B155" s="266"/>
      <c r="C155" s="265"/>
      <c r="D155" s="267"/>
      <c r="E155" s="267"/>
      <c r="F155" s="267"/>
      <c r="G155" s="267"/>
      <c r="H155" s="267"/>
      <c r="I155" s="267"/>
      <c r="J155" s="267"/>
      <c r="K155" s="267"/>
      <c r="L155" s="260"/>
      <c r="M155" s="396"/>
      <c r="N155" s="396"/>
      <c r="O155" s="396"/>
      <c r="P155" s="396"/>
      <c r="Q155" s="396"/>
      <c r="R155" s="396"/>
      <c r="S155" s="396"/>
    </row>
    <row r="156" spans="1:19" ht="18.75">
      <c r="A156" s="265"/>
      <c r="B156" s="266"/>
      <c r="C156" s="265"/>
      <c r="D156" s="267"/>
      <c r="E156" s="267"/>
      <c r="F156" s="267"/>
      <c r="G156" s="267"/>
      <c r="H156" s="267"/>
      <c r="I156" s="267"/>
      <c r="J156" s="267"/>
      <c r="K156" s="267"/>
      <c r="L156" s="260"/>
      <c r="M156" s="396"/>
      <c r="N156" s="396"/>
      <c r="O156" s="396"/>
      <c r="P156" s="396"/>
      <c r="Q156" s="396"/>
      <c r="R156" s="396"/>
      <c r="S156" s="396"/>
    </row>
    <row r="157" spans="1:19" ht="18.75">
      <c r="A157" s="265"/>
      <c r="B157" s="266"/>
      <c r="C157" s="265"/>
      <c r="D157" s="267"/>
      <c r="E157" s="267"/>
      <c r="F157" s="267"/>
      <c r="G157" s="267"/>
      <c r="H157" s="267"/>
      <c r="I157" s="267"/>
      <c r="J157" s="267"/>
      <c r="K157" s="267"/>
      <c r="L157" s="260"/>
      <c r="M157" s="396"/>
      <c r="N157" s="396"/>
      <c r="O157" s="396"/>
      <c r="P157" s="396"/>
      <c r="Q157" s="396"/>
      <c r="R157" s="396"/>
      <c r="S157" s="396"/>
    </row>
    <row r="158" spans="1:19" ht="18.75">
      <c r="A158" s="265"/>
      <c r="B158" s="266"/>
      <c r="C158" s="265"/>
      <c r="D158" s="267"/>
      <c r="E158" s="267"/>
      <c r="F158" s="267"/>
      <c r="G158" s="267"/>
      <c r="H158" s="267"/>
      <c r="I158" s="267"/>
      <c r="J158" s="267"/>
      <c r="K158" s="267"/>
      <c r="L158" s="260"/>
      <c r="M158" s="396"/>
      <c r="N158" s="396"/>
      <c r="O158" s="396"/>
      <c r="P158" s="396"/>
      <c r="Q158" s="396"/>
      <c r="R158" s="396"/>
      <c r="S158" s="396"/>
    </row>
    <row r="159" spans="1:19" ht="18.75">
      <c r="A159" s="265"/>
      <c r="B159" s="266"/>
      <c r="C159" s="265"/>
      <c r="D159" s="267"/>
      <c r="E159" s="267"/>
      <c r="F159" s="267"/>
      <c r="G159" s="267"/>
      <c r="H159" s="267"/>
      <c r="I159" s="267"/>
      <c r="J159" s="267"/>
      <c r="K159" s="267"/>
      <c r="L159" s="260"/>
      <c r="M159" s="396"/>
      <c r="N159" s="396"/>
      <c r="O159" s="396"/>
      <c r="P159" s="396"/>
      <c r="Q159" s="396"/>
      <c r="R159" s="396"/>
      <c r="S159" s="396"/>
    </row>
    <row r="160" spans="1:19" ht="18.75">
      <c r="A160" s="265"/>
      <c r="B160" s="266"/>
      <c r="C160" s="265"/>
      <c r="D160" s="267"/>
      <c r="E160" s="267"/>
      <c r="F160" s="267"/>
      <c r="G160" s="267"/>
      <c r="H160" s="267"/>
      <c r="I160" s="267"/>
      <c r="J160" s="267"/>
      <c r="K160" s="267"/>
      <c r="L160" s="260"/>
      <c r="M160" s="396"/>
      <c r="N160" s="396"/>
      <c r="O160" s="396"/>
      <c r="P160" s="396"/>
      <c r="Q160" s="396"/>
      <c r="R160" s="396"/>
      <c r="S160" s="396"/>
    </row>
    <row r="161" spans="1:19" ht="18.75">
      <c r="A161" s="265"/>
      <c r="B161" s="266"/>
      <c r="C161" s="265"/>
      <c r="D161" s="267"/>
      <c r="E161" s="267"/>
      <c r="F161" s="267"/>
      <c r="G161" s="267"/>
      <c r="H161" s="267"/>
      <c r="I161" s="267"/>
      <c r="J161" s="267"/>
      <c r="K161" s="267"/>
      <c r="L161" s="260"/>
      <c r="M161" s="396"/>
      <c r="N161" s="396"/>
      <c r="O161" s="396"/>
      <c r="P161" s="396"/>
      <c r="Q161" s="396"/>
      <c r="R161" s="396"/>
      <c r="S161" s="396"/>
    </row>
    <row r="162" spans="1:19" ht="18.75">
      <c r="A162" s="265"/>
      <c r="B162" s="266"/>
      <c r="C162" s="265"/>
      <c r="D162" s="267"/>
      <c r="E162" s="267"/>
      <c r="F162" s="267"/>
      <c r="G162" s="267"/>
      <c r="H162" s="267"/>
      <c r="I162" s="267"/>
      <c r="J162" s="267"/>
      <c r="K162" s="267"/>
      <c r="L162" s="260"/>
      <c r="M162" s="396"/>
      <c r="N162" s="396"/>
      <c r="O162" s="396"/>
      <c r="P162" s="396"/>
      <c r="Q162" s="396"/>
      <c r="R162" s="396"/>
      <c r="S162" s="396"/>
    </row>
    <row r="163" spans="1:19" ht="18.75">
      <c r="A163" s="265"/>
      <c r="B163" s="266"/>
      <c r="C163" s="265"/>
      <c r="D163" s="267"/>
      <c r="E163" s="267"/>
      <c r="F163" s="267"/>
      <c r="G163" s="267"/>
      <c r="H163" s="267"/>
      <c r="I163" s="267"/>
      <c r="J163" s="267"/>
      <c r="K163" s="267"/>
      <c r="L163" s="260"/>
      <c r="M163" s="396"/>
      <c r="N163" s="396"/>
      <c r="O163" s="396"/>
      <c r="P163" s="396"/>
      <c r="Q163" s="396"/>
      <c r="R163" s="396"/>
      <c r="S163" s="396"/>
    </row>
    <row r="164" spans="1:19" ht="18.75">
      <c r="A164" s="265"/>
      <c r="B164" s="266"/>
      <c r="C164" s="265"/>
      <c r="D164" s="267"/>
      <c r="E164" s="267"/>
      <c r="F164" s="267"/>
      <c r="G164" s="267"/>
      <c r="H164" s="267"/>
      <c r="I164" s="267"/>
      <c r="J164" s="267"/>
      <c r="K164" s="267"/>
      <c r="L164" s="260"/>
      <c r="M164" s="396"/>
      <c r="N164" s="396"/>
      <c r="O164" s="396"/>
      <c r="P164" s="396"/>
      <c r="Q164" s="396"/>
      <c r="R164" s="396"/>
      <c r="S164" s="396"/>
    </row>
    <row r="165" spans="1:19" ht="18.75">
      <c r="A165" s="265"/>
      <c r="B165" s="266"/>
      <c r="C165" s="265"/>
      <c r="D165" s="267"/>
      <c r="E165" s="267"/>
      <c r="F165" s="267"/>
      <c r="G165" s="267"/>
      <c r="H165" s="267"/>
      <c r="I165" s="267"/>
      <c r="J165" s="267"/>
      <c r="K165" s="267"/>
      <c r="L165" s="260"/>
      <c r="M165" s="396"/>
      <c r="N165" s="396"/>
      <c r="O165" s="396"/>
      <c r="P165" s="396"/>
      <c r="Q165" s="396"/>
      <c r="R165" s="396"/>
      <c r="S165" s="396"/>
    </row>
    <row r="166" spans="1:19" ht="18.75">
      <c r="A166" s="265"/>
      <c r="B166" s="266"/>
      <c r="C166" s="265"/>
      <c r="D166" s="267"/>
      <c r="E166" s="267"/>
      <c r="F166" s="267"/>
      <c r="G166" s="267"/>
      <c r="H166" s="267"/>
      <c r="I166" s="267"/>
      <c r="J166" s="267"/>
      <c r="K166" s="267"/>
      <c r="L166" s="260"/>
      <c r="M166" s="396"/>
      <c r="N166" s="396"/>
      <c r="O166" s="396"/>
      <c r="P166" s="396"/>
      <c r="Q166" s="396"/>
      <c r="R166" s="396"/>
      <c r="S166" s="396"/>
    </row>
    <row r="167" spans="1:19" ht="18.75">
      <c r="A167" s="265"/>
      <c r="B167" s="266"/>
      <c r="C167" s="265"/>
      <c r="D167" s="267"/>
      <c r="E167" s="267"/>
      <c r="F167" s="267"/>
      <c r="G167" s="267"/>
      <c r="H167" s="267"/>
      <c r="I167" s="267"/>
      <c r="J167" s="267"/>
      <c r="K167" s="267"/>
      <c r="L167" s="260"/>
      <c r="M167" s="396"/>
      <c r="N167" s="396"/>
      <c r="O167" s="396"/>
      <c r="P167" s="396"/>
      <c r="Q167" s="396"/>
      <c r="R167" s="396"/>
      <c r="S167" s="396"/>
    </row>
    <row r="168" spans="1:19" ht="18.75">
      <c r="A168" s="265"/>
      <c r="B168" s="266"/>
      <c r="C168" s="265"/>
      <c r="D168" s="267"/>
      <c r="E168" s="267"/>
      <c r="F168" s="267"/>
      <c r="G168" s="267"/>
      <c r="H168" s="267"/>
      <c r="I168" s="267"/>
      <c r="J168" s="267"/>
      <c r="K168" s="267"/>
      <c r="L168" s="260"/>
      <c r="M168" s="396"/>
      <c r="N168" s="396"/>
      <c r="O168" s="396"/>
      <c r="P168" s="396"/>
      <c r="Q168" s="396"/>
      <c r="R168" s="396"/>
      <c r="S168" s="396"/>
    </row>
    <row r="169" spans="1:19" ht="18.75">
      <c r="A169" s="265"/>
      <c r="B169" s="266"/>
      <c r="C169" s="265"/>
      <c r="D169" s="267"/>
      <c r="E169" s="267"/>
      <c r="F169" s="267"/>
      <c r="G169" s="267"/>
      <c r="H169" s="267"/>
      <c r="I169" s="267"/>
      <c r="J169" s="267"/>
      <c r="K169" s="267"/>
      <c r="L169" s="260"/>
      <c r="M169" s="396"/>
      <c r="N169" s="396"/>
      <c r="O169" s="396"/>
      <c r="P169" s="396"/>
      <c r="Q169" s="396"/>
      <c r="R169" s="396"/>
      <c r="S169" s="396"/>
    </row>
    <row r="170" spans="1:19" ht="18.75">
      <c r="A170" s="265"/>
      <c r="B170" s="266"/>
      <c r="C170" s="265"/>
      <c r="D170" s="267"/>
      <c r="E170" s="267"/>
      <c r="F170" s="267"/>
      <c r="G170" s="267"/>
      <c r="H170" s="267"/>
      <c r="I170" s="267"/>
      <c r="J170" s="267"/>
      <c r="K170" s="267"/>
      <c r="L170" s="260"/>
      <c r="M170" s="396"/>
      <c r="N170" s="396"/>
      <c r="O170" s="396"/>
      <c r="P170" s="396"/>
      <c r="Q170" s="396"/>
      <c r="R170" s="396"/>
      <c r="S170" s="396"/>
    </row>
    <row r="171" spans="1:19" ht="18.75">
      <c r="A171" s="265"/>
      <c r="B171" s="266"/>
      <c r="C171" s="265"/>
      <c r="D171" s="267"/>
      <c r="E171" s="267"/>
      <c r="F171" s="267"/>
      <c r="G171" s="267"/>
      <c r="H171" s="267"/>
      <c r="I171" s="267"/>
      <c r="J171" s="267"/>
      <c r="K171" s="267"/>
      <c r="L171" s="260"/>
      <c r="M171" s="396"/>
      <c r="N171" s="396"/>
      <c r="O171" s="396"/>
      <c r="P171" s="396"/>
      <c r="Q171" s="396"/>
      <c r="R171" s="396"/>
      <c r="S171" s="396"/>
    </row>
    <row r="172" spans="1:19" ht="18.75">
      <c r="A172" s="265"/>
      <c r="B172" s="266"/>
      <c r="C172" s="265"/>
      <c r="D172" s="267"/>
      <c r="E172" s="267"/>
      <c r="F172" s="267"/>
      <c r="G172" s="267"/>
      <c r="H172" s="267"/>
      <c r="I172" s="267"/>
      <c r="J172" s="267"/>
      <c r="K172" s="267"/>
      <c r="L172" s="260"/>
      <c r="M172" s="396"/>
      <c r="N172" s="396"/>
      <c r="O172" s="396"/>
      <c r="P172" s="396"/>
      <c r="Q172" s="396"/>
      <c r="R172" s="396"/>
      <c r="S172" s="396"/>
    </row>
    <row r="173" spans="1:19" ht="18.75">
      <c r="A173" s="265"/>
      <c r="B173" s="266"/>
      <c r="C173" s="265"/>
      <c r="D173" s="267"/>
      <c r="E173" s="267"/>
      <c r="F173" s="267"/>
      <c r="G173" s="267"/>
      <c r="H173" s="267"/>
      <c r="I173" s="267"/>
      <c r="J173" s="267"/>
      <c r="K173" s="267"/>
      <c r="L173" s="260"/>
      <c r="M173" s="396"/>
      <c r="N173" s="396"/>
      <c r="O173" s="396"/>
      <c r="P173" s="396"/>
      <c r="Q173" s="396"/>
      <c r="R173" s="396"/>
      <c r="S173" s="396"/>
    </row>
    <row r="174" spans="1:19" ht="18.75">
      <c r="A174" s="265"/>
      <c r="B174" s="266"/>
      <c r="C174" s="265"/>
      <c r="D174" s="267"/>
      <c r="E174" s="267"/>
      <c r="F174" s="267"/>
      <c r="G174" s="267"/>
      <c r="H174" s="267"/>
      <c r="I174" s="267"/>
      <c r="J174" s="267"/>
      <c r="K174" s="267"/>
      <c r="L174" s="260"/>
      <c r="M174" s="396"/>
      <c r="N174" s="396"/>
      <c r="O174" s="396"/>
      <c r="P174" s="396"/>
      <c r="Q174" s="396"/>
      <c r="R174" s="396"/>
      <c r="S174" s="396"/>
    </row>
    <row r="175" spans="1:19" ht="18.75">
      <c r="A175" s="265"/>
      <c r="B175" s="266"/>
      <c r="C175" s="265"/>
      <c r="D175" s="267"/>
      <c r="E175" s="267"/>
      <c r="F175" s="267"/>
      <c r="G175" s="267"/>
      <c r="H175" s="267"/>
      <c r="I175" s="267"/>
      <c r="J175" s="267"/>
      <c r="K175" s="267"/>
      <c r="L175" s="260"/>
      <c r="M175" s="396"/>
      <c r="N175" s="396"/>
      <c r="O175" s="396"/>
      <c r="P175" s="396"/>
      <c r="Q175" s="396"/>
      <c r="R175" s="396"/>
      <c r="S175" s="396"/>
    </row>
    <row r="176" spans="1:19" ht="18.75">
      <c r="A176" s="265"/>
      <c r="B176" s="266"/>
      <c r="C176" s="265"/>
      <c r="D176" s="267"/>
      <c r="E176" s="267"/>
      <c r="F176" s="267"/>
      <c r="G176" s="267"/>
      <c r="H176" s="267"/>
      <c r="I176" s="267"/>
      <c r="J176" s="267"/>
      <c r="K176" s="267"/>
      <c r="L176" s="260"/>
      <c r="M176" s="396"/>
      <c r="N176" s="396"/>
      <c r="O176" s="396"/>
      <c r="P176" s="396"/>
      <c r="Q176" s="396"/>
      <c r="R176" s="396"/>
      <c r="S176" s="396"/>
    </row>
    <row r="177" spans="1:19" ht="18.75">
      <c r="A177" s="265"/>
      <c r="B177" s="266"/>
      <c r="C177" s="265"/>
      <c r="D177" s="267"/>
      <c r="E177" s="267"/>
      <c r="F177" s="267"/>
      <c r="G177" s="267"/>
      <c r="H177" s="267"/>
      <c r="I177" s="267"/>
      <c r="J177" s="267"/>
      <c r="K177" s="267"/>
      <c r="L177" s="260"/>
      <c r="M177" s="396"/>
      <c r="N177" s="396"/>
      <c r="O177" s="396"/>
      <c r="P177" s="396"/>
      <c r="Q177" s="396"/>
      <c r="R177" s="396"/>
      <c r="S177" s="396"/>
    </row>
    <row r="178" spans="1:19" ht="18.75">
      <c r="A178" s="265"/>
      <c r="B178" s="266"/>
      <c r="C178" s="265"/>
      <c r="D178" s="267"/>
      <c r="E178" s="267"/>
      <c r="F178" s="267"/>
      <c r="G178" s="267"/>
      <c r="H178" s="267"/>
      <c r="I178" s="267"/>
      <c r="J178" s="267"/>
      <c r="K178" s="267"/>
      <c r="L178" s="260"/>
      <c r="M178" s="396"/>
      <c r="N178" s="396"/>
      <c r="O178" s="396"/>
      <c r="P178" s="396"/>
      <c r="Q178" s="396"/>
      <c r="R178" s="396"/>
      <c r="S178" s="396"/>
    </row>
    <row r="179" spans="1:19" ht="18.75">
      <c r="A179" s="265"/>
      <c r="B179" s="266"/>
      <c r="C179" s="265"/>
      <c r="D179" s="267"/>
      <c r="E179" s="267"/>
      <c r="F179" s="267"/>
      <c r="G179" s="267"/>
      <c r="H179" s="267"/>
      <c r="I179" s="267"/>
      <c r="J179" s="267"/>
      <c r="K179" s="267"/>
      <c r="L179" s="260"/>
      <c r="M179" s="396"/>
      <c r="N179" s="396"/>
      <c r="O179" s="396"/>
      <c r="P179" s="396"/>
      <c r="Q179" s="396"/>
      <c r="R179" s="396"/>
      <c r="S179" s="396"/>
    </row>
    <row r="180" spans="1:19" ht="18.75">
      <c r="A180" s="265"/>
      <c r="B180" s="266"/>
      <c r="C180" s="265"/>
      <c r="D180" s="267"/>
      <c r="E180" s="267"/>
      <c r="F180" s="267"/>
      <c r="G180" s="267"/>
      <c r="H180" s="267"/>
      <c r="I180" s="267"/>
      <c r="J180" s="267"/>
      <c r="K180" s="267"/>
      <c r="L180" s="260"/>
      <c r="M180" s="396"/>
      <c r="N180" s="396"/>
      <c r="O180" s="396"/>
      <c r="P180" s="396"/>
      <c r="Q180" s="396"/>
      <c r="R180" s="396"/>
      <c r="S180" s="396"/>
    </row>
    <row r="181" spans="1:19" ht="18.75">
      <c r="A181" s="265"/>
      <c r="B181" s="266"/>
      <c r="C181" s="265"/>
      <c r="D181" s="267"/>
      <c r="E181" s="267"/>
      <c r="F181" s="267"/>
      <c r="G181" s="267"/>
      <c r="H181" s="267"/>
      <c r="I181" s="267"/>
      <c r="J181" s="267"/>
      <c r="K181" s="267"/>
      <c r="L181" s="260"/>
      <c r="M181" s="396"/>
      <c r="N181" s="396"/>
      <c r="O181" s="396"/>
      <c r="P181" s="396"/>
      <c r="Q181" s="396"/>
      <c r="R181" s="396"/>
      <c r="S181" s="396"/>
    </row>
    <row r="182" spans="1:19" ht="18.75">
      <c r="A182" s="265"/>
      <c r="B182" s="266"/>
      <c r="C182" s="265"/>
      <c r="D182" s="267"/>
      <c r="E182" s="267"/>
      <c r="F182" s="267"/>
      <c r="G182" s="267"/>
      <c r="H182" s="267"/>
      <c r="I182" s="267"/>
      <c r="J182" s="267"/>
      <c r="K182" s="267"/>
      <c r="L182" s="260"/>
      <c r="M182" s="396"/>
      <c r="N182" s="396"/>
      <c r="O182" s="396"/>
      <c r="P182" s="396"/>
      <c r="Q182" s="396"/>
      <c r="R182" s="396"/>
      <c r="S182" s="396"/>
    </row>
    <row r="183" spans="1:19" ht="18.75">
      <c r="A183" s="265"/>
      <c r="B183" s="266"/>
      <c r="C183" s="265"/>
      <c r="D183" s="267"/>
      <c r="E183" s="267"/>
      <c r="F183" s="267"/>
      <c r="G183" s="267"/>
      <c r="H183" s="267"/>
      <c r="I183" s="267"/>
      <c r="J183" s="267"/>
      <c r="K183" s="267"/>
      <c r="L183" s="260"/>
      <c r="M183" s="396"/>
      <c r="N183" s="396"/>
      <c r="O183" s="396"/>
      <c r="P183" s="396"/>
      <c r="Q183" s="396"/>
      <c r="R183" s="396"/>
      <c r="S183" s="396"/>
    </row>
    <row r="184" spans="1:19" ht="18.75">
      <c r="A184" s="265"/>
      <c r="B184" s="266"/>
      <c r="C184" s="265"/>
      <c r="D184" s="267"/>
      <c r="E184" s="267"/>
      <c r="F184" s="267"/>
      <c r="G184" s="267"/>
      <c r="H184" s="267"/>
      <c r="I184" s="267"/>
      <c r="J184" s="267"/>
      <c r="K184" s="267"/>
      <c r="L184" s="260"/>
      <c r="M184" s="396"/>
      <c r="N184" s="396"/>
      <c r="O184" s="396"/>
      <c r="P184" s="396"/>
      <c r="Q184" s="396"/>
      <c r="R184" s="396"/>
      <c r="S184" s="396"/>
    </row>
    <row r="185" spans="1:19" ht="18.75">
      <c r="A185" s="265"/>
      <c r="B185" s="266"/>
      <c r="C185" s="265"/>
      <c r="D185" s="267"/>
      <c r="E185" s="267"/>
      <c r="F185" s="267"/>
      <c r="G185" s="267"/>
      <c r="H185" s="267"/>
      <c r="I185" s="267"/>
      <c r="J185" s="267"/>
      <c r="K185" s="267"/>
      <c r="L185" s="260"/>
      <c r="M185" s="396"/>
      <c r="N185" s="396"/>
      <c r="O185" s="396"/>
      <c r="P185" s="396"/>
      <c r="Q185" s="396"/>
      <c r="R185" s="396"/>
      <c r="S185" s="396"/>
    </row>
    <row r="186" spans="1:19" ht="18.75">
      <c r="A186" s="265"/>
      <c r="B186" s="266"/>
      <c r="C186" s="265"/>
      <c r="D186" s="267"/>
      <c r="E186" s="267"/>
      <c r="F186" s="267"/>
      <c r="G186" s="267"/>
      <c r="H186" s="267"/>
      <c r="I186" s="267"/>
      <c r="J186" s="267"/>
      <c r="K186" s="267"/>
      <c r="L186" s="396"/>
      <c r="M186" s="396"/>
      <c r="N186" s="396"/>
      <c r="O186" s="396"/>
      <c r="P186" s="396"/>
      <c r="Q186" s="396"/>
      <c r="R186" s="396"/>
      <c r="S186" s="396"/>
    </row>
    <row r="187" spans="1:19" ht="18.75">
      <c r="A187" s="265"/>
      <c r="B187" s="266"/>
      <c r="C187" s="265"/>
      <c r="D187" s="267"/>
      <c r="E187" s="267"/>
      <c r="F187" s="267"/>
      <c r="G187" s="267"/>
      <c r="H187" s="267"/>
      <c r="I187" s="267"/>
      <c r="J187" s="267"/>
      <c r="K187" s="267"/>
      <c r="L187" s="396"/>
      <c r="M187" s="396"/>
      <c r="N187" s="396"/>
      <c r="O187" s="396"/>
      <c r="P187" s="396"/>
      <c r="Q187" s="396"/>
      <c r="R187" s="396"/>
      <c r="S187" s="396"/>
    </row>
    <row r="188" spans="1:19" ht="18.75">
      <c r="A188" s="265"/>
      <c r="B188" s="266"/>
      <c r="C188" s="265"/>
      <c r="D188" s="267"/>
      <c r="E188" s="267"/>
      <c r="F188" s="267"/>
      <c r="G188" s="267"/>
      <c r="H188" s="267"/>
      <c r="I188" s="267"/>
      <c r="J188" s="267"/>
      <c r="K188" s="267"/>
      <c r="L188" s="396"/>
      <c r="M188" s="396"/>
      <c r="N188" s="396"/>
      <c r="O188" s="396"/>
      <c r="P188" s="396"/>
      <c r="Q188" s="396"/>
      <c r="R188" s="396"/>
      <c r="S188" s="396"/>
    </row>
    <row r="189" spans="1:19" ht="18.75">
      <c r="A189" s="265"/>
      <c r="B189" s="266"/>
      <c r="C189" s="265"/>
      <c r="D189" s="267"/>
      <c r="E189" s="267"/>
      <c r="F189" s="267"/>
      <c r="G189" s="267"/>
      <c r="H189" s="267"/>
      <c r="I189" s="267"/>
      <c r="J189" s="267"/>
      <c r="K189" s="267"/>
      <c r="L189" s="396"/>
      <c r="M189" s="396"/>
      <c r="N189" s="396"/>
      <c r="O189" s="396"/>
      <c r="P189" s="396"/>
      <c r="Q189" s="396"/>
      <c r="R189" s="396"/>
      <c r="S189" s="396"/>
    </row>
    <row r="190" spans="1:19" ht="18.75">
      <c r="A190" s="265"/>
      <c r="B190" s="266"/>
      <c r="C190" s="265"/>
      <c r="D190" s="267"/>
      <c r="E190" s="267"/>
      <c r="F190" s="267"/>
      <c r="G190" s="267"/>
      <c r="H190" s="267"/>
      <c r="I190" s="267"/>
      <c r="J190" s="267"/>
      <c r="K190" s="267"/>
      <c r="L190" s="396"/>
      <c r="M190" s="396"/>
      <c r="N190" s="396"/>
      <c r="O190" s="396"/>
      <c r="P190" s="396"/>
      <c r="Q190" s="396"/>
      <c r="R190" s="396"/>
      <c r="S190" s="396"/>
    </row>
    <row r="191" spans="1:19" ht="18.75">
      <c r="A191" s="265"/>
      <c r="B191" s="266"/>
      <c r="C191" s="265"/>
      <c r="D191" s="267"/>
      <c r="E191" s="267"/>
      <c r="F191" s="267"/>
      <c r="G191" s="267"/>
      <c r="H191" s="267"/>
      <c r="I191" s="267"/>
      <c r="J191" s="267"/>
      <c r="K191" s="267"/>
      <c r="L191" s="396"/>
      <c r="M191" s="396"/>
      <c r="N191" s="396"/>
      <c r="O191" s="396"/>
      <c r="P191" s="396"/>
      <c r="Q191" s="396"/>
      <c r="R191" s="396"/>
      <c r="S191" s="396"/>
    </row>
    <row r="192" spans="1:19" ht="18.75">
      <c r="A192" s="265"/>
      <c r="B192" s="266"/>
      <c r="C192" s="265"/>
      <c r="D192" s="267"/>
      <c r="E192" s="267"/>
      <c r="F192" s="267"/>
      <c r="G192" s="267"/>
      <c r="H192" s="267"/>
      <c r="I192" s="267"/>
      <c r="J192" s="267"/>
      <c r="K192" s="267"/>
      <c r="L192" s="396"/>
      <c r="M192" s="396"/>
      <c r="N192" s="396"/>
      <c r="O192" s="396"/>
      <c r="P192" s="396"/>
      <c r="Q192" s="396"/>
      <c r="R192" s="396"/>
      <c r="S192" s="396"/>
    </row>
    <row r="193" spans="1:19" ht="18.75">
      <c r="A193" s="265"/>
      <c r="B193" s="266"/>
      <c r="C193" s="265"/>
      <c r="D193" s="267"/>
      <c r="E193" s="267"/>
      <c r="F193" s="267"/>
      <c r="G193" s="267"/>
      <c r="H193" s="267"/>
      <c r="I193" s="267"/>
      <c r="J193" s="267"/>
      <c r="K193" s="267"/>
      <c r="L193" s="396"/>
      <c r="M193" s="396"/>
      <c r="N193" s="396"/>
      <c r="O193" s="396"/>
      <c r="P193" s="396"/>
      <c r="Q193" s="396"/>
      <c r="R193" s="396"/>
      <c r="S193" s="396"/>
    </row>
    <row r="194" spans="1:19" ht="18.75">
      <c r="A194" s="265"/>
      <c r="B194" s="266"/>
      <c r="C194" s="265"/>
      <c r="D194" s="267"/>
      <c r="E194" s="267"/>
      <c r="F194" s="267"/>
      <c r="G194" s="267"/>
      <c r="H194" s="267"/>
      <c r="I194" s="267"/>
      <c r="J194" s="267"/>
      <c r="K194" s="267"/>
      <c r="L194" s="396"/>
      <c r="M194" s="396"/>
      <c r="N194" s="396"/>
      <c r="O194" s="396"/>
      <c r="P194" s="396"/>
      <c r="Q194" s="396"/>
      <c r="R194" s="396"/>
      <c r="S194" s="396"/>
    </row>
    <row r="195" spans="1:19" ht="18.75">
      <c r="A195" s="265"/>
      <c r="B195" s="266"/>
      <c r="C195" s="265"/>
      <c r="D195" s="267"/>
      <c r="E195" s="267"/>
      <c r="F195" s="267"/>
      <c r="G195" s="267"/>
      <c r="H195" s="267"/>
      <c r="I195" s="267"/>
      <c r="J195" s="267"/>
      <c r="K195" s="267"/>
      <c r="L195" s="396"/>
      <c r="M195" s="396"/>
      <c r="N195" s="396"/>
      <c r="O195" s="396"/>
      <c r="P195" s="396"/>
      <c r="Q195" s="396"/>
      <c r="R195" s="396"/>
      <c r="S195" s="396"/>
    </row>
    <row r="196" spans="1:19" ht="18.75">
      <c r="A196" s="265"/>
      <c r="B196" s="266"/>
      <c r="C196" s="265"/>
      <c r="D196" s="267"/>
      <c r="E196" s="267"/>
      <c r="F196" s="267"/>
      <c r="G196" s="267"/>
      <c r="H196" s="267"/>
      <c r="I196" s="267"/>
      <c r="J196" s="267"/>
      <c r="K196" s="267"/>
      <c r="L196" s="396"/>
      <c r="M196" s="396"/>
      <c r="N196" s="396"/>
      <c r="O196" s="396"/>
      <c r="P196" s="396"/>
      <c r="Q196" s="396"/>
      <c r="R196" s="396"/>
      <c r="S196" s="396"/>
    </row>
    <row r="197" spans="1:19" ht="18.75">
      <c r="A197" s="265"/>
      <c r="B197" s="266"/>
      <c r="C197" s="265"/>
      <c r="D197" s="267"/>
      <c r="E197" s="267"/>
      <c r="F197" s="267"/>
      <c r="G197" s="267"/>
      <c r="H197" s="267"/>
      <c r="I197" s="267"/>
      <c r="J197" s="267"/>
      <c r="K197" s="267"/>
      <c r="L197" s="396"/>
      <c r="M197" s="396"/>
      <c r="N197" s="396"/>
      <c r="O197" s="396"/>
      <c r="P197" s="396"/>
      <c r="Q197" s="396"/>
      <c r="R197" s="396"/>
      <c r="S197" s="396"/>
    </row>
    <row r="198" spans="1:19" ht="18.75">
      <c r="A198" s="265"/>
      <c r="B198" s="266"/>
      <c r="C198" s="265"/>
      <c r="D198" s="267"/>
      <c r="E198" s="267"/>
      <c r="F198" s="267"/>
      <c r="G198" s="267"/>
      <c r="H198" s="267"/>
      <c r="I198" s="267"/>
      <c r="J198" s="267"/>
      <c r="K198" s="267"/>
      <c r="L198" s="396"/>
      <c r="M198" s="396"/>
      <c r="N198" s="396"/>
      <c r="O198" s="396"/>
      <c r="P198" s="396"/>
      <c r="Q198" s="396"/>
      <c r="R198" s="396"/>
      <c r="S198" s="396"/>
    </row>
    <row r="199" spans="1:19" ht="18.75">
      <c r="A199" s="265"/>
      <c r="B199" s="266"/>
      <c r="C199" s="265"/>
      <c r="D199" s="267"/>
      <c r="E199" s="267"/>
      <c r="F199" s="267"/>
      <c r="G199" s="267"/>
      <c r="H199" s="267"/>
      <c r="I199" s="267"/>
      <c r="J199" s="267"/>
      <c r="K199" s="267"/>
      <c r="L199" s="396"/>
      <c r="M199" s="396"/>
      <c r="N199" s="396"/>
      <c r="O199" s="396"/>
      <c r="P199" s="396"/>
      <c r="Q199" s="396"/>
      <c r="R199" s="396"/>
      <c r="S199" s="396"/>
    </row>
    <row r="200" spans="1:19" ht="18.75">
      <c r="A200" s="265"/>
      <c r="B200" s="266"/>
      <c r="C200" s="265"/>
      <c r="D200" s="267"/>
      <c r="E200" s="267"/>
      <c r="F200" s="267"/>
      <c r="G200" s="267"/>
      <c r="H200" s="267"/>
      <c r="I200" s="267"/>
      <c r="J200" s="267"/>
      <c r="K200" s="267"/>
      <c r="L200" s="396"/>
      <c r="M200" s="396"/>
      <c r="N200" s="396"/>
      <c r="O200" s="396"/>
      <c r="P200" s="396"/>
      <c r="Q200" s="396"/>
      <c r="R200" s="396"/>
      <c r="S200" s="396"/>
    </row>
    <row r="201" spans="1:19" ht="18.75">
      <c r="A201" s="265"/>
      <c r="B201" s="266"/>
      <c r="C201" s="265"/>
      <c r="D201" s="267"/>
      <c r="E201" s="267"/>
      <c r="F201" s="267"/>
      <c r="G201" s="267"/>
      <c r="H201" s="267"/>
      <c r="I201" s="267"/>
      <c r="J201" s="267"/>
      <c r="K201" s="267"/>
      <c r="L201" s="396"/>
      <c r="M201" s="396"/>
      <c r="N201" s="396"/>
      <c r="O201" s="396"/>
      <c r="P201" s="396"/>
      <c r="Q201" s="396"/>
      <c r="R201" s="396"/>
      <c r="S201" s="396"/>
    </row>
    <row r="202" spans="1:19" ht="18.75">
      <c r="A202" s="265"/>
      <c r="B202" s="266"/>
      <c r="C202" s="265"/>
      <c r="D202" s="267"/>
      <c r="E202" s="267"/>
      <c r="F202" s="267"/>
      <c r="G202" s="267"/>
      <c r="H202" s="267"/>
      <c r="I202" s="267"/>
      <c r="J202" s="267"/>
      <c r="K202" s="267"/>
      <c r="L202" s="396"/>
      <c r="M202" s="396"/>
      <c r="N202" s="396"/>
      <c r="O202" s="396"/>
      <c r="P202" s="396"/>
      <c r="Q202" s="396"/>
      <c r="R202" s="396"/>
      <c r="S202" s="396"/>
    </row>
  </sheetData>
  <sheetProtection/>
  <mergeCells count="15">
    <mergeCell ref="L2:U2"/>
    <mergeCell ref="U6:U7"/>
    <mergeCell ref="O6:O7"/>
    <mergeCell ref="P6:P7"/>
    <mergeCell ref="Q6:Q7"/>
    <mergeCell ref="R6:R7"/>
    <mergeCell ref="S6:S7"/>
    <mergeCell ref="T6:T7"/>
    <mergeCell ref="A4:S4"/>
    <mergeCell ref="A6:A7"/>
    <mergeCell ref="N6:N7"/>
    <mergeCell ref="C6:C7"/>
    <mergeCell ref="D6:K6"/>
    <mergeCell ref="L6:L7"/>
    <mergeCell ref="M6:M7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4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5"/>
  <sheetViews>
    <sheetView tabSelected="1" zoomScalePageLayoutView="0" workbookViewId="0" topLeftCell="A292">
      <selection activeCell="A45" sqref="A45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  <col min="8" max="8" width="17.875" style="0" customWidth="1"/>
  </cols>
  <sheetData>
    <row r="1" spans="3:12" ht="15.75">
      <c r="C1" t="s">
        <v>72</v>
      </c>
      <c r="D1" s="263"/>
      <c r="E1" s="263"/>
      <c r="F1" s="263"/>
      <c r="G1" s="263"/>
      <c r="H1" s="263"/>
      <c r="I1" s="263"/>
      <c r="J1" s="263"/>
      <c r="K1" s="260"/>
      <c r="L1" s="260"/>
    </row>
    <row r="2" spans="3:12" ht="12.75" customHeight="1">
      <c r="C2" s="413" t="s">
        <v>73</v>
      </c>
      <c r="D2" s="412"/>
      <c r="E2" s="412"/>
      <c r="F2" s="412"/>
      <c r="G2" s="412"/>
      <c r="H2" s="412"/>
      <c r="I2" s="412"/>
      <c r="J2" s="412"/>
      <c r="K2" s="412"/>
      <c r="L2" s="412"/>
    </row>
    <row r="3" ht="12.75">
      <c r="C3" s="414" t="s">
        <v>145</v>
      </c>
    </row>
    <row r="4" ht="12.75">
      <c r="G4" s="5"/>
    </row>
    <row r="5" spans="1:7" ht="27.75" customHeight="1">
      <c r="A5" s="456" t="s">
        <v>393</v>
      </c>
      <c r="B5" s="456"/>
      <c r="C5" s="456"/>
      <c r="D5" s="456"/>
      <c r="E5" s="456"/>
      <c r="F5" s="456"/>
      <c r="G5" s="456"/>
    </row>
    <row r="6" spans="1:7" ht="13.5" thickBot="1">
      <c r="A6" s="1"/>
      <c r="B6" s="1"/>
      <c r="C6" s="2"/>
      <c r="D6" s="2"/>
      <c r="E6" s="4"/>
      <c r="F6" s="4"/>
      <c r="G6" s="3" t="s">
        <v>233</v>
      </c>
    </row>
    <row r="7" spans="1:9" ht="12.75" customHeight="1">
      <c r="A7" s="457" t="s">
        <v>174</v>
      </c>
      <c r="B7" s="459" t="s">
        <v>213</v>
      </c>
      <c r="C7" s="461" t="s">
        <v>175</v>
      </c>
      <c r="D7" s="463" t="s">
        <v>184</v>
      </c>
      <c r="E7" s="465" t="s">
        <v>194</v>
      </c>
      <c r="F7" s="468" t="s">
        <v>195</v>
      </c>
      <c r="G7" s="453" t="s">
        <v>75</v>
      </c>
      <c r="H7" s="453" t="s">
        <v>74</v>
      </c>
      <c r="I7" s="453" t="s">
        <v>71</v>
      </c>
    </row>
    <row r="8" spans="1:9" ht="12.75">
      <c r="A8" s="458"/>
      <c r="B8" s="460"/>
      <c r="C8" s="462"/>
      <c r="D8" s="464"/>
      <c r="E8" s="466"/>
      <c r="F8" s="469"/>
      <c r="G8" s="454"/>
      <c r="H8" s="454"/>
      <c r="I8" s="454"/>
    </row>
    <row r="9" spans="1:9" ht="12.75">
      <c r="A9" s="458"/>
      <c r="B9" s="460"/>
      <c r="C9" s="462"/>
      <c r="D9" s="464"/>
      <c r="E9" s="466"/>
      <c r="F9" s="469"/>
      <c r="G9" s="454"/>
      <c r="H9" s="454"/>
      <c r="I9" s="454"/>
    </row>
    <row r="10" spans="1:9" ht="12.75">
      <c r="A10" s="458"/>
      <c r="B10" s="460"/>
      <c r="C10" s="462"/>
      <c r="D10" s="464"/>
      <c r="E10" s="466"/>
      <c r="F10" s="469"/>
      <c r="G10" s="454"/>
      <c r="H10" s="454"/>
      <c r="I10" s="454"/>
    </row>
    <row r="11" spans="1:9" ht="12.75">
      <c r="A11" s="458"/>
      <c r="B11" s="460"/>
      <c r="C11" s="462"/>
      <c r="D11" s="464"/>
      <c r="E11" s="466"/>
      <c r="F11" s="469"/>
      <c r="G11" s="454"/>
      <c r="H11" s="454"/>
      <c r="I11" s="454"/>
    </row>
    <row r="12" spans="1:9" ht="12.75">
      <c r="A12" s="458"/>
      <c r="B12" s="460"/>
      <c r="C12" s="462"/>
      <c r="D12" s="464"/>
      <c r="E12" s="467"/>
      <c r="F12" s="469"/>
      <c r="G12" s="455"/>
      <c r="H12" s="455"/>
      <c r="I12" s="455"/>
    </row>
    <row r="13" spans="1:9" ht="37.5">
      <c r="A13" s="108" t="s">
        <v>212</v>
      </c>
      <c r="B13" s="109" t="s">
        <v>214</v>
      </c>
      <c r="C13" s="91"/>
      <c r="D13" s="25"/>
      <c r="E13" s="110"/>
      <c r="F13" s="26"/>
      <c r="G13" s="27">
        <f>G359</f>
        <v>420602280</v>
      </c>
      <c r="H13" s="27">
        <f>H359</f>
        <v>287880833.56000006</v>
      </c>
      <c r="I13" s="415">
        <f>H13/G13*100</f>
        <v>68.4449056148721</v>
      </c>
    </row>
    <row r="14" spans="1:9" ht="18.75">
      <c r="A14" s="132" t="s">
        <v>190</v>
      </c>
      <c r="B14" s="129" t="s">
        <v>214</v>
      </c>
      <c r="C14" s="131" t="s">
        <v>176</v>
      </c>
      <c r="D14" s="158"/>
      <c r="E14" s="131"/>
      <c r="F14" s="169"/>
      <c r="G14" s="21">
        <f>G15+G18+G54+G57</f>
        <v>25746290.45</v>
      </c>
      <c r="H14" s="21">
        <f>H15+H18+H54+H57</f>
        <v>17547676.880000003</v>
      </c>
      <c r="I14" s="415">
        <f aca="true" t="shared" si="0" ref="I14:I80">H14/G14*100</f>
        <v>68.15613656685056</v>
      </c>
    </row>
    <row r="15" spans="1:9" ht="32.25" customHeight="1">
      <c r="A15" s="52" t="s">
        <v>217</v>
      </c>
      <c r="B15" s="128" t="s">
        <v>214</v>
      </c>
      <c r="C15" s="37" t="s">
        <v>176</v>
      </c>
      <c r="D15" s="92" t="s">
        <v>185</v>
      </c>
      <c r="E15" s="7"/>
      <c r="F15" s="162"/>
      <c r="G15" s="20">
        <f>G16</f>
        <v>334500</v>
      </c>
      <c r="H15" s="20">
        <f>H16</f>
        <v>277214.66</v>
      </c>
      <c r="I15" s="415">
        <f t="shared" si="0"/>
        <v>82.87433781763825</v>
      </c>
    </row>
    <row r="16" spans="1:9" ht="21.75" customHeight="1">
      <c r="A16" s="216" t="s">
        <v>399</v>
      </c>
      <c r="B16" s="128" t="s">
        <v>214</v>
      </c>
      <c r="C16" s="215" t="s">
        <v>176</v>
      </c>
      <c r="D16" s="212" t="s">
        <v>185</v>
      </c>
      <c r="E16" s="203" t="s">
        <v>274</v>
      </c>
      <c r="F16" s="213"/>
      <c r="G16" s="214">
        <f>G17</f>
        <v>334500</v>
      </c>
      <c r="H16" s="214">
        <f>H17</f>
        <v>277214.66</v>
      </c>
      <c r="I16" s="415">
        <f t="shared" si="0"/>
        <v>82.87433781763825</v>
      </c>
    </row>
    <row r="17" spans="1:9" ht="14.25" customHeight="1">
      <c r="A17" s="80" t="s">
        <v>276</v>
      </c>
      <c r="B17" s="128" t="s">
        <v>214</v>
      </c>
      <c r="C17" s="38" t="s">
        <v>176</v>
      </c>
      <c r="D17" s="69" t="s">
        <v>185</v>
      </c>
      <c r="E17" s="8" t="s">
        <v>274</v>
      </c>
      <c r="F17" s="170" t="s">
        <v>278</v>
      </c>
      <c r="G17" s="19">
        <v>334500</v>
      </c>
      <c r="H17" s="19">
        <v>277214.66</v>
      </c>
      <c r="I17" s="415">
        <f t="shared" si="0"/>
        <v>82.87433781763825</v>
      </c>
    </row>
    <row r="18" spans="1:9" ht="29.25" customHeight="1">
      <c r="A18" s="28" t="s">
        <v>208</v>
      </c>
      <c r="B18" s="128" t="s">
        <v>214</v>
      </c>
      <c r="C18" s="37" t="s">
        <v>176</v>
      </c>
      <c r="D18" s="92" t="s">
        <v>186</v>
      </c>
      <c r="E18" s="7"/>
      <c r="F18" s="162"/>
      <c r="G18" s="20">
        <f>G19+G25+G27+G31+G34+G37+G41+G43+G45+G47+G49+G52</f>
        <v>17567612</v>
      </c>
      <c r="H18" s="20">
        <f>H19+H25+H27+H31+H34+H37+H41+H43+H45+H47+H49+H52</f>
        <v>13143222.08</v>
      </c>
      <c r="I18" s="415">
        <f t="shared" si="0"/>
        <v>74.81507492310281</v>
      </c>
    </row>
    <row r="19" spans="1:9" ht="30.75" customHeight="1">
      <c r="A19" s="210" t="s">
        <v>290</v>
      </c>
      <c r="B19" s="128" t="s">
        <v>214</v>
      </c>
      <c r="C19" s="215" t="s">
        <v>176</v>
      </c>
      <c r="D19" s="212" t="s">
        <v>186</v>
      </c>
      <c r="E19" s="203" t="s">
        <v>273</v>
      </c>
      <c r="F19" s="213"/>
      <c r="G19" s="214">
        <f>SUM(G20:G24)</f>
        <v>15096612</v>
      </c>
      <c r="H19" s="214">
        <f>SUM(H20:H24)</f>
        <v>11700056.900000002</v>
      </c>
      <c r="I19" s="415">
        <f t="shared" si="0"/>
        <v>77.50120954290938</v>
      </c>
    </row>
    <row r="20" spans="1:9" ht="27" customHeight="1">
      <c r="A20" s="80" t="s">
        <v>279</v>
      </c>
      <c r="B20" s="128" t="s">
        <v>214</v>
      </c>
      <c r="C20" s="38" t="s">
        <v>176</v>
      </c>
      <c r="D20" s="69" t="s">
        <v>186</v>
      </c>
      <c r="E20" s="8" t="s">
        <v>273</v>
      </c>
      <c r="F20" s="170" t="s">
        <v>280</v>
      </c>
      <c r="G20" s="19">
        <v>11460430.21</v>
      </c>
      <c r="H20" s="19">
        <v>9443442.81</v>
      </c>
      <c r="I20" s="415">
        <f t="shared" si="0"/>
        <v>82.40042159813476</v>
      </c>
    </row>
    <row r="21" spans="1:9" ht="16.5" customHeight="1">
      <c r="A21" s="80" t="s">
        <v>295</v>
      </c>
      <c r="B21" s="128" t="s">
        <v>214</v>
      </c>
      <c r="C21" s="38" t="s">
        <v>296</v>
      </c>
      <c r="D21" s="69" t="s">
        <v>186</v>
      </c>
      <c r="E21" s="8" t="s">
        <v>273</v>
      </c>
      <c r="F21" s="170" t="s">
        <v>297</v>
      </c>
      <c r="G21" s="19">
        <v>133000</v>
      </c>
      <c r="H21" s="19">
        <v>101938.3</v>
      </c>
      <c r="I21" s="415">
        <f t="shared" si="0"/>
        <v>76.64533834586467</v>
      </c>
    </row>
    <row r="22" spans="1:9" ht="17.25" customHeight="1">
      <c r="A22" s="80" t="s">
        <v>275</v>
      </c>
      <c r="B22" s="128" t="s">
        <v>214</v>
      </c>
      <c r="C22" s="38" t="s">
        <v>296</v>
      </c>
      <c r="D22" s="69" t="s">
        <v>186</v>
      </c>
      <c r="E22" s="8" t="s">
        <v>273</v>
      </c>
      <c r="F22" s="170" t="s">
        <v>277</v>
      </c>
      <c r="G22" s="19">
        <v>400000</v>
      </c>
      <c r="H22" s="19">
        <v>266952.2</v>
      </c>
      <c r="I22" s="415">
        <f t="shared" si="0"/>
        <v>66.73805</v>
      </c>
    </row>
    <row r="23" spans="1:9" ht="24.75" customHeight="1">
      <c r="A23" s="80" t="s">
        <v>276</v>
      </c>
      <c r="B23" s="128" t="s">
        <v>214</v>
      </c>
      <c r="C23" s="38" t="s">
        <v>176</v>
      </c>
      <c r="D23" s="69" t="s">
        <v>186</v>
      </c>
      <c r="E23" s="8" t="s">
        <v>273</v>
      </c>
      <c r="F23" s="170" t="s">
        <v>278</v>
      </c>
      <c r="G23" s="19">
        <v>1981812</v>
      </c>
      <c r="H23" s="19">
        <v>766353.8</v>
      </c>
      <c r="I23" s="415">
        <f t="shared" si="0"/>
        <v>38.66934906035487</v>
      </c>
    </row>
    <row r="24" spans="1:9" ht="25.5" customHeight="1">
      <c r="A24" s="13" t="s">
        <v>365</v>
      </c>
      <c r="B24" s="133" t="s">
        <v>214</v>
      </c>
      <c r="C24" s="38" t="s">
        <v>176</v>
      </c>
      <c r="D24" s="69" t="s">
        <v>186</v>
      </c>
      <c r="E24" s="8" t="s">
        <v>273</v>
      </c>
      <c r="F24" s="170" t="s">
        <v>366</v>
      </c>
      <c r="G24" s="19">
        <v>1121369.79</v>
      </c>
      <c r="H24" s="19">
        <v>1121369.79</v>
      </c>
      <c r="I24" s="415">
        <f t="shared" si="0"/>
        <v>100</v>
      </c>
    </row>
    <row r="25" spans="1:9" ht="27.75" customHeight="1">
      <c r="A25" s="209" t="s">
        <v>215</v>
      </c>
      <c r="B25" s="133" t="s">
        <v>214</v>
      </c>
      <c r="C25" s="39" t="s">
        <v>176</v>
      </c>
      <c r="D25" s="71" t="s">
        <v>186</v>
      </c>
      <c r="E25" s="32" t="s">
        <v>291</v>
      </c>
      <c r="F25" s="163"/>
      <c r="G25" s="33">
        <f>G26</f>
        <v>1209000</v>
      </c>
      <c r="H25" s="33">
        <f>H26</f>
        <v>821106.61</v>
      </c>
      <c r="I25" s="415">
        <f t="shared" si="0"/>
        <v>67.91617948717949</v>
      </c>
    </row>
    <row r="26" spans="1:9" ht="28.5" customHeight="1">
      <c r="A26" s="80" t="s">
        <v>279</v>
      </c>
      <c r="B26" s="133" t="s">
        <v>214</v>
      </c>
      <c r="C26" s="64" t="s">
        <v>176</v>
      </c>
      <c r="D26" s="69" t="s">
        <v>186</v>
      </c>
      <c r="E26" s="8" t="s">
        <v>291</v>
      </c>
      <c r="F26" s="170" t="s">
        <v>280</v>
      </c>
      <c r="G26" s="19">
        <v>1209000</v>
      </c>
      <c r="H26" s="19">
        <v>821106.61</v>
      </c>
      <c r="I26" s="415">
        <f t="shared" si="0"/>
        <v>67.91617948717949</v>
      </c>
    </row>
    <row r="27" spans="1:9" ht="25.5" customHeight="1">
      <c r="A27" s="79" t="s">
        <v>234</v>
      </c>
      <c r="B27" s="128" t="s">
        <v>214</v>
      </c>
      <c r="C27" s="39" t="s">
        <v>176</v>
      </c>
      <c r="D27" s="71" t="s">
        <v>186</v>
      </c>
      <c r="E27" s="32" t="s">
        <v>292</v>
      </c>
      <c r="F27" s="163"/>
      <c r="G27" s="33">
        <f>SUM(G28:G30)</f>
        <v>346000</v>
      </c>
      <c r="H27" s="33">
        <f>SUM(H28:H30)</f>
        <v>215481.19</v>
      </c>
      <c r="I27" s="415">
        <f t="shared" si="0"/>
        <v>62.27780057803468</v>
      </c>
    </row>
    <row r="28" spans="1:9" ht="26.25" customHeight="1">
      <c r="A28" s="80" t="s">
        <v>279</v>
      </c>
      <c r="B28" s="128" t="s">
        <v>214</v>
      </c>
      <c r="C28" s="38" t="s">
        <v>176</v>
      </c>
      <c r="D28" s="69" t="s">
        <v>186</v>
      </c>
      <c r="E28" s="8" t="s">
        <v>292</v>
      </c>
      <c r="F28" s="170" t="s">
        <v>280</v>
      </c>
      <c r="G28" s="19">
        <v>265000</v>
      </c>
      <c r="H28" s="19">
        <v>183444.88</v>
      </c>
      <c r="I28" s="415">
        <f t="shared" si="0"/>
        <v>69.22448301886791</v>
      </c>
    </row>
    <row r="29" spans="1:9" ht="20.25" customHeight="1">
      <c r="A29" s="80" t="s">
        <v>295</v>
      </c>
      <c r="B29" s="128" t="s">
        <v>214</v>
      </c>
      <c r="C29" s="38" t="s">
        <v>176</v>
      </c>
      <c r="D29" s="69" t="s">
        <v>186</v>
      </c>
      <c r="E29" s="8" t="s">
        <v>292</v>
      </c>
      <c r="F29" s="170" t="s">
        <v>297</v>
      </c>
      <c r="G29" s="19">
        <v>14804</v>
      </c>
      <c r="H29" s="19">
        <v>14804</v>
      </c>
      <c r="I29" s="415">
        <f t="shared" si="0"/>
        <v>100</v>
      </c>
    </row>
    <row r="30" spans="1:9" ht="19.5" customHeight="1">
      <c r="A30" s="80" t="s">
        <v>276</v>
      </c>
      <c r="B30" s="128" t="s">
        <v>214</v>
      </c>
      <c r="C30" s="38" t="s">
        <v>176</v>
      </c>
      <c r="D30" s="69" t="s">
        <v>186</v>
      </c>
      <c r="E30" s="8" t="s">
        <v>292</v>
      </c>
      <c r="F30" s="170" t="s">
        <v>278</v>
      </c>
      <c r="G30" s="19">
        <v>66196</v>
      </c>
      <c r="H30" s="19">
        <v>17232.31</v>
      </c>
      <c r="I30" s="415">
        <f t="shared" si="0"/>
        <v>26.032252704090887</v>
      </c>
    </row>
    <row r="31" spans="1:9" ht="17.25" customHeight="1">
      <c r="A31" s="56" t="s">
        <v>220</v>
      </c>
      <c r="B31" s="128" t="s">
        <v>214</v>
      </c>
      <c r="C31" s="39" t="s">
        <v>176</v>
      </c>
      <c r="D31" s="71" t="s">
        <v>186</v>
      </c>
      <c r="E31" s="32" t="s">
        <v>293</v>
      </c>
      <c r="F31" s="163"/>
      <c r="G31" s="33">
        <f>G32+G33</f>
        <v>65000</v>
      </c>
      <c r="H31" s="33">
        <f>H32+H33</f>
        <v>31712.99</v>
      </c>
      <c r="I31" s="415">
        <f t="shared" si="0"/>
        <v>48.78921538461539</v>
      </c>
    </row>
    <row r="32" spans="1:9" ht="27" customHeight="1">
      <c r="A32" s="80" t="s">
        <v>279</v>
      </c>
      <c r="B32" s="128" t="s">
        <v>214</v>
      </c>
      <c r="C32" s="38" t="s">
        <v>176</v>
      </c>
      <c r="D32" s="69" t="s">
        <v>186</v>
      </c>
      <c r="E32" s="8" t="s">
        <v>293</v>
      </c>
      <c r="F32" s="170" t="s">
        <v>280</v>
      </c>
      <c r="G32" s="19">
        <v>64000</v>
      </c>
      <c r="H32" s="19">
        <v>30752.99</v>
      </c>
      <c r="I32" s="415">
        <f t="shared" si="0"/>
        <v>48.051546875</v>
      </c>
    </row>
    <row r="33" spans="1:9" ht="18" customHeight="1">
      <c r="A33" s="80" t="s">
        <v>276</v>
      </c>
      <c r="B33" s="128" t="s">
        <v>214</v>
      </c>
      <c r="C33" s="38" t="s">
        <v>176</v>
      </c>
      <c r="D33" s="69" t="s">
        <v>186</v>
      </c>
      <c r="E33" s="8" t="s">
        <v>293</v>
      </c>
      <c r="F33" s="170" t="s">
        <v>278</v>
      </c>
      <c r="G33" s="19">
        <v>1000</v>
      </c>
      <c r="H33" s="19">
        <v>960</v>
      </c>
      <c r="I33" s="415">
        <f t="shared" si="0"/>
        <v>96</v>
      </c>
    </row>
    <row r="34" spans="1:9" ht="16.5" customHeight="1">
      <c r="A34" s="54" t="s">
        <v>235</v>
      </c>
      <c r="B34" s="128" t="s">
        <v>214</v>
      </c>
      <c r="C34" s="39" t="s">
        <v>176</v>
      </c>
      <c r="D34" s="71" t="s">
        <v>186</v>
      </c>
      <c r="E34" s="32" t="s">
        <v>294</v>
      </c>
      <c r="F34" s="163"/>
      <c r="G34" s="33">
        <f>G35+G36</f>
        <v>89000</v>
      </c>
      <c r="H34" s="33">
        <f>H35+H36</f>
        <v>36363.2</v>
      </c>
      <c r="I34" s="415">
        <f t="shared" si="0"/>
        <v>40.85752808988764</v>
      </c>
    </row>
    <row r="35" spans="1:9" ht="27" customHeight="1">
      <c r="A35" s="80" t="s">
        <v>279</v>
      </c>
      <c r="B35" s="128" t="s">
        <v>214</v>
      </c>
      <c r="C35" s="38" t="s">
        <v>176</v>
      </c>
      <c r="D35" s="69" t="s">
        <v>186</v>
      </c>
      <c r="E35" s="8" t="s">
        <v>294</v>
      </c>
      <c r="F35" s="170" t="s">
        <v>280</v>
      </c>
      <c r="G35" s="19">
        <v>82000</v>
      </c>
      <c r="H35" s="19">
        <v>34233.2</v>
      </c>
      <c r="I35" s="415">
        <f t="shared" si="0"/>
        <v>41.747804878048775</v>
      </c>
    </row>
    <row r="36" spans="1:9" ht="20.25" customHeight="1">
      <c r="A36" s="80" t="s">
        <v>276</v>
      </c>
      <c r="B36" s="128" t="s">
        <v>214</v>
      </c>
      <c r="C36" s="38" t="s">
        <v>176</v>
      </c>
      <c r="D36" s="69" t="s">
        <v>186</v>
      </c>
      <c r="E36" s="8" t="s">
        <v>294</v>
      </c>
      <c r="F36" s="170" t="s">
        <v>278</v>
      </c>
      <c r="G36" s="19">
        <v>7000</v>
      </c>
      <c r="H36" s="19">
        <v>2130</v>
      </c>
      <c r="I36" s="415">
        <f t="shared" si="0"/>
        <v>30.428571428571427</v>
      </c>
    </row>
    <row r="37" spans="1:9" ht="38.25" customHeight="1">
      <c r="A37" s="151" t="s">
        <v>267</v>
      </c>
      <c r="B37" s="128" t="s">
        <v>214</v>
      </c>
      <c r="C37" s="152" t="s">
        <v>176</v>
      </c>
      <c r="D37" s="159" t="s">
        <v>186</v>
      </c>
      <c r="E37" s="147" t="s">
        <v>410</v>
      </c>
      <c r="F37" s="171"/>
      <c r="G37" s="33">
        <f>SUM(G38:G40)</f>
        <v>354000</v>
      </c>
      <c r="H37" s="33">
        <f>SUM(H38:H40)</f>
        <v>256901.19</v>
      </c>
      <c r="I37" s="415">
        <f t="shared" si="0"/>
        <v>72.57095762711864</v>
      </c>
    </row>
    <row r="38" spans="1:9" ht="22.5" customHeight="1">
      <c r="A38" s="80" t="s">
        <v>279</v>
      </c>
      <c r="B38" s="128" t="s">
        <v>214</v>
      </c>
      <c r="C38" s="38" t="s">
        <v>176</v>
      </c>
      <c r="D38" s="69" t="s">
        <v>186</v>
      </c>
      <c r="E38" s="8" t="s">
        <v>410</v>
      </c>
      <c r="F38" s="170" t="s">
        <v>280</v>
      </c>
      <c r="G38" s="19">
        <v>255000</v>
      </c>
      <c r="H38" s="19">
        <v>176516.27</v>
      </c>
      <c r="I38" s="415">
        <f t="shared" si="0"/>
        <v>69.22206666666666</v>
      </c>
    </row>
    <row r="39" spans="1:9" ht="18" customHeight="1">
      <c r="A39" s="80" t="s">
        <v>276</v>
      </c>
      <c r="B39" s="128" t="s">
        <v>214</v>
      </c>
      <c r="C39" s="38" t="s">
        <v>176</v>
      </c>
      <c r="D39" s="69" t="s">
        <v>186</v>
      </c>
      <c r="E39" s="8" t="s">
        <v>410</v>
      </c>
      <c r="F39" s="170" t="s">
        <v>278</v>
      </c>
      <c r="G39" s="19">
        <v>89000</v>
      </c>
      <c r="H39" s="19">
        <v>73184.92</v>
      </c>
      <c r="I39" s="415">
        <f t="shared" si="0"/>
        <v>82.23024719101123</v>
      </c>
    </row>
    <row r="40" spans="1:9" ht="18.75">
      <c r="A40" s="80" t="s">
        <v>298</v>
      </c>
      <c r="B40" s="128" t="s">
        <v>214</v>
      </c>
      <c r="C40" s="38" t="s">
        <v>176</v>
      </c>
      <c r="D40" s="69" t="s">
        <v>186</v>
      </c>
      <c r="E40" s="8" t="s">
        <v>410</v>
      </c>
      <c r="F40" s="170" t="s">
        <v>255</v>
      </c>
      <c r="G40" s="19">
        <v>10000</v>
      </c>
      <c r="H40" s="19">
        <v>7200</v>
      </c>
      <c r="I40" s="415">
        <f t="shared" si="0"/>
        <v>72</v>
      </c>
    </row>
    <row r="41" spans="1:9" ht="87" customHeight="1">
      <c r="A41" s="475" t="s">
        <v>281</v>
      </c>
      <c r="B41" s="128" t="s">
        <v>214</v>
      </c>
      <c r="C41" s="215" t="s">
        <v>176</v>
      </c>
      <c r="D41" s="212" t="s">
        <v>186</v>
      </c>
      <c r="E41" s="203" t="s">
        <v>400</v>
      </c>
      <c r="F41" s="213"/>
      <c r="G41" s="214">
        <f>G42</f>
        <v>60000</v>
      </c>
      <c r="H41" s="214">
        <f>H42</f>
        <v>0</v>
      </c>
      <c r="I41" s="415">
        <f t="shared" si="0"/>
        <v>0</v>
      </c>
    </row>
    <row r="42" spans="1:9" ht="26.25" customHeight="1">
      <c r="A42" s="80" t="s">
        <v>279</v>
      </c>
      <c r="B42" s="128" t="s">
        <v>214</v>
      </c>
      <c r="C42" s="38" t="s">
        <v>176</v>
      </c>
      <c r="D42" s="69" t="s">
        <v>186</v>
      </c>
      <c r="E42" s="8" t="s">
        <v>400</v>
      </c>
      <c r="F42" s="170" t="s">
        <v>280</v>
      </c>
      <c r="G42" s="19">
        <v>60000</v>
      </c>
      <c r="H42" s="19"/>
      <c r="I42" s="415">
        <f t="shared" si="0"/>
        <v>0</v>
      </c>
    </row>
    <row r="43" spans="1:9" ht="28.5" customHeight="1">
      <c r="A43" s="210" t="s">
        <v>282</v>
      </c>
      <c r="B43" s="128" t="s">
        <v>214</v>
      </c>
      <c r="C43" s="215" t="s">
        <v>176</v>
      </c>
      <c r="D43" s="212" t="s">
        <v>186</v>
      </c>
      <c r="E43" s="203" t="s">
        <v>401</v>
      </c>
      <c r="F43" s="213"/>
      <c r="G43" s="214">
        <f>G44</f>
        <v>240000</v>
      </c>
      <c r="H43" s="214">
        <f>H44</f>
        <v>81600</v>
      </c>
      <c r="I43" s="415">
        <f t="shared" si="0"/>
        <v>34</v>
      </c>
    </row>
    <row r="44" spans="1:9" ht="18.75" customHeight="1">
      <c r="A44" s="80" t="s">
        <v>276</v>
      </c>
      <c r="B44" s="128" t="s">
        <v>214</v>
      </c>
      <c r="C44" s="38" t="s">
        <v>176</v>
      </c>
      <c r="D44" s="69" t="s">
        <v>186</v>
      </c>
      <c r="E44" s="8" t="s">
        <v>401</v>
      </c>
      <c r="F44" s="170" t="s">
        <v>278</v>
      </c>
      <c r="G44" s="19">
        <v>240000</v>
      </c>
      <c r="H44" s="19">
        <v>81600</v>
      </c>
      <c r="I44" s="415">
        <f t="shared" si="0"/>
        <v>34</v>
      </c>
    </row>
    <row r="45" spans="1:9" ht="134.25" customHeight="1">
      <c r="A45" s="475" t="s">
        <v>283</v>
      </c>
      <c r="B45" s="128" t="s">
        <v>214</v>
      </c>
      <c r="C45" s="211" t="s">
        <v>176</v>
      </c>
      <c r="D45" s="212" t="s">
        <v>186</v>
      </c>
      <c r="E45" s="203" t="s">
        <v>402</v>
      </c>
      <c r="F45" s="213"/>
      <c r="G45" s="214">
        <f>G46</f>
        <v>20000</v>
      </c>
      <c r="H45" s="214">
        <f>H46</f>
        <v>0</v>
      </c>
      <c r="I45" s="415">
        <f t="shared" si="0"/>
        <v>0</v>
      </c>
    </row>
    <row r="46" spans="1:9" ht="20.25" customHeight="1">
      <c r="A46" s="80" t="s">
        <v>276</v>
      </c>
      <c r="B46" s="128" t="s">
        <v>214</v>
      </c>
      <c r="C46" s="38" t="s">
        <v>176</v>
      </c>
      <c r="D46" s="69" t="s">
        <v>186</v>
      </c>
      <c r="E46" s="8" t="s">
        <v>402</v>
      </c>
      <c r="F46" s="170" t="s">
        <v>278</v>
      </c>
      <c r="G46" s="19">
        <v>20000</v>
      </c>
      <c r="H46" s="19"/>
      <c r="I46" s="415">
        <f t="shared" si="0"/>
        <v>0</v>
      </c>
    </row>
    <row r="47" spans="1:9" ht="28.5" customHeight="1">
      <c r="A47" s="134" t="s">
        <v>299</v>
      </c>
      <c r="B47" s="128" t="s">
        <v>214</v>
      </c>
      <c r="C47" s="148" t="s">
        <v>176</v>
      </c>
      <c r="D47" s="149" t="s">
        <v>186</v>
      </c>
      <c r="E47" s="32" t="s">
        <v>300</v>
      </c>
      <c r="F47" s="172"/>
      <c r="G47" s="150">
        <f>G48</f>
        <v>11000</v>
      </c>
      <c r="H47" s="150">
        <f>H48</f>
        <v>0</v>
      </c>
      <c r="I47" s="415">
        <f t="shared" si="0"/>
        <v>0</v>
      </c>
    </row>
    <row r="48" spans="1:9" ht="27" customHeight="1">
      <c r="A48" s="80" t="s">
        <v>279</v>
      </c>
      <c r="B48" s="128" t="s">
        <v>214</v>
      </c>
      <c r="C48" s="38" t="s">
        <v>176</v>
      </c>
      <c r="D48" s="69" t="s">
        <v>186</v>
      </c>
      <c r="E48" s="8" t="s">
        <v>300</v>
      </c>
      <c r="F48" s="170" t="s">
        <v>280</v>
      </c>
      <c r="G48" s="19">
        <v>11000</v>
      </c>
      <c r="H48" s="19"/>
      <c r="I48" s="415">
        <f t="shared" si="0"/>
        <v>0</v>
      </c>
    </row>
    <row r="49" spans="1:9" ht="27.75" customHeight="1">
      <c r="A49" s="134" t="s">
        <v>301</v>
      </c>
      <c r="B49" s="128" t="s">
        <v>214</v>
      </c>
      <c r="C49" s="63" t="s">
        <v>176</v>
      </c>
      <c r="D49" s="71" t="s">
        <v>186</v>
      </c>
      <c r="E49" s="32" t="s">
        <v>302</v>
      </c>
      <c r="F49" s="163"/>
      <c r="G49" s="33">
        <f>SUM(G50:G51)</f>
        <v>66000</v>
      </c>
      <c r="H49" s="33">
        <f>SUM(H50:H51)</f>
        <v>0</v>
      </c>
      <c r="I49" s="415">
        <f t="shared" si="0"/>
        <v>0</v>
      </c>
    </row>
    <row r="50" spans="1:9" ht="28.5" customHeight="1">
      <c r="A50" s="80" t="s">
        <v>279</v>
      </c>
      <c r="B50" s="128" t="s">
        <v>214</v>
      </c>
      <c r="C50" s="38" t="s">
        <v>176</v>
      </c>
      <c r="D50" s="69" t="s">
        <v>186</v>
      </c>
      <c r="E50" s="8" t="s">
        <v>302</v>
      </c>
      <c r="F50" s="170" t="s">
        <v>280</v>
      </c>
      <c r="G50" s="19">
        <v>63000</v>
      </c>
      <c r="H50" s="19"/>
      <c r="I50" s="415">
        <f t="shared" si="0"/>
        <v>0</v>
      </c>
    </row>
    <row r="51" spans="1:9" ht="12" customHeight="1">
      <c r="A51" s="80" t="s">
        <v>276</v>
      </c>
      <c r="B51" s="128" t="s">
        <v>214</v>
      </c>
      <c r="C51" s="38" t="s">
        <v>176</v>
      </c>
      <c r="D51" s="69" t="s">
        <v>186</v>
      </c>
      <c r="E51" s="8" t="s">
        <v>302</v>
      </c>
      <c r="F51" s="170" t="s">
        <v>278</v>
      </c>
      <c r="G51" s="19">
        <v>3000</v>
      </c>
      <c r="H51" s="19"/>
      <c r="I51" s="415">
        <f t="shared" si="0"/>
        <v>0</v>
      </c>
    </row>
    <row r="52" spans="1:9" ht="28.5" customHeight="1">
      <c r="A52" s="134" t="s">
        <v>303</v>
      </c>
      <c r="B52" s="128" t="s">
        <v>214</v>
      </c>
      <c r="C52" s="63" t="s">
        <v>176</v>
      </c>
      <c r="D52" s="71" t="s">
        <v>186</v>
      </c>
      <c r="E52" s="32" t="s">
        <v>304</v>
      </c>
      <c r="F52" s="163"/>
      <c r="G52" s="33">
        <f>G53</f>
        <v>11000</v>
      </c>
      <c r="H52" s="33">
        <f>H53</f>
        <v>0</v>
      </c>
      <c r="I52" s="415">
        <f t="shared" si="0"/>
        <v>0</v>
      </c>
    </row>
    <row r="53" spans="1:9" ht="29.25" customHeight="1">
      <c r="A53" s="80" t="s">
        <v>279</v>
      </c>
      <c r="B53" s="128" t="s">
        <v>214</v>
      </c>
      <c r="C53" s="64" t="s">
        <v>176</v>
      </c>
      <c r="D53" s="69" t="s">
        <v>186</v>
      </c>
      <c r="E53" s="8" t="s">
        <v>304</v>
      </c>
      <c r="F53" s="170" t="s">
        <v>280</v>
      </c>
      <c r="G53" s="19">
        <v>11000</v>
      </c>
      <c r="H53" s="19"/>
      <c r="I53" s="415">
        <f t="shared" si="0"/>
        <v>0</v>
      </c>
    </row>
    <row r="54" spans="1:9" ht="17.25" customHeight="1">
      <c r="A54" s="94" t="s">
        <v>225</v>
      </c>
      <c r="B54" s="128" t="s">
        <v>214</v>
      </c>
      <c r="C54" s="37" t="s">
        <v>176</v>
      </c>
      <c r="D54" s="92" t="s">
        <v>211</v>
      </c>
      <c r="E54" s="7"/>
      <c r="F54" s="162"/>
      <c r="G54" s="20">
        <f>G55</f>
        <v>530000</v>
      </c>
      <c r="H54" s="20">
        <f>H55</f>
        <v>0</v>
      </c>
      <c r="I54" s="415">
        <f t="shared" si="0"/>
        <v>0</v>
      </c>
    </row>
    <row r="55" spans="1:9" ht="16.5" customHeight="1">
      <c r="A55" s="93" t="s">
        <v>226</v>
      </c>
      <c r="B55" s="128" t="s">
        <v>214</v>
      </c>
      <c r="C55" s="39" t="s">
        <v>176</v>
      </c>
      <c r="D55" s="71" t="s">
        <v>211</v>
      </c>
      <c r="E55" s="32" t="s">
        <v>305</v>
      </c>
      <c r="F55" s="163"/>
      <c r="G55" s="33">
        <f>G56</f>
        <v>530000</v>
      </c>
      <c r="H55" s="33">
        <f>H56</f>
        <v>0</v>
      </c>
      <c r="I55" s="415">
        <f t="shared" si="0"/>
        <v>0</v>
      </c>
    </row>
    <row r="56" spans="1:9" ht="13.5" customHeight="1">
      <c r="A56" s="95" t="s">
        <v>306</v>
      </c>
      <c r="B56" s="128" t="s">
        <v>214</v>
      </c>
      <c r="C56" s="82" t="s">
        <v>176</v>
      </c>
      <c r="D56" s="96" t="s">
        <v>211</v>
      </c>
      <c r="E56" s="8" t="s">
        <v>305</v>
      </c>
      <c r="F56" s="173" t="s">
        <v>261</v>
      </c>
      <c r="G56" s="19">
        <v>530000</v>
      </c>
      <c r="H56" s="19"/>
      <c r="I56" s="415">
        <f t="shared" si="0"/>
        <v>0</v>
      </c>
    </row>
    <row r="57" spans="1:9" ht="15.75" customHeight="1">
      <c r="A57" s="28" t="s">
        <v>191</v>
      </c>
      <c r="B57" s="128" t="s">
        <v>214</v>
      </c>
      <c r="C57" s="37" t="s">
        <v>176</v>
      </c>
      <c r="D57" s="92" t="s">
        <v>230</v>
      </c>
      <c r="E57" s="7"/>
      <c r="F57" s="162"/>
      <c r="G57" s="20">
        <f>G58+G60+G68+G75</f>
        <v>7314178.45</v>
      </c>
      <c r="H57" s="20">
        <f>H58+H60+H68+H75</f>
        <v>4127240.1400000006</v>
      </c>
      <c r="I57" s="415">
        <f t="shared" si="0"/>
        <v>56.42793880698933</v>
      </c>
    </row>
    <row r="58" spans="1:9" ht="15.75" customHeight="1">
      <c r="A58" s="134" t="s">
        <v>392</v>
      </c>
      <c r="B58" s="128" t="s">
        <v>214</v>
      </c>
      <c r="C58" s="202" t="s">
        <v>176</v>
      </c>
      <c r="D58" s="203" t="s">
        <v>230</v>
      </c>
      <c r="E58" s="204" t="s">
        <v>146</v>
      </c>
      <c r="F58" s="205"/>
      <c r="G58" s="206">
        <f>G59</f>
        <v>160000</v>
      </c>
      <c r="H58" s="206">
        <f>H59</f>
        <v>0</v>
      </c>
      <c r="I58" s="415">
        <f t="shared" si="0"/>
        <v>0</v>
      </c>
    </row>
    <row r="59" spans="1:9" ht="45" customHeight="1">
      <c r="A59" s="80" t="s">
        <v>418</v>
      </c>
      <c r="B59" s="128" t="s">
        <v>214</v>
      </c>
      <c r="C59" s="38" t="s">
        <v>176</v>
      </c>
      <c r="D59" s="69" t="s">
        <v>230</v>
      </c>
      <c r="E59" s="8" t="s">
        <v>146</v>
      </c>
      <c r="F59" s="170" t="s">
        <v>417</v>
      </c>
      <c r="G59" s="19">
        <v>160000</v>
      </c>
      <c r="H59" s="19"/>
      <c r="I59" s="415">
        <f t="shared" si="0"/>
        <v>0</v>
      </c>
    </row>
    <row r="60" spans="1:9" ht="15.75" customHeight="1">
      <c r="A60" s="210" t="s">
        <v>404</v>
      </c>
      <c r="B60" s="128" t="s">
        <v>214</v>
      </c>
      <c r="C60" s="215" t="s">
        <v>176</v>
      </c>
      <c r="D60" s="212" t="s">
        <v>230</v>
      </c>
      <c r="E60" s="203" t="s">
        <v>403</v>
      </c>
      <c r="F60" s="213"/>
      <c r="G60" s="214">
        <f>SUM(G61:G67)</f>
        <v>2385486.45</v>
      </c>
      <c r="H60" s="214">
        <f>SUM(H61:H67)</f>
        <v>694376.97</v>
      </c>
      <c r="I60" s="415">
        <f t="shared" si="0"/>
        <v>29.108401349334844</v>
      </c>
    </row>
    <row r="61" spans="1:9" ht="27" customHeight="1">
      <c r="A61" s="80" t="s">
        <v>127</v>
      </c>
      <c r="B61" s="128" t="s">
        <v>214</v>
      </c>
      <c r="C61" s="38" t="s">
        <v>296</v>
      </c>
      <c r="D61" s="69" t="s">
        <v>230</v>
      </c>
      <c r="E61" s="8" t="s">
        <v>403</v>
      </c>
      <c r="F61" s="170" t="s">
        <v>126</v>
      </c>
      <c r="G61" s="19">
        <v>195000</v>
      </c>
      <c r="H61" s="19">
        <v>188845.1</v>
      </c>
      <c r="I61" s="415">
        <f>H61/G61*100</f>
        <v>96.84364102564102</v>
      </c>
    </row>
    <row r="62" spans="1:9" ht="18" customHeight="1">
      <c r="A62" s="80" t="s">
        <v>275</v>
      </c>
      <c r="B62" s="128" t="s">
        <v>214</v>
      </c>
      <c r="C62" s="38" t="s">
        <v>296</v>
      </c>
      <c r="D62" s="69" t="s">
        <v>230</v>
      </c>
      <c r="E62" s="8" t="s">
        <v>403</v>
      </c>
      <c r="F62" s="170" t="s">
        <v>277</v>
      </c>
      <c r="G62" s="19"/>
      <c r="H62" s="19"/>
      <c r="I62" s="415" t="e">
        <f t="shared" si="0"/>
        <v>#DIV/0!</v>
      </c>
    </row>
    <row r="63" spans="1:9" ht="18.75" customHeight="1">
      <c r="A63" s="80" t="s">
        <v>276</v>
      </c>
      <c r="B63" s="128" t="s">
        <v>214</v>
      </c>
      <c r="C63" s="38" t="s">
        <v>176</v>
      </c>
      <c r="D63" s="69" t="s">
        <v>230</v>
      </c>
      <c r="E63" s="8" t="s">
        <v>403</v>
      </c>
      <c r="F63" s="170" t="s">
        <v>278</v>
      </c>
      <c r="G63" s="19">
        <v>336200</v>
      </c>
      <c r="H63" s="19">
        <v>318274.92</v>
      </c>
      <c r="I63" s="415">
        <f t="shared" si="0"/>
        <v>94.66832837596668</v>
      </c>
    </row>
    <row r="64" spans="1:9" ht="50.25" customHeight="1">
      <c r="A64" s="473" t="s">
        <v>312</v>
      </c>
      <c r="B64" s="128" t="s">
        <v>214</v>
      </c>
      <c r="C64" s="38" t="s">
        <v>176</v>
      </c>
      <c r="D64" s="69" t="s">
        <v>230</v>
      </c>
      <c r="E64" s="8" t="s">
        <v>403</v>
      </c>
      <c r="F64" s="170" t="s">
        <v>308</v>
      </c>
      <c r="G64" s="19">
        <v>30800</v>
      </c>
      <c r="H64" s="19">
        <v>30800</v>
      </c>
      <c r="I64" s="415">
        <f t="shared" si="0"/>
        <v>100</v>
      </c>
    </row>
    <row r="65" spans="1:9" ht="17.25" customHeight="1">
      <c r="A65" s="80" t="s">
        <v>307</v>
      </c>
      <c r="B65" s="128" t="s">
        <v>214</v>
      </c>
      <c r="C65" s="38" t="s">
        <v>176</v>
      </c>
      <c r="D65" s="69" t="s">
        <v>230</v>
      </c>
      <c r="E65" s="8" t="s">
        <v>403</v>
      </c>
      <c r="F65" s="170" t="s">
        <v>310</v>
      </c>
      <c r="G65" s="19">
        <v>142478</v>
      </c>
      <c r="H65" s="19">
        <v>141973</v>
      </c>
      <c r="I65" s="415">
        <f t="shared" si="0"/>
        <v>99.64555931442047</v>
      </c>
    </row>
    <row r="66" spans="1:9" ht="16.5" customHeight="1">
      <c r="A66" s="80" t="s">
        <v>309</v>
      </c>
      <c r="B66" s="128" t="s">
        <v>214</v>
      </c>
      <c r="C66" s="38" t="s">
        <v>176</v>
      </c>
      <c r="D66" s="69" t="s">
        <v>230</v>
      </c>
      <c r="E66" s="8" t="s">
        <v>403</v>
      </c>
      <c r="F66" s="170" t="s">
        <v>311</v>
      </c>
      <c r="G66" s="19">
        <v>18522</v>
      </c>
      <c r="H66" s="19">
        <v>14483.95</v>
      </c>
      <c r="I66" s="415">
        <f t="shared" si="0"/>
        <v>78.19862865781234</v>
      </c>
    </row>
    <row r="67" spans="1:9" ht="14.25" customHeight="1">
      <c r="A67" s="95" t="s">
        <v>306</v>
      </c>
      <c r="B67" s="128" t="s">
        <v>214</v>
      </c>
      <c r="C67" s="38" t="s">
        <v>176</v>
      </c>
      <c r="D67" s="69" t="s">
        <v>230</v>
      </c>
      <c r="E67" s="8" t="s">
        <v>403</v>
      </c>
      <c r="F67" s="170" t="s">
        <v>261</v>
      </c>
      <c r="G67" s="19">
        <v>1662486.45</v>
      </c>
      <c r="H67" s="19"/>
      <c r="I67" s="415">
        <f t="shared" si="0"/>
        <v>0</v>
      </c>
    </row>
    <row r="68" spans="1:9" ht="15.75" customHeight="1">
      <c r="A68" s="137" t="s">
        <v>260</v>
      </c>
      <c r="B68" s="128" t="s">
        <v>214</v>
      </c>
      <c r="C68" s="138" t="s">
        <v>176</v>
      </c>
      <c r="D68" s="140" t="s">
        <v>230</v>
      </c>
      <c r="E68" s="139" t="s">
        <v>314</v>
      </c>
      <c r="F68" s="174"/>
      <c r="G68" s="141">
        <f>SUM(G69:G74)</f>
        <v>4268692</v>
      </c>
      <c r="H68" s="141">
        <f>SUM(H69:H74)</f>
        <v>3432863.1700000004</v>
      </c>
      <c r="I68" s="415">
        <f t="shared" si="0"/>
        <v>80.41955638870175</v>
      </c>
    </row>
    <row r="69" spans="1:9" ht="30" customHeight="1">
      <c r="A69" s="80" t="s">
        <v>313</v>
      </c>
      <c r="B69" s="128" t="s">
        <v>214</v>
      </c>
      <c r="C69" s="224" t="s">
        <v>176</v>
      </c>
      <c r="D69" s="143" t="s">
        <v>230</v>
      </c>
      <c r="E69" s="143" t="s">
        <v>314</v>
      </c>
      <c r="F69" s="175" t="s">
        <v>315</v>
      </c>
      <c r="G69" s="145">
        <f>2682000*95%</f>
        <v>2547900</v>
      </c>
      <c r="H69" s="145">
        <v>1912332.82</v>
      </c>
      <c r="I69" s="415">
        <f t="shared" si="0"/>
        <v>75.05525413085287</v>
      </c>
    </row>
    <row r="70" spans="1:9" ht="18" customHeight="1">
      <c r="A70" s="80" t="s">
        <v>317</v>
      </c>
      <c r="B70" s="128" t="s">
        <v>214</v>
      </c>
      <c r="C70" s="224" t="s">
        <v>176</v>
      </c>
      <c r="D70" s="143" t="s">
        <v>230</v>
      </c>
      <c r="E70" s="143" t="s">
        <v>314</v>
      </c>
      <c r="F70" s="175" t="s">
        <v>316</v>
      </c>
      <c r="G70" s="145">
        <v>17000</v>
      </c>
      <c r="H70" s="145">
        <v>13027.5</v>
      </c>
      <c r="I70" s="415">
        <f t="shared" si="0"/>
        <v>76.63235294117648</v>
      </c>
    </row>
    <row r="71" spans="1:9" ht="19.5" customHeight="1">
      <c r="A71" s="80" t="s">
        <v>275</v>
      </c>
      <c r="B71" s="128" t="s">
        <v>214</v>
      </c>
      <c r="C71" s="224" t="s">
        <v>176</v>
      </c>
      <c r="D71" s="143" t="s">
        <v>230</v>
      </c>
      <c r="E71" s="143" t="s">
        <v>314</v>
      </c>
      <c r="F71" s="175" t="s">
        <v>277</v>
      </c>
      <c r="G71" s="145">
        <v>10000</v>
      </c>
      <c r="H71" s="145">
        <v>4200</v>
      </c>
      <c r="I71" s="415">
        <f t="shared" si="0"/>
        <v>42</v>
      </c>
    </row>
    <row r="72" spans="1:9" ht="24" customHeight="1">
      <c r="A72" s="53" t="s">
        <v>318</v>
      </c>
      <c r="B72" s="128" t="s">
        <v>214</v>
      </c>
      <c r="C72" s="224" t="s">
        <v>176</v>
      </c>
      <c r="D72" s="143" t="s">
        <v>230</v>
      </c>
      <c r="E72" s="143" t="s">
        <v>314</v>
      </c>
      <c r="F72" s="175" t="s">
        <v>278</v>
      </c>
      <c r="G72" s="145">
        <v>1605792</v>
      </c>
      <c r="H72" s="145">
        <v>1416661.96</v>
      </c>
      <c r="I72" s="415">
        <f t="shared" si="0"/>
        <v>88.22200882804249</v>
      </c>
    </row>
    <row r="73" spans="1:9" ht="17.25" customHeight="1">
      <c r="A73" s="80" t="s">
        <v>307</v>
      </c>
      <c r="B73" s="128" t="s">
        <v>214</v>
      </c>
      <c r="C73" s="38" t="s">
        <v>176</v>
      </c>
      <c r="D73" s="69" t="s">
        <v>230</v>
      </c>
      <c r="E73" s="143" t="s">
        <v>314</v>
      </c>
      <c r="F73" s="170" t="s">
        <v>310</v>
      </c>
      <c r="G73" s="19">
        <v>80000</v>
      </c>
      <c r="H73" s="19">
        <v>78702</v>
      </c>
      <c r="I73" s="415">
        <f t="shared" si="0"/>
        <v>98.3775</v>
      </c>
    </row>
    <row r="74" spans="1:9" ht="16.5" customHeight="1">
      <c r="A74" s="80" t="s">
        <v>309</v>
      </c>
      <c r="B74" s="128" t="s">
        <v>214</v>
      </c>
      <c r="C74" s="38" t="s">
        <v>176</v>
      </c>
      <c r="D74" s="69" t="s">
        <v>230</v>
      </c>
      <c r="E74" s="143" t="s">
        <v>314</v>
      </c>
      <c r="F74" s="170" t="s">
        <v>311</v>
      </c>
      <c r="G74" s="19">
        <v>8000</v>
      </c>
      <c r="H74" s="19">
        <v>7938.89</v>
      </c>
      <c r="I74" s="415">
        <f t="shared" si="0"/>
        <v>99.23612500000002</v>
      </c>
    </row>
    <row r="75" spans="1:9" ht="25.5" customHeight="1">
      <c r="A75" s="35" t="s">
        <v>258</v>
      </c>
      <c r="B75" s="128" t="s">
        <v>214</v>
      </c>
      <c r="C75" s="45" t="s">
        <v>176</v>
      </c>
      <c r="D75" s="71" t="s">
        <v>230</v>
      </c>
      <c r="E75" s="32" t="s">
        <v>405</v>
      </c>
      <c r="F75" s="163"/>
      <c r="G75" s="33">
        <f>G76</f>
        <v>500000</v>
      </c>
      <c r="H75" s="33">
        <f>H76</f>
        <v>0</v>
      </c>
      <c r="I75" s="415">
        <f t="shared" si="0"/>
        <v>0</v>
      </c>
    </row>
    <row r="76" spans="1:9" ht="25.5" customHeight="1">
      <c r="A76" s="53" t="s">
        <v>318</v>
      </c>
      <c r="B76" s="128" t="s">
        <v>214</v>
      </c>
      <c r="C76" s="46" t="s">
        <v>176</v>
      </c>
      <c r="D76" s="69" t="s">
        <v>230</v>
      </c>
      <c r="E76" s="8" t="s">
        <v>405</v>
      </c>
      <c r="F76" s="170" t="s">
        <v>278</v>
      </c>
      <c r="G76" s="19">
        <v>500000</v>
      </c>
      <c r="H76" s="19"/>
      <c r="I76" s="415">
        <f t="shared" si="0"/>
        <v>0</v>
      </c>
    </row>
    <row r="77" spans="1:9" ht="17.25" customHeight="1">
      <c r="A77" s="83" t="s">
        <v>247</v>
      </c>
      <c r="B77" s="129" t="s">
        <v>214</v>
      </c>
      <c r="C77" s="84" t="s">
        <v>183</v>
      </c>
      <c r="D77" s="160"/>
      <c r="E77" s="118"/>
      <c r="F77" s="160"/>
      <c r="G77" s="125">
        <f aca="true" t="shared" si="1" ref="G77:H79">G78</f>
        <v>592000</v>
      </c>
      <c r="H77" s="125">
        <f t="shared" si="1"/>
        <v>443700</v>
      </c>
      <c r="I77" s="415">
        <f t="shared" si="0"/>
        <v>74.94932432432432</v>
      </c>
    </row>
    <row r="78" spans="1:9" ht="17.25" customHeight="1">
      <c r="A78" s="126" t="s">
        <v>248</v>
      </c>
      <c r="B78" s="128" t="s">
        <v>214</v>
      </c>
      <c r="C78" s="127" t="s">
        <v>183</v>
      </c>
      <c r="D78" s="92" t="s">
        <v>185</v>
      </c>
      <c r="E78" s="7"/>
      <c r="F78" s="177"/>
      <c r="G78" s="20">
        <f t="shared" si="1"/>
        <v>592000</v>
      </c>
      <c r="H78" s="20">
        <f t="shared" si="1"/>
        <v>443700</v>
      </c>
      <c r="I78" s="415">
        <f t="shared" si="0"/>
        <v>74.94932432432432</v>
      </c>
    </row>
    <row r="79" spans="1:9" ht="25.5" customHeight="1">
      <c r="A79" s="79" t="s">
        <v>232</v>
      </c>
      <c r="B79" s="128" t="s">
        <v>214</v>
      </c>
      <c r="C79" s="39" t="s">
        <v>183</v>
      </c>
      <c r="D79" s="71" t="s">
        <v>185</v>
      </c>
      <c r="E79" s="32" t="s">
        <v>319</v>
      </c>
      <c r="F79" s="178"/>
      <c r="G79" s="33">
        <f t="shared" si="1"/>
        <v>592000</v>
      </c>
      <c r="H79" s="33">
        <f t="shared" si="1"/>
        <v>443700</v>
      </c>
      <c r="I79" s="415">
        <f t="shared" si="0"/>
        <v>74.94932432432432</v>
      </c>
    </row>
    <row r="80" spans="1:9" ht="18.75" customHeight="1">
      <c r="A80" s="80" t="s">
        <v>298</v>
      </c>
      <c r="B80" s="128" t="s">
        <v>214</v>
      </c>
      <c r="C80" s="38" t="s">
        <v>183</v>
      </c>
      <c r="D80" s="69" t="s">
        <v>185</v>
      </c>
      <c r="E80" s="8" t="s">
        <v>319</v>
      </c>
      <c r="F80" s="179" t="s">
        <v>255</v>
      </c>
      <c r="G80" s="19">
        <v>592000</v>
      </c>
      <c r="H80" s="19">
        <v>443700</v>
      </c>
      <c r="I80" s="415">
        <f t="shared" si="0"/>
        <v>74.94932432432432</v>
      </c>
    </row>
    <row r="81" spans="1:9" ht="19.5" customHeight="1">
      <c r="A81" s="236" t="s">
        <v>390</v>
      </c>
      <c r="B81" s="129" t="s">
        <v>214</v>
      </c>
      <c r="C81" s="84" t="s">
        <v>185</v>
      </c>
      <c r="D81" s="237"/>
      <c r="E81" s="238"/>
      <c r="F81" s="237"/>
      <c r="G81" s="125">
        <f>G82</f>
        <v>710000</v>
      </c>
      <c r="H81" s="125">
        <f>H82</f>
        <v>250000</v>
      </c>
      <c r="I81" s="415">
        <f aca="true" t="shared" si="2" ref="I81:I151">H81/G81*100</f>
        <v>35.2112676056338</v>
      </c>
    </row>
    <row r="82" spans="1:9" ht="29.25" customHeight="1">
      <c r="A82" s="256" t="s">
        <v>411</v>
      </c>
      <c r="B82" s="128" t="s">
        <v>214</v>
      </c>
      <c r="C82" s="127" t="s">
        <v>185</v>
      </c>
      <c r="D82" s="92" t="s">
        <v>216</v>
      </c>
      <c r="E82" s="7"/>
      <c r="F82" s="177"/>
      <c r="G82" s="20">
        <f>G83+G86</f>
        <v>710000</v>
      </c>
      <c r="H82" s="20">
        <f>H83+H86</f>
        <v>250000</v>
      </c>
      <c r="I82" s="415">
        <f t="shared" si="2"/>
        <v>35.2112676056338</v>
      </c>
    </row>
    <row r="83" spans="1:9" ht="18.75" customHeight="1">
      <c r="A83" s="134" t="s">
        <v>392</v>
      </c>
      <c r="B83" s="128" t="s">
        <v>214</v>
      </c>
      <c r="C83" s="202" t="s">
        <v>185</v>
      </c>
      <c r="D83" s="203" t="s">
        <v>216</v>
      </c>
      <c r="E83" s="204" t="s">
        <v>420</v>
      </c>
      <c r="F83" s="205"/>
      <c r="G83" s="206">
        <f>G84+G85</f>
        <v>460000</v>
      </c>
      <c r="H83" s="206">
        <f>H84+H85</f>
        <v>0</v>
      </c>
      <c r="I83" s="415">
        <f t="shared" si="2"/>
        <v>0</v>
      </c>
    </row>
    <row r="84" spans="1:9" ht="39.75" customHeight="1">
      <c r="A84" s="80" t="s">
        <v>418</v>
      </c>
      <c r="B84" s="128" t="s">
        <v>214</v>
      </c>
      <c r="C84" s="38" t="s">
        <v>185</v>
      </c>
      <c r="D84" s="69" t="s">
        <v>216</v>
      </c>
      <c r="E84" s="8" t="s">
        <v>420</v>
      </c>
      <c r="F84" s="170" t="s">
        <v>417</v>
      </c>
      <c r="G84" s="19">
        <v>280000</v>
      </c>
      <c r="H84" s="19"/>
      <c r="I84" s="415">
        <f t="shared" si="2"/>
        <v>0</v>
      </c>
    </row>
    <row r="85" spans="1:9" ht="30" customHeight="1">
      <c r="A85" s="80" t="s">
        <v>421</v>
      </c>
      <c r="B85" s="128" t="s">
        <v>214</v>
      </c>
      <c r="C85" s="38" t="s">
        <v>185</v>
      </c>
      <c r="D85" s="69" t="s">
        <v>216</v>
      </c>
      <c r="E85" s="8" t="s">
        <v>420</v>
      </c>
      <c r="F85" s="170" t="s">
        <v>419</v>
      </c>
      <c r="G85" s="19">
        <v>180000</v>
      </c>
      <c r="H85" s="19"/>
      <c r="I85" s="415">
        <f t="shared" si="2"/>
        <v>0</v>
      </c>
    </row>
    <row r="86" spans="1:9" ht="37.5" customHeight="1">
      <c r="A86" s="235" t="s">
        <v>389</v>
      </c>
      <c r="B86" s="128" t="s">
        <v>214</v>
      </c>
      <c r="C86" s="39" t="s">
        <v>185</v>
      </c>
      <c r="D86" s="71" t="s">
        <v>216</v>
      </c>
      <c r="E86" s="32" t="s">
        <v>398</v>
      </c>
      <c r="F86" s="178"/>
      <c r="G86" s="33">
        <f>G87</f>
        <v>250000</v>
      </c>
      <c r="H86" s="33">
        <f>H87</f>
        <v>250000</v>
      </c>
      <c r="I86" s="415">
        <f t="shared" si="2"/>
        <v>100</v>
      </c>
    </row>
    <row r="87" spans="1:9" ht="17.25" customHeight="1">
      <c r="A87" s="55" t="s">
        <v>231</v>
      </c>
      <c r="B87" s="128" t="s">
        <v>214</v>
      </c>
      <c r="C87" s="38" t="s">
        <v>185</v>
      </c>
      <c r="D87" s="69" t="s">
        <v>216</v>
      </c>
      <c r="E87" s="8" t="s">
        <v>398</v>
      </c>
      <c r="F87" s="179" t="s">
        <v>391</v>
      </c>
      <c r="G87" s="19">
        <v>250000</v>
      </c>
      <c r="H87" s="19">
        <v>250000</v>
      </c>
      <c r="I87" s="415">
        <f t="shared" si="2"/>
        <v>100</v>
      </c>
    </row>
    <row r="88" spans="1:9" ht="18.75" customHeight="1">
      <c r="A88" s="83" t="s">
        <v>209</v>
      </c>
      <c r="B88" s="129" t="s">
        <v>214</v>
      </c>
      <c r="C88" s="84" t="s">
        <v>186</v>
      </c>
      <c r="D88" s="161"/>
      <c r="E88" s="78"/>
      <c r="F88" s="161"/>
      <c r="G88" s="239">
        <f>G89+G92+G95</f>
        <v>897014</v>
      </c>
      <c r="H88" s="239">
        <f>H89+H92+H95</f>
        <v>86562.75</v>
      </c>
      <c r="I88" s="415">
        <f t="shared" si="2"/>
        <v>9.650100221401226</v>
      </c>
    </row>
    <row r="89" spans="1:9" ht="18.75" customHeight="1">
      <c r="A89" s="86" t="s">
        <v>147</v>
      </c>
      <c r="B89" s="128" t="s">
        <v>214</v>
      </c>
      <c r="C89" s="40" t="s">
        <v>186</v>
      </c>
      <c r="D89" s="162" t="s">
        <v>176</v>
      </c>
      <c r="E89" s="7"/>
      <c r="F89" s="162"/>
      <c r="G89" s="20">
        <f>G90</f>
        <v>69343</v>
      </c>
      <c r="H89" s="20">
        <f>H90</f>
        <v>61563</v>
      </c>
      <c r="I89" s="415">
        <f t="shared" si="2"/>
        <v>88.78041042354671</v>
      </c>
    </row>
    <row r="90" spans="1:9" ht="32.25" customHeight="1">
      <c r="A90" s="135" t="s">
        <v>148</v>
      </c>
      <c r="B90" s="128" t="s">
        <v>214</v>
      </c>
      <c r="C90" s="34" t="s">
        <v>186</v>
      </c>
      <c r="D90" s="163" t="s">
        <v>176</v>
      </c>
      <c r="E90" s="32" t="s">
        <v>149</v>
      </c>
      <c r="F90" s="163"/>
      <c r="G90" s="33">
        <f>G91</f>
        <v>69343</v>
      </c>
      <c r="H90" s="33">
        <f>H91</f>
        <v>61563</v>
      </c>
      <c r="I90" s="415">
        <f t="shared" si="2"/>
        <v>88.78041042354671</v>
      </c>
    </row>
    <row r="91" spans="1:9" ht="25.5" customHeight="1">
      <c r="A91" s="53" t="s">
        <v>318</v>
      </c>
      <c r="B91" s="128" t="s">
        <v>214</v>
      </c>
      <c r="C91" s="17" t="s">
        <v>186</v>
      </c>
      <c r="D91" s="69" t="s">
        <v>176</v>
      </c>
      <c r="E91" s="8" t="s">
        <v>149</v>
      </c>
      <c r="F91" s="180" t="s">
        <v>278</v>
      </c>
      <c r="G91" s="19">
        <v>69343</v>
      </c>
      <c r="H91" s="19">
        <v>61563</v>
      </c>
      <c r="I91" s="415">
        <f t="shared" si="2"/>
        <v>88.78041042354671</v>
      </c>
    </row>
    <row r="92" spans="1:9" ht="21.75" customHeight="1">
      <c r="A92" s="86" t="s">
        <v>412</v>
      </c>
      <c r="B92" s="128" t="s">
        <v>214</v>
      </c>
      <c r="C92" s="40" t="s">
        <v>186</v>
      </c>
      <c r="D92" s="162" t="s">
        <v>182</v>
      </c>
      <c r="E92" s="7"/>
      <c r="F92" s="162"/>
      <c r="G92" s="20">
        <f>G93</f>
        <v>143000</v>
      </c>
      <c r="H92" s="20">
        <f>H93</f>
        <v>24999.75</v>
      </c>
      <c r="I92" s="415">
        <f t="shared" si="2"/>
        <v>17.482342657342656</v>
      </c>
    </row>
    <row r="93" spans="1:9" ht="39.75" customHeight="1">
      <c r="A93" s="135" t="s">
        <v>413</v>
      </c>
      <c r="B93" s="128" t="s">
        <v>214</v>
      </c>
      <c r="C93" s="34" t="s">
        <v>186</v>
      </c>
      <c r="D93" s="163" t="s">
        <v>182</v>
      </c>
      <c r="E93" s="32" t="s">
        <v>414</v>
      </c>
      <c r="F93" s="163"/>
      <c r="G93" s="33">
        <f>G94</f>
        <v>143000</v>
      </c>
      <c r="H93" s="33">
        <f>H94</f>
        <v>24999.75</v>
      </c>
      <c r="I93" s="415">
        <f t="shared" si="2"/>
        <v>17.482342657342656</v>
      </c>
    </row>
    <row r="94" spans="1:9" ht="34.5" customHeight="1">
      <c r="A94" s="53" t="s">
        <v>318</v>
      </c>
      <c r="B94" s="128" t="s">
        <v>214</v>
      </c>
      <c r="C94" s="17" t="s">
        <v>186</v>
      </c>
      <c r="D94" s="69" t="s">
        <v>182</v>
      </c>
      <c r="E94" s="8" t="s">
        <v>414</v>
      </c>
      <c r="F94" s="180" t="s">
        <v>278</v>
      </c>
      <c r="G94" s="19">
        <v>143000</v>
      </c>
      <c r="H94" s="19">
        <v>24999.75</v>
      </c>
      <c r="I94" s="415">
        <f t="shared" si="2"/>
        <v>17.482342657342656</v>
      </c>
    </row>
    <row r="95" spans="1:9" ht="17.25" customHeight="1">
      <c r="A95" s="86" t="s">
        <v>227</v>
      </c>
      <c r="B95" s="128" t="s">
        <v>214</v>
      </c>
      <c r="C95" s="40" t="s">
        <v>186</v>
      </c>
      <c r="D95" s="162" t="s">
        <v>180</v>
      </c>
      <c r="E95" s="7"/>
      <c r="F95" s="162"/>
      <c r="G95" s="20">
        <f>G96+G98+G100</f>
        <v>684671</v>
      </c>
      <c r="H95" s="20">
        <f>H96+H98+H100</f>
        <v>0</v>
      </c>
      <c r="I95" s="415">
        <f t="shared" si="2"/>
        <v>0</v>
      </c>
    </row>
    <row r="96" spans="1:9" ht="26.25" customHeight="1">
      <c r="A96" s="135" t="s">
        <v>150</v>
      </c>
      <c r="B96" s="128" t="s">
        <v>214</v>
      </c>
      <c r="C96" s="34" t="s">
        <v>186</v>
      </c>
      <c r="D96" s="163" t="s">
        <v>180</v>
      </c>
      <c r="E96" s="32" t="s">
        <v>151</v>
      </c>
      <c r="F96" s="163"/>
      <c r="G96" s="33">
        <f>G97</f>
        <v>616671</v>
      </c>
      <c r="H96" s="33">
        <f>H97</f>
        <v>0</v>
      </c>
      <c r="I96" s="415">
        <f t="shared" si="2"/>
        <v>0</v>
      </c>
    </row>
    <row r="97" spans="1:9" ht="31.5" customHeight="1">
      <c r="A97" s="53" t="s">
        <v>397</v>
      </c>
      <c r="B97" s="128" t="s">
        <v>214</v>
      </c>
      <c r="C97" s="17" t="s">
        <v>186</v>
      </c>
      <c r="D97" s="69" t="s">
        <v>180</v>
      </c>
      <c r="E97" s="8" t="s">
        <v>151</v>
      </c>
      <c r="F97" s="180" t="s">
        <v>396</v>
      </c>
      <c r="G97" s="19">
        <v>616671</v>
      </c>
      <c r="H97" s="19"/>
      <c r="I97" s="415">
        <f t="shared" si="2"/>
        <v>0</v>
      </c>
    </row>
    <row r="98" spans="1:9" ht="18" customHeight="1">
      <c r="A98" s="135" t="s">
        <v>259</v>
      </c>
      <c r="B98" s="128" t="s">
        <v>214</v>
      </c>
      <c r="C98" s="34" t="s">
        <v>186</v>
      </c>
      <c r="D98" s="163" t="s">
        <v>180</v>
      </c>
      <c r="E98" s="32" t="s">
        <v>320</v>
      </c>
      <c r="F98" s="163"/>
      <c r="G98" s="33">
        <f>G99</f>
        <v>53000</v>
      </c>
      <c r="H98" s="33">
        <f>H99</f>
        <v>0</v>
      </c>
      <c r="I98" s="415">
        <f t="shared" si="2"/>
        <v>0</v>
      </c>
    </row>
    <row r="99" spans="1:9" ht="26.25" customHeight="1">
      <c r="A99" s="53" t="s">
        <v>318</v>
      </c>
      <c r="B99" s="128" t="s">
        <v>214</v>
      </c>
      <c r="C99" s="17" t="s">
        <v>186</v>
      </c>
      <c r="D99" s="69" t="s">
        <v>180</v>
      </c>
      <c r="E99" s="8" t="s">
        <v>320</v>
      </c>
      <c r="F99" s="180" t="s">
        <v>278</v>
      </c>
      <c r="G99" s="19">
        <v>53000</v>
      </c>
      <c r="H99" s="19"/>
      <c r="I99" s="415">
        <f t="shared" si="2"/>
        <v>0</v>
      </c>
    </row>
    <row r="100" spans="1:9" ht="29.25" customHeight="1">
      <c r="A100" s="111" t="s">
        <v>321</v>
      </c>
      <c r="B100" s="128" t="s">
        <v>214</v>
      </c>
      <c r="C100" s="34" t="s">
        <v>186</v>
      </c>
      <c r="D100" s="71" t="s">
        <v>180</v>
      </c>
      <c r="E100" s="32" t="s">
        <v>322</v>
      </c>
      <c r="F100" s="62"/>
      <c r="G100" s="33">
        <f>G101</f>
        <v>15000</v>
      </c>
      <c r="H100" s="33">
        <f>H101</f>
        <v>0</v>
      </c>
      <c r="I100" s="415">
        <f t="shared" si="2"/>
        <v>0</v>
      </c>
    </row>
    <row r="101" spans="1:9" ht="27" customHeight="1">
      <c r="A101" s="53" t="s">
        <v>318</v>
      </c>
      <c r="B101" s="128" t="s">
        <v>214</v>
      </c>
      <c r="C101" s="17" t="s">
        <v>186</v>
      </c>
      <c r="D101" s="69" t="s">
        <v>180</v>
      </c>
      <c r="E101" s="8" t="s">
        <v>322</v>
      </c>
      <c r="F101" s="180" t="s">
        <v>278</v>
      </c>
      <c r="G101" s="19">
        <v>15000</v>
      </c>
      <c r="H101" s="19"/>
      <c r="I101" s="415">
        <f t="shared" si="2"/>
        <v>0</v>
      </c>
    </row>
    <row r="102" spans="1:9" ht="16.5" customHeight="1">
      <c r="A102" s="240" t="s">
        <v>205</v>
      </c>
      <c r="B102" s="129" t="s">
        <v>214</v>
      </c>
      <c r="C102" s="241" t="s">
        <v>182</v>
      </c>
      <c r="D102" s="242"/>
      <c r="E102" s="243"/>
      <c r="F102" s="244"/>
      <c r="G102" s="239">
        <f>G103+G106+G118+G125</f>
        <v>23768665</v>
      </c>
      <c r="H102" s="239">
        <f>H103+H106+H118+H125</f>
        <v>1598437.4300000002</v>
      </c>
      <c r="I102" s="415">
        <f t="shared" si="2"/>
        <v>6.724977738547791</v>
      </c>
    </row>
    <row r="103" spans="1:9" ht="17.25" customHeight="1">
      <c r="A103" s="153" t="s">
        <v>415</v>
      </c>
      <c r="B103" s="128" t="s">
        <v>214</v>
      </c>
      <c r="C103" s="154" t="s">
        <v>182</v>
      </c>
      <c r="D103" s="207" t="s">
        <v>176</v>
      </c>
      <c r="E103" s="200"/>
      <c r="F103" s="201"/>
      <c r="G103" s="208">
        <f>G104</f>
        <v>1083333</v>
      </c>
      <c r="H103" s="208">
        <f>H104</f>
        <v>0</v>
      </c>
      <c r="I103" s="415">
        <f t="shared" si="2"/>
        <v>0</v>
      </c>
    </row>
    <row r="104" spans="1:9" ht="16.5" customHeight="1">
      <c r="A104" s="134" t="s">
        <v>392</v>
      </c>
      <c r="B104" s="128" t="s">
        <v>214</v>
      </c>
      <c r="C104" s="202" t="s">
        <v>182</v>
      </c>
      <c r="D104" s="203" t="s">
        <v>176</v>
      </c>
      <c r="E104" s="204" t="s">
        <v>416</v>
      </c>
      <c r="F104" s="205"/>
      <c r="G104" s="206">
        <f>G105</f>
        <v>1083333</v>
      </c>
      <c r="H104" s="206">
        <f>H105</f>
        <v>0</v>
      </c>
      <c r="I104" s="415">
        <f t="shared" si="2"/>
        <v>0</v>
      </c>
    </row>
    <row r="105" spans="1:9" ht="38.25" customHeight="1">
      <c r="A105" s="80" t="s">
        <v>418</v>
      </c>
      <c r="B105" s="128" t="s">
        <v>214</v>
      </c>
      <c r="C105" s="38" t="s">
        <v>182</v>
      </c>
      <c r="D105" s="69" t="s">
        <v>176</v>
      </c>
      <c r="E105" s="8" t="s">
        <v>416</v>
      </c>
      <c r="F105" s="170" t="s">
        <v>417</v>
      </c>
      <c r="G105" s="19">
        <v>1083333</v>
      </c>
      <c r="H105" s="19"/>
      <c r="I105" s="415">
        <f t="shared" si="2"/>
        <v>0</v>
      </c>
    </row>
    <row r="106" spans="1:9" ht="17.25" customHeight="1">
      <c r="A106" s="153" t="s">
        <v>284</v>
      </c>
      <c r="B106" s="128" t="s">
        <v>214</v>
      </c>
      <c r="C106" s="154" t="s">
        <v>182</v>
      </c>
      <c r="D106" s="207" t="s">
        <v>183</v>
      </c>
      <c r="E106" s="200"/>
      <c r="F106" s="201"/>
      <c r="G106" s="208">
        <f>G107+G109+G112+G114+G116</f>
        <v>21390374.33</v>
      </c>
      <c r="H106" s="208">
        <f>H107+H109+H112+H114+H116</f>
        <v>1287708.33</v>
      </c>
      <c r="I106" s="415">
        <f t="shared" si="2"/>
        <v>6.020036443186454</v>
      </c>
    </row>
    <row r="107" spans="1:9" ht="27" customHeight="1">
      <c r="A107" s="134" t="s">
        <v>422</v>
      </c>
      <c r="B107" s="128" t="s">
        <v>214</v>
      </c>
      <c r="C107" s="202" t="s">
        <v>182</v>
      </c>
      <c r="D107" s="203" t="s">
        <v>183</v>
      </c>
      <c r="E107" s="204" t="s">
        <v>423</v>
      </c>
      <c r="F107" s="205"/>
      <c r="G107" s="206">
        <f>G108</f>
        <v>13528000</v>
      </c>
      <c r="H107" s="206">
        <f>H108</f>
        <v>0</v>
      </c>
      <c r="I107" s="415">
        <f t="shared" si="2"/>
        <v>0</v>
      </c>
    </row>
    <row r="108" spans="1:9" ht="27.75" customHeight="1">
      <c r="A108" s="80" t="s">
        <v>421</v>
      </c>
      <c r="B108" s="128" t="s">
        <v>214</v>
      </c>
      <c r="C108" s="38" t="s">
        <v>182</v>
      </c>
      <c r="D108" s="69" t="s">
        <v>183</v>
      </c>
      <c r="E108" s="8" t="s">
        <v>423</v>
      </c>
      <c r="F108" s="170" t="s">
        <v>419</v>
      </c>
      <c r="G108" s="19">
        <v>13528000</v>
      </c>
      <c r="H108" s="19"/>
      <c r="I108" s="415">
        <f t="shared" si="2"/>
        <v>0</v>
      </c>
    </row>
    <row r="109" spans="1:9" ht="16.5" customHeight="1">
      <c r="A109" s="134" t="s">
        <v>392</v>
      </c>
      <c r="B109" s="128" t="s">
        <v>214</v>
      </c>
      <c r="C109" s="202" t="s">
        <v>182</v>
      </c>
      <c r="D109" s="203" t="s">
        <v>183</v>
      </c>
      <c r="E109" s="204" t="s">
        <v>416</v>
      </c>
      <c r="F109" s="205"/>
      <c r="G109" s="206">
        <f>G110+G111</f>
        <v>1371374.33</v>
      </c>
      <c r="H109" s="206">
        <f>H110+H111</f>
        <v>787708.33</v>
      </c>
      <c r="I109" s="415">
        <f t="shared" si="2"/>
        <v>57.43933751479802</v>
      </c>
    </row>
    <row r="110" spans="1:9" ht="37.5" customHeight="1">
      <c r="A110" s="80" t="s">
        <v>418</v>
      </c>
      <c r="B110" s="128" t="s">
        <v>214</v>
      </c>
      <c r="C110" s="38" t="s">
        <v>182</v>
      </c>
      <c r="D110" s="69" t="s">
        <v>183</v>
      </c>
      <c r="E110" s="8" t="s">
        <v>416</v>
      </c>
      <c r="F110" s="170" t="s">
        <v>417</v>
      </c>
      <c r="G110" s="19">
        <v>1168041.33</v>
      </c>
      <c r="H110" s="19">
        <v>787708.33</v>
      </c>
      <c r="I110" s="415">
        <f t="shared" si="2"/>
        <v>67.43839535198639</v>
      </c>
    </row>
    <row r="111" spans="1:9" ht="30" customHeight="1">
      <c r="A111" s="80" t="s">
        <v>421</v>
      </c>
      <c r="B111" s="128" t="s">
        <v>214</v>
      </c>
      <c r="C111" s="38" t="s">
        <v>182</v>
      </c>
      <c r="D111" s="69" t="s">
        <v>183</v>
      </c>
      <c r="E111" s="8" t="s">
        <v>416</v>
      </c>
      <c r="F111" s="170" t="s">
        <v>419</v>
      </c>
      <c r="G111" s="19">
        <v>203333</v>
      </c>
      <c r="H111" s="19"/>
      <c r="I111" s="415">
        <f t="shared" si="2"/>
        <v>0</v>
      </c>
    </row>
    <row r="112" spans="1:9" ht="41.25" customHeight="1">
      <c r="A112" s="134" t="s">
        <v>285</v>
      </c>
      <c r="B112" s="128" t="s">
        <v>214</v>
      </c>
      <c r="C112" s="202" t="s">
        <v>182</v>
      </c>
      <c r="D112" s="203" t="s">
        <v>183</v>
      </c>
      <c r="E112" s="204" t="s">
        <v>286</v>
      </c>
      <c r="F112" s="205"/>
      <c r="G112" s="206">
        <f>G113</f>
        <v>40000</v>
      </c>
      <c r="H112" s="206">
        <f>H113</f>
        <v>0</v>
      </c>
      <c r="I112" s="415">
        <f t="shared" si="2"/>
        <v>0</v>
      </c>
    </row>
    <row r="113" spans="1:9" ht="18.75" customHeight="1">
      <c r="A113" s="80" t="s">
        <v>276</v>
      </c>
      <c r="B113" s="128" t="s">
        <v>214</v>
      </c>
      <c r="C113" s="38" t="s">
        <v>182</v>
      </c>
      <c r="D113" s="69" t="s">
        <v>183</v>
      </c>
      <c r="E113" s="8" t="s">
        <v>286</v>
      </c>
      <c r="F113" s="170" t="s">
        <v>278</v>
      </c>
      <c r="G113" s="19">
        <v>40000</v>
      </c>
      <c r="H113" s="19"/>
      <c r="I113" s="415">
        <f t="shared" si="2"/>
        <v>0</v>
      </c>
    </row>
    <row r="114" spans="1:9" ht="15.75" customHeight="1">
      <c r="A114" s="134" t="s">
        <v>323</v>
      </c>
      <c r="B114" s="128" t="s">
        <v>214</v>
      </c>
      <c r="C114" s="202" t="s">
        <v>182</v>
      </c>
      <c r="D114" s="203" t="s">
        <v>183</v>
      </c>
      <c r="E114" s="204" t="s">
        <v>324</v>
      </c>
      <c r="F114" s="205"/>
      <c r="G114" s="206">
        <f>G115</f>
        <v>451000</v>
      </c>
      <c r="H114" s="206">
        <f>H115</f>
        <v>0</v>
      </c>
      <c r="I114" s="415">
        <f t="shared" si="2"/>
        <v>0</v>
      </c>
    </row>
    <row r="115" spans="1:9" ht="16.5" customHeight="1">
      <c r="A115" s="80" t="s">
        <v>276</v>
      </c>
      <c r="B115" s="128" t="s">
        <v>214</v>
      </c>
      <c r="C115" s="38" t="s">
        <v>182</v>
      </c>
      <c r="D115" s="69" t="s">
        <v>183</v>
      </c>
      <c r="E115" s="8" t="s">
        <v>324</v>
      </c>
      <c r="F115" s="170" t="s">
        <v>278</v>
      </c>
      <c r="G115" s="19">
        <v>451000</v>
      </c>
      <c r="H115" s="19"/>
      <c r="I115" s="415">
        <f t="shared" si="2"/>
        <v>0</v>
      </c>
    </row>
    <row r="116" spans="1:9" ht="27" customHeight="1">
      <c r="A116" s="225" t="s">
        <v>325</v>
      </c>
      <c r="B116" s="128" t="s">
        <v>214</v>
      </c>
      <c r="C116" s="211" t="s">
        <v>182</v>
      </c>
      <c r="D116" s="203" t="s">
        <v>183</v>
      </c>
      <c r="E116" s="203" t="s">
        <v>326</v>
      </c>
      <c r="F116" s="213"/>
      <c r="G116" s="214">
        <f>G117</f>
        <v>6000000</v>
      </c>
      <c r="H116" s="214">
        <f>H117</f>
        <v>500000</v>
      </c>
      <c r="I116" s="415">
        <f t="shared" si="2"/>
        <v>8.333333333333332</v>
      </c>
    </row>
    <row r="117" spans="1:9" ht="35.25" customHeight="1">
      <c r="A117" s="80" t="s">
        <v>397</v>
      </c>
      <c r="B117" s="128" t="s">
        <v>214</v>
      </c>
      <c r="C117" s="64" t="s">
        <v>182</v>
      </c>
      <c r="D117" s="8" t="s">
        <v>183</v>
      </c>
      <c r="E117" s="8" t="s">
        <v>326</v>
      </c>
      <c r="F117" s="170" t="s">
        <v>396</v>
      </c>
      <c r="G117" s="19">
        <v>6000000</v>
      </c>
      <c r="H117" s="19">
        <v>500000</v>
      </c>
      <c r="I117" s="415">
        <f t="shared" si="2"/>
        <v>8.333333333333332</v>
      </c>
    </row>
    <row r="118" spans="1:9" ht="17.25" customHeight="1">
      <c r="A118" s="30" t="s">
        <v>287</v>
      </c>
      <c r="B118" s="128" t="s">
        <v>214</v>
      </c>
      <c r="C118" s="44" t="s">
        <v>182</v>
      </c>
      <c r="D118" s="220" t="s">
        <v>185</v>
      </c>
      <c r="E118" s="220"/>
      <c r="F118" s="221"/>
      <c r="G118" s="222">
        <f>G119+G121+G123</f>
        <v>1255957.67</v>
      </c>
      <c r="H118" s="222">
        <f>H119+H121+H123</f>
        <v>310729.10000000003</v>
      </c>
      <c r="I118" s="415">
        <f t="shared" si="2"/>
        <v>24.74041183251025</v>
      </c>
    </row>
    <row r="119" spans="1:9" ht="17.25" customHeight="1">
      <c r="A119" s="134" t="s">
        <v>392</v>
      </c>
      <c r="B119" s="128" t="s">
        <v>214</v>
      </c>
      <c r="C119" s="202" t="s">
        <v>182</v>
      </c>
      <c r="D119" s="203" t="s">
        <v>185</v>
      </c>
      <c r="E119" s="204" t="s">
        <v>416</v>
      </c>
      <c r="F119" s="205"/>
      <c r="G119" s="206">
        <f>G120</f>
        <v>878957.67</v>
      </c>
      <c r="H119" s="206">
        <f>H120</f>
        <v>0</v>
      </c>
      <c r="I119" s="415">
        <f>H119/G119*100</f>
        <v>0</v>
      </c>
    </row>
    <row r="120" spans="1:9" ht="39.75" customHeight="1">
      <c r="A120" s="80" t="s">
        <v>418</v>
      </c>
      <c r="B120" s="128" t="s">
        <v>214</v>
      </c>
      <c r="C120" s="38" t="s">
        <v>182</v>
      </c>
      <c r="D120" s="69" t="s">
        <v>185</v>
      </c>
      <c r="E120" s="8" t="s">
        <v>416</v>
      </c>
      <c r="F120" s="170" t="s">
        <v>417</v>
      </c>
      <c r="G120" s="19">
        <v>878957.67</v>
      </c>
      <c r="H120" s="19"/>
      <c r="I120" s="415">
        <f>H120/G120*100</f>
        <v>0</v>
      </c>
    </row>
    <row r="121" spans="1:9" ht="30.75" customHeight="1">
      <c r="A121" s="223" t="s">
        <v>288</v>
      </c>
      <c r="B121" s="128" t="s">
        <v>214</v>
      </c>
      <c r="C121" s="218" t="s">
        <v>182</v>
      </c>
      <c r="D121" s="219" t="s">
        <v>185</v>
      </c>
      <c r="E121" s="203" t="s">
        <v>289</v>
      </c>
      <c r="F121" s="213"/>
      <c r="G121" s="214">
        <f>G122</f>
        <v>40000</v>
      </c>
      <c r="H121" s="214">
        <f>H122</f>
        <v>26872.76</v>
      </c>
      <c r="I121" s="415">
        <f t="shared" si="2"/>
        <v>67.1819</v>
      </c>
    </row>
    <row r="122" spans="1:9" ht="18.75" customHeight="1">
      <c r="A122" s="80" t="s">
        <v>276</v>
      </c>
      <c r="B122" s="128" t="s">
        <v>214</v>
      </c>
      <c r="C122" s="217" t="s">
        <v>182</v>
      </c>
      <c r="D122" s="9" t="s">
        <v>185</v>
      </c>
      <c r="E122" s="8" t="s">
        <v>289</v>
      </c>
      <c r="F122" s="170" t="s">
        <v>278</v>
      </c>
      <c r="G122" s="19">
        <v>40000</v>
      </c>
      <c r="H122" s="19">
        <v>26872.76</v>
      </c>
      <c r="I122" s="415">
        <f t="shared" si="2"/>
        <v>67.1819</v>
      </c>
    </row>
    <row r="123" spans="1:9" ht="14.25" customHeight="1">
      <c r="A123" s="93" t="s">
        <v>424</v>
      </c>
      <c r="B123" s="128" t="s">
        <v>214</v>
      </c>
      <c r="C123" s="257" t="s">
        <v>182</v>
      </c>
      <c r="D123" s="258" t="s">
        <v>185</v>
      </c>
      <c r="E123" s="32" t="s">
        <v>425</v>
      </c>
      <c r="F123" s="258"/>
      <c r="G123" s="33">
        <f>G124</f>
        <v>337000</v>
      </c>
      <c r="H123" s="33">
        <f>H124</f>
        <v>283856.34</v>
      </c>
      <c r="I123" s="415">
        <f t="shared" si="2"/>
        <v>84.23036795252227</v>
      </c>
    </row>
    <row r="124" spans="1:9" ht="24.75" customHeight="1">
      <c r="A124" s="80" t="s">
        <v>276</v>
      </c>
      <c r="B124" s="128" t="s">
        <v>214</v>
      </c>
      <c r="C124" s="217" t="s">
        <v>182</v>
      </c>
      <c r="D124" s="9" t="s">
        <v>185</v>
      </c>
      <c r="E124" s="8" t="s">
        <v>425</v>
      </c>
      <c r="F124" s="9" t="s">
        <v>278</v>
      </c>
      <c r="G124" s="19">
        <v>337000</v>
      </c>
      <c r="H124" s="19">
        <v>283856.34</v>
      </c>
      <c r="I124" s="415">
        <f t="shared" si="2"/>
        <v>84.23036795252227</v>
      </c>
    </row>
    <row r="125" spans="1:9" ht="15" customHeight="1">
      <c r="A125" s="30" t="s">
        <v>206</v>
      </c>
      <c r="B125" s="128" t="s">
        <v>214</v>
      </c>
      <c r="C125" s="44" t="s">
        <v>182</v>
      </c>
      <c r="D125" s="92" t="s">
        <v>182</v>
      </c>
      <c r="E125" s="7"/>
      <c r="F125" s="162"/>
      <c r="G125" s="22">
        <f>G126</f>
        <v>39000</v>
      </c>
      <c r="H125" s="22">
        <f>H126</f>
        <v>0</v>
      </c>
      <c r="I125" s="415">
        <f t="shared" si="2"/>
        <v>0</v>
      </c>
    </row>
    <row r="126" spans="1:9" ht="16.5" customHeight="1">
      <c r="A126" s="35" t="s">
        <v>327</v>
      </c>
      <c r="B126" s="128" t="s">
        <v>214</v>
      </c>
      <c r="C126" s="39" t="s">
        <v>182</v>
      </c>
      <c r="D126" s="71" t="s">
        <v>182</v>
      </c>
      <c r="E126" s="32" t="s">
        <v>328</v>
      </c>
      <c r="F126" s="163"/>
      <c r="G126" s="33">
        <f>G127</f>
        <v>39000</v>
      </c>
      <c r="H126" s="33">
        <f>H127</f>
        <v>0</v>
      </c>
      <c r="I126" s="415">
        <f t="shared" si="2"/>
        <v>0</v>
      </c>
    </row>
    <row r="127" spans="1:9" ht="24.75" customHeight="1">
      <c r="A127" s="13" t="s">
        <v>365</v>
      </c>
      <c r="B127" s="128" t="s">
        <v>214</v>
      </c>
      <c r="C127" s="42" t="s">
        <v>182</v>
      </c>
      <c r="D127" s="69" t="s">
        <v>182</v>
      </c>
      <c r="E127" s="8" t="s">
        <v>328</v>
      </c>
      <c r="F127" s="170" t="s">
        <v>366</v>
      </c>
      <c r="G127" s="19">
        <v>39000</v>
      </c>
      <c r="H127" s="19"/>
      <c r="I127" s="415">
        <f t="shared" si="2"/>
        <v>0</v>
      </c>
    </row>
    <row r="128" spans="1:9" ht="20.25" customHeight="1">
      <c r="A128" s="240" t="s">
        <v>196</v>
      </c>
      <c r="B128" s="129" t="s">
        <v>214</v>
      </c>
      <c r="C128" s="241" t="s">
        <v>177</v>
      </c>
      <c r="D128" s="242"/>
      <c r="E128" s="243"/>
      <c r="F128" s="244"/>
      <c r="G128" s="239">
        <f>G129+G160+G212+G224</f>
        <v>280336512.6</v>
      </c>
      <c r="H128" s="239">
        <f>H129+H160+H212+H224</f>
        <v>206162718.52</v>
      </c>
      <c r="I128" s="415">
        <f t="shared" si="2"/>
        <v>73.54115830575542</v>
      </c>
    </row>
    <row r="129" spans="1:9" ht="16.5" customHeight="1">
      <c r="A129" s="30" t="s">
        <v>197</v>
      </c>
      <c r="B129" s="128" t="s">
        <v>214</v>
      </c>
      <c r="C129" s="43" t="s">
        <v>177</v>
      </c>
      <c r="D129" s="106" t="s">
        <v>176</v>
      </c>
      <c r="E129" s="10"/>
      <c r="F129" s="182"/>
      <c r="G129" s="22">
        <f>G130+G132+G141+G147+G150+G154+G156+G158</f>
        <v>68005465.41</v>
      </c>
      <c r="H129" s="22">
        <f>H130+H132+H141+H147+H150+H154+H156+H158</f>
        <v>49270542</v>
      </c>
      <c r="I129" s="415">
        <f t="shared" si="2"/>
        <v>72.45085627008284</v>
      </c>
    </row>
    <row r="130" spans="1:9" ht="17.25" customHeight="1">
      <c r="A130" s="29" t="s">
        <v>341</v>
      </c>
      <c r="B130" s="128" t="s">
        <v>214</v>
      </c>
      <c r="C130" s="41" t="s">
        <v>177</v>
      </c>
      <c r="D130" s="70" t="s">
        <v>176</v>
      </c>
      <c r="E130" s="12" t="s">
        <v>342</v>
      </c>
      <c r="F130" s="165"/>
      <c r="G130" s="18">
        <f>G131</f>
        <v>10033979.41</v>
      </c>
      <c r="H130" s="18">
        <f>H131</f>
        <v>6854245.8</v>
      </c>
      <c r="I130" s="415">
        <f t="shared" si="2"/>
        <v>68.3103434831545</v>
      </c>
    </row>
    <row r="131" spans="1:9" ht="24" customHeight="1">
      <c r="A131" s="80" t="s">
        <v>318</v>
      </c>
      <c r="B131" s="128" t="s">
        <v>214</v>
      </c>
      <c r="C131" s="42" t="s">
        <v>177</v>
      </c>
      <c r="D131" s="69" t="s">
        <v>176</v>
      </c>
      <c r="E131" s="8" t="s">
        <v>342</v>
      </c>
      <c r="F131" s="170" t="s">
        <v>278</v>
      </c>
      <c r="G131" s="19">
        <v>10033979.41</v>
      </c>
      <c r="H131" s="19">
        <v>6854245.8</v>
      </c>
      <c r="I131" s="415">
        <f t="shared" si="2"/>
        <v>68.3103434831545</v>
      </c>
    </row>
    <row r="132" spans="1:9" ht="15" customHeight="1">
      <c r="A132" s="29" t="s">
        <v>198</v>
      </c>
      <c r="B132" s="128" t="s">
        <v>214</v>
      </c>
      <c r="C132" s="41" t="s">
        <v>177</v>
      </c>
      <c r="D132" s="70" t="s">
        <v>176</v>
      </c>
      <c r="E132" s="12" t="s">
        <v>329</v>
      </c>
      <c r="F132" s="165"/>
      <c r="G132" s="18">
        <f>SUM(G133:G140)</f>
        <v>23798486</v>
      </c>
      <c r="H132" s="18">
        <f>SUM(H133:H140)</f>
        <v>18813187.23</v>
      </c>
      <c r="I132" s="415">
        <f t="shared" si="2"/>
        <v>79.05203394031032</v>
      </c>
    </row>
    <row r="133" spans="1:9" ht="27" customHeight="1">
      <c r="A133" s="80" t="s">
        <v>313</v>
      </c>
      <c r="B133" s="128" t="s">
        <v>214</v>
      </c>
      <c r="C133" s="46" t="s">
        <v>177</v>
      </c>
      <c r="D133" s="103" t="s">
        <v>176</v>
      </c>
      <c r="E133" s="8" t="s">
        <v>329</v>
      </c>
      <c r="F133" s="175" t="s">
        <v>315</v>
      </c>
      <c r="G133" s="19">
        <v>17753385</v>
      </c>
      <c r="H133" s="19">
        <v>13840576.62</v>
      </c>
      <c r="I133" s="415">
        <f t="shared" si="2"/>
        <v>77.96021220741846</v>
      </c>
    </row>
    <row r="134" spans="1:9" ht="24.75" customHeight="1">
      <c r="A134" s="80" t="s">
        <v>317</v>
      </c>
      <c r="B134" s="128" t="s">
        <v>214</v>
      </c>
      <c r="C134" s="46" t="s">
        <v>177</v>
      </c>
      <c r="D134" s="103" t="s">
        <v>176</v>
      </c>
      <c r="E134" s="8" t="s">
        <v>329</v>
      </c>
      <c r="F134" s="175" t="s">
        <v>316</v>
      </c>
      <c r="G134" s="19">
        <v>605551</v>
      </c>
      <c r="H134" s="19">
        <v>268078.11</v>
      </c>
      <c r="I134" s="415">
        <f t="shared" si="2"/>
        <v>44.270112674242135</v>
      </c>
    </row>
    <row r="135" spans="1:9" ht="18" customHeight="1">
      <c r="A135" s="80" t="s">
        <v>275</v>
      </c>
      <c r="B135" s="128" t="s">
        <v>214</v>
      </c>
      <c r="C135" s="46" t="s">
        <v>177</v>
      </c>
      <c r="D135" s="103" t="s">
        <v>176</v>
      </c>
      <c r="E135" s="8" t="s">
        <v>329</v>
      </c>
      <c r="F135" s="175" t="s">
        <v>277</v>
      </c>
      <c r="G135" s="19">
        <v>19800</v>
      </c>
      <c r="H135" s="19"/>
      <c r="I135" s="415">
        <f t="shared" si="2"/>
        <v>0</v>
      </c>
    </row>
    <row r="136" spans="1:9" ht="28.5" customHeight="1">
      <c r="A136" s="80" t="s">
        <v>318</v>
      </c>
      <c r="B136" s="128" t="s">
        <v>214</v>
      </c>
      <c r="C136" s="46" t="s">
        <v>177</v>
      </c>
      <c r="D136" s="103" t="s">
        <v>176</v>
      </c>
      <c r="E136" s="8" t="s">
        <v>329</v>
      </c>
      <c r="F136" s="175" t="s">
        <v>278</v>
      </c>
      <c r="G136" s="19">
        <v>4629750</v>
      </c>
      <c r="H136" s="19">
        <v>4022775.62</v>
      </c>
      <c r="I136" s="415">
        <f t="shared" si="2"/>
        <v>86.88969425994925</v>
      </c>
    </row>
    <row r="137" spans="1:9" ht="39" customHeight="1">
      <c r="A137" s="199" t="s">
        <v>330</v>
      </c>
      <c r="B137" s="128" t="s">
        <v>214</v>
      </c>
      <c r="C137" s="226" t="s">
        <v>177</v>
      </c>
      <c r="D137" s="103" t="s">
        <v>176</v>
      </c>
      <c r="E137" s="8" t="s">
        <v>329</v>
      </c>
      <c r="F137" s="175" t="s">
        <v>331</v>
      </c>
      <c r="G137" s="19">
        <f>300000*95%</f>
        <v>285000</v>
      </c>
      <c r="H137" s="19">
        <v>215000</v>
      </c>
      <c r="I137" s="415">
        <f t="shared" si="2"/>
        <v>75.43859649122807</v>
      </c>
    </row>
    <row r="138" spans="1:9" ht="66.75" customHeight="1">
      <c r="A138" s="473" t="s">
        <v>312</v>
      </c>
      <c r="B138" s="128" t="s">
        <v>214</v>
      </c>
      <c r="C138" s="46" t="s">
        <v>177</v>
      </c>
      <c r="D138" s="103" t="s">
        <v>176</v>
      </c>
      <c r="E138" s="8" t="s">
        <v>329</v>
      </c>
      <c r="F138" s="175" t="s">
        <v>308</v>
      </c>
      <c r="G138" s="19">
        <v>91082.13</v>
      </c>
      <c r="H138" s="19">
        <v>78745.1</v>
      </c>
      <c r="I138" s="415">
        <f t="shared" si="2"/>
        <v>86.45504886633634</v>
      </c>
    </row>
    <row r="139" spans="1:9" ht="17.25" customHeight="1">
      <c r="A139" s="80" t="s">
        <v>307</v>
      </c>
      <c r="B139" s="128" t="s">
        <v>214</v>
      </c>
      <c r="C139" s="46" t="s">
        <v>177</v>
      </c>
      <c r="D139" s="103" t="s">
        <v>176</v>
      </c>
      <c r="E139" s="8" t="s">
        <v>329</v>
      </c>
      <c r="F139" s="170" t="s">
        <v>310</v>
      </c>
      <c r="G139" s="19">
        <v>385000</v>
      </c>
      <c r="H139" s="19">
        <v>367252.17</v>
      </c>
      <c r="I139" s="415">
        <f t="shared" si="2"/>
        <v>95.39017402597402</v>
      </c>
    </row>
    <row r="140" spans="1:9" ht="18" customHeight="1">
      <c r="A140" s="80" t="s">
        <v>309</v>
      </c>
      <c r="B140" s="128" t="s">
        <v>214</v>
      </c>
      <c r="C140" s="46" t="s">
        <v>177</v>
      </c>
      <c r="D140" s="103" t="s">
        <v>176</v>
      </c>
      <c r="E140" s="8" t="s">
        <v>329</v>
      </c>
      <c r="F140" s="170" t="s">
        <v>311</v>
      </c>
      <c r="G140" s="19">
        <v>28917.87</v>
      </c>
      <c r="H140" s="19">
        <v>20759.61</v>
      </c>
      <c r="I140" s="415">
        <f t="shared" si="2"/>
        <v>71.78817112048709</v>
      </c>
    </row>
    <row r="141" spans="1:9" ht="43.5" customHeight="1">
      <c r="A141" s="225" t="s">
        <v>335</v>
      </c>
      <c r="B141" s="128" t="s">
        <v>214</v>
      </c>
      <c r="C141" s="227" t="s">
        <v>177</v>
      </c>
      <c r="D141" s="228" t="s">
        <v>176</v>
      </c>
      <c r="E141" s="203" t="s">
        <v>406</v>
      </c>
      <c r="F141" s="213"/>
      <c r="G141" s="214">
        <f>SUM(G142:G146)</f>
        <v>30112000</v>
      </c>
      <c r="H141" s="214">
        <f>SUM(H142:H146)</f>
        <v>21050315.650000002</v>
      </c>
      <c r="I141" s="415">
        <f t="shared" si="2"/>
        <v>69.9067336942083</v>
      </c>
    </row>
    <row r="142" spans="1:9" ht="30" customHeight="1">
      <c r="A142" s="80" t="s">
        <v>313</v>
      </c>
      <c r="B142" s="128" t="s">
        <v>214</v>
      </c>
      <c r="C142" s="46" t="s">
        <v>177</v>
      </c>
      <c r="D142" s="103" t="s">
        <v>176</v>
      </c>
      <c r="E142" s="8" t="s">
        <v>406</v>
      </c>
      <c r="F142" s="175" t="s">
        <v>315</v>
      </c>
      <c r="G142" s="19">
        <v>28246000</v>
      </c>
      <c r="H142" s="19">
        <v>20280112.51</v>
      </c>
      <c r="I142" s="415">
        <f t="shared" si="2"/>
        <v>71.79817499822985</v>
      </c>
    </row>
    <row r="143" spans="1:9" ht="21" customHeight="1">
      <c r="A143" s="80" t="s">
        <v>317</v>
      </c>
      <c r="B143" s="128" t="s">
        <v>214</v>
      </c>
      <c r="C143" s="46" t="s">
        <v>177</v>
      </c>
      <c r="D143" s="103" t="s">
        <v>176</v>
      </c>
      <c r="E143" s="8" t="s">
        <v>406</v>
      </c>
      <c r="F143" s="175" t="s">
        <v>316</v>
      </c>
      <c r="G143" s="19">
        <v>138000</v>
      </c>
      <c r="H143" s="19">
        <v>69669.8</v>
      </c>
      <c r="I143" s="415">
        <f t="shared" si="2"/>
        <v>50.48536231884058</v>
      </c>
    </row>
    <row r="144" spans="1:9" ht="19.5" customHeight="1">
      <c r="A144" s="80" t="s">
        <v>275</v>
      </c>
      <c r="B144" s="136" t="s">
        <v>214</v>
      </c>
      <c r="C144" s="46" t="s">
        <v>177</v>
      </c>
      <c r="D144" s="103" t="s">
        <v>176</v>
      </c>
      <c r="E144" s="8" t="s">
        <v>406</v>
      </c>
      <c r="F144" s="175" t="s">
        <v>277</v>
      </c>
      <c r="G144" s="19">
        <v>3000</v>
      </c>
      <c r="H144" s="19"/>
      <c r="I144" s="415">
        <f t="shared" si="2"/>
        <v>0</v>
      </c>
    </row>
    <row r="145" spans="1:9" ht="30" customHeight="1">
      <c r="A145" s="80" t="s">
        <v>318</v>
      </c>
      <c r="B145" s="128" t="s">
        <v>214</v>
      </c>
      <c r="C145" s="46" t="s">
        <v>177</v>
      </c>
      <c r="D145" s="103" t="s">
        <v>176</v>
      </c>
      <c r="E145" s="8" t="s">
        <v>406</v>
      </c>
      <c r="F145" s="175" t="s">
        <v>278</v>
      </c>
      <c r="G145" s="19">
        <v>680000</v>
      </c>
      <c r="H145" s="19">
        <v>13333.34</v>
      </c>
      <c r="I145" s="415">
        <f t="shared" si="2"/>
        <v>1.9607852941176471</v>
      </c>
    </row>
    <row r="146" spans="1:9" ht="42.75" customHeight="1">
      <c r="A146" s="199" t="s">
        <v>330</v>
      </c>
      <c r="B146" s="128" t="s">
        <v>214</v>
      </c>
      <c r="C146" s="226" t="s">
        <v>177</v>
      </c>
      <c r="D146" s="103" t="s">
        <v>176</v>
      </c>
      <c r="E146" s="8" t="s">
        <v>406</v>
      </c>
      <c r="F146" s="175" t="s">
        <v>331</v>
      </c>
      <c r="G146" s="19">
        <v>1045000</v>
      </c>
      <c r="H146" s="19">
        <v>687200</v>
      </c>
      <c r="I146" s="415">
        <f t="shared" si="2"/>
        <v>65.76076555023923</v>
      </c>
    </row>
    <row r="147" spans="1:9" ht="18" customHeight="1">
      <c r="A147" s="35" t="s">
        <v>256</v>
      </c>
      <c r="B147" s="128" t="s">
        <v>214</v>
      </c>
      <c r="C147" s="39" t="s">
        <v>177</v>
      </c>
      <c r="D147" s="71" t="s">
        <v>176</v>
      </c>
      <c r="E147" s="32" t="s">
        <v>332</v>
      </c>
      <c r="F147" s="163"/>
      <c r="G147" s="33">
        <f>G148+G149</f>
        <v>1000000</v>
      </c>
      <c r="H147" s="33">
        <f>H148+H149</f>
        <v>637163.1</v>
      </c>
      <c r="I147" s="415">
        <f t="shared" si="2"/>
        <v>63.71631</v>
      </c>
    </row>
    <row r="148" spans="1:9" ht="17.25" customHeight="1">
      <c r="A148" s="13" t="s">
        <v>317</v>
      </c>
      <c r="B148" s="128" t="s">
        <v>214</v>
      </c>
      <c r="C148" s="38" t="s">
        <v>177</v>
      </c>
      <c r="D148" s="69" t="s">
        <v>176</v>
      </c>
      <c r="E148" s="8" t="s">
        <v>332</v>
      </c>
      <c r="F148" s="170" t="s">
        <v>316</v>
      </c>
      <c r="G148" s="19">
        <v>900000</v>
      </c>
      <c r="H148" s="19">
        <v>575838.49</v>
      </c>
      <c r="I148" s="415">
        <f t="shared" si="2"/>
        <v>63.982054444444444</v>
      </c>
    </row>
    <row r="149" spans="1:9" ht="18.75">
      <c r="A149" s="13" t="s">
        <v>272</v>
      </c>
      <c r="B149" s="128" t="s">
        <v>214</v>
      </c>
      <c r="C149" s="38" t="s">
        <v>177</v>
      </c>
      <c r="D149" s="69" t="s">
        <v>176</v>
      </c>
      <c r="E149" s="8" t="s">
        <v>332</v>
      </c>
      <c r="F149" s="170" t="s">
        <v>271</v>
      </c>
      <c r="G149" s="19">
        <v>100000</v>
      </c>
      <c r="H149" s="19">
        <v>61324.61</v>
      </c>
      <c r="I149" s="415">
        <f t="shared" si="2"/>
        <v>61.32461</v>
      </c>
    </row>
    <row r="150" spans="1:9" ht="18.75">
      <c r="A150" s="35" t="s">
        <v>221</v>
      </c>
      <c r="B150" s="128" t="s">
        <v>214</v>
      </c>
      <c r="C150" s="39" t="s">
        <v>177</v>
      </c>
      <c r="D150" s="71" t="s">
        <v>176</v>
      </c>
      <c r="E150" s="32" t="s">
        <v>333</v>
      </c>
      <c r="F150" s="163"/>
      <c r="G150" s="33">
        <f>SUM(G151:G153)</f>
        <v>700000</v>
      </c>
      <c r="H150" s="33">
        <f>SUM(H151:H153)</f>
        <v>96374.08</v>
      </c>
      <c r="I150" s="415">
        <f t="shared" si="2"/>
        <v>13.767725714285714</v>
      </c>
    </row>
    <row r="151" spans="1:9" ht="28.5" customHeight="1">
      <c r="A151" s="80" t="s">
        <v>318</v>
      </c>
      <c r="B151" s="128" t="s">
        <v>214</v>
      </c>
      <c r="C151" s="64" t="s">
        <v>177</v>
      </c>
      <c r="D151" s="8" t="s">
        <v>176</v>
      </c>
      <c r="E151" s="8" t="s">
        <v>333</v>
      </c>
      <c r="F151" s="8" t="s">
        <v>278</v>
      </c>
      <c r="G151" s="19">
        <v>467500</v>
      </c>
      <c r="H151" s="19">
        <v>31366.5</v>
      </c>
      <c r="I151" s="415">
        <f t="shared" si="2"/>
        <v>6.709411764705882</v>
      </c>
    </row>
    <row r="152" spans="1:9" ht="33.75" customHeight="1">
      <c r="A152" s="80" t="s">
        <v>313</v>
      </c>
      <c r="B152" s="128" t="s">
        <v>214</v>
      </c>
      <c r="C152" s="64" t="s">
        <v>177</v>
      </c>
      <c r="D152" s="8" t="s">
        <v>176</v>
      </c>
      <c r="E152" s="8" t="s">
        <v>333</v>
      </c>
      <c r="F152" s="8" t="s">
        <v>315</v>
      </c>
      <c r="G152" s="19">
        <v>132500</v>
      </c>
      <c r="H152" s="19">
        <v>65007.58</v>
      </c>
      <c r="I152" s="415">
        <f aca="true" t="shared" si="3" ref="I152:I223">H152/G152*100</f>
        <v>49.062324528301886</v>
      </c>
    </row>
    <row r="153" spans="1:9" ht="18" customHeight="1">
      <c r="A153" s="13" t="s">
        <v>272</v>
      </c>
      <c r="B153" s="128" t="s">
        <v>214</v>
      </c>
      <c r="C153" s="64" t="s">
        <v>177</v>
      </c>
      <c r="D153" s="8" t="s">
        <v>176</v>
      </c>
      <c r="E153" s="8" t="s">
        <v>333</v>
      </c>
      <c r="F153" s="8" t="s">
        <v>271</v>
      </c>
      <c r="G153" s="19">
        <v>100000</v>
      </c>
      <c r="H153" s="19"/>
      <c r="I153" s="415">
        <f t="shared" si="3"/>
        <v>0</v>
      </c>
    </row>
    <row r="154" spans="1:9" ht="18" customHeight="1">
      <c r="A154" s="35" t="s">
        <v>427</v>
      </c>
      <c r="B154" s="128" t="s">
        <v>214</v>
      </c>
      <c r="C154" s="39" t="s">
        <v>177</v>
      </c>
      <c r="D154" s="71" t="s">
        <v>176</v>
      </c>
      <c r="E154" s="32" t="s">
        <v>426</v>
      </c>
      <c r="F154" s="163"/>
      <c r="G154" s="33">
        <f>G155</f>
        <v>315000</v>
      </c>
      <c r="H154" s="33">
        <f>H155</f>
        <v>147049.16</v>
      </c>
      <c r="I154" s="415">
        <f t="shared" si="3"/>
        <v>46.682273015873015</v>
      </c>
    </row>
    <row r="155" spans="1:9" ht="27" customHeight="1">
      <c r="A155" s="13" t="s">
        <v>365</v>
      </c>
      <c r="B155" s="128" t="s">
        <v>214</v>
      </c>
      <c r="C155" s="38" t="s">
        <v>177</v>
      </c>
      <c r="D155" s="69" t="s">
        <v>176</v>
      </c>
      <c r="E155" s="8" t="s">
        <v>426</v>
      </c>
      <c r="F155" s="8" t="s">
        <v>366</v>
      </c>
      <c r="G155" s="19">
        <v>315000</v>
      </c>
      <c r="H155" s="19">
        <v>147049.16</v>
      </c>
      <c r="I155" s="415">
        <f t="shared" si="3"/>
        <v>46.682273015873015</v>
      </c>
    </row>
    <row r="156" spans="1:9" ht="27" customHeight="1">
      <c r="A156" s="35" t="s">
        <v>428</v>
      </c>
      <c r="B156" s="128" t="s">
        <v>214</v>
      </c>
      <c r="C156" s="39" t="s">
        <v>177</v>
      </c>
      <c r="D156" s="71" t="s">
        <v>176</v>
      </c>
      <c r="E156" s="32" t="s">
        <v>429</v>
      </c>
      <c r="F156" s="163"/>
      <c r="G156" s="33">
        <f>G157</f>
        <v>66000</v>
      </c>
      <c r="H156" s="33">
        <f>H157</f>
        <v>16338.79</v>
      </c>
      <c r="I156" s="415">
        <f t="shared" si="3"/>
        <v>24.755742424242424</v>
      </c>
    </row>
    <row r="157" spans="1:9" ht="27.75" customHeight="1">
      <c r="A157" s="13" t="s">
        <v>365</v>
      </c>
      <c r="B157" s="128" t="s">
        <v>214</v>
      </c>
      <c r="C157" s="38" t="s">
        <v>177</v>
      </c>
      <c r="D157" s="69" t="s">
        <v>176</v>
      </c>
      <c r="E157" s="8" t="s">
        <v>429</v>
      </c>
      <c r="F157" s="8" t="s">
        <v>366</v>
      </c>
      <c r="G157" s="19">
        <v>66000</v>
      </c>
      <c r="H157" s="19">
        <v>16338.79</v>
      </c>
      <c r="I157" s="415">
        <f t="shared" si="3"/>
        <v>24.755742424242424</v>
      </c>
    </row>
    <row r="158" spans="1:9" ht="18" customHeight="1">
      <c r="A158" s="35" t="s">
        <v>392</v>
      </c>
      <c r="B158" s="128" t="s">
        <v>214</v>
      </c>
      <c r="C158" s="39" t="s">
        <v>177</v>
      </c>
      <c r="D158" s="71" t="s">
        <v>176</v>
      </c>
      <c r="E158" s="32" t="s">
        <v>408</v>
      </c>
      <c r="F158" s="163"/>
      <c r="G158" s="33">
        <f>G159</f>
        <v>1980000</v>
      </c>
      <c r="H158" s="33">
        <f>H159</f>
        <v>1655868.19</v>
      </c>
      <c r="I158" s="415">
        <f t="shared" si="3"/>
        <v>83.62970656565656</v>
      </c>
    </row>
    <row r="159" spans="1:9" ht="30" customHeight="1">
      <c r="A159" s="80" t="s">
        <v>318</v>
      </c>
      <c r="B159" s="128" t="s">
        <v>214</v>
      </c>
      <c r="C159" s="38" t="s">
        <v>177</v>
      </c>
      <c r="D159" s="69" t="s">
        <v>176</v>
      </c>
      <c r="E159" s="8" t="s">
        <v>408</v>
      </c>
      <c r="F159" s="8" t="s">
        <v>278</v>
      </c>
      <c r="G159" s="19">
        <v>1980000</v>
      </c>
      <c r="H159" s="19">
        <v>1655868.19</v>
      </c>
      <c r="I159" s="415">
        <f t="shared" si="3"/>
        <v>83.62970656565656</v>
      </c>
    </row>
    <row r="160" spans="1:9" ht="18" customHeight="1">
      <c r="A160" s="30" t="s">
        <v>199</v>
      </c>
      <c r="B160" s="128" t="s">
        <v>214</v>
      </c>
      <c r="C160" s="44" t="s">
        <v>177</v>
      </c>
      <c r="D160" s="100" t="s">
        <v>183</v>
      </c>
      <c r="E160" s="7"/>
      <c r="F160" s="185"/>
      <c r="G160" s="22">
        <f>G161+G163+G171+G173+G181+G183+G185+G187+G190+G194+G203+G205+G208+G210</f>
        <v>197133102.19</v>
      </c>
      <c r="H160" s="22">
        <f>H161+H163+H171+H173+H181+H183+H185+H187+H190+H194+H203+H205+H208+H210</f>
        <v>146441508.54000002</v>
      </c>
      <c r="I160" s="415">
        <f t="shared" si="3"/>
        <v>74.28560039544114</v>
      </c>
    </row>
    <row r="161" spans="1:9" ht="18" customHeight="1">
      <c r="A161" s="232" t="s">
        <v>152</v>
      </c>
      <c r="B161" s="128" t="s">
        <v>214</v>
      </c>
      <c r="C161" s="231" t="s">
        <v>177</v>
      </c>
      <c r="D161" s="101" t="s">
        <v>183</v>
      </c>
      <c r="E161" s="196" t="s">
        <v>153</v>
      </c>
      <c r="F161" s="186"/>
      <c r="G161" s="18">
        <f>G162</f>
        <v>1085280</v>
      </c>
      <c r="H161" s="18">
        <f>H162</f>
        <v>0</v>
      </c>
      <c r="I161" s="415">
        <f>H161/G161*100</f>
        <v>0</v>
      </c>
    </row>
    <row r="162" spans="1:9" ht="18" customHeight="1">
      <c r="A162" s="13" t="s">
        <v>272</v>
      </c>
      <c r="B162" s="128" t="s">
        <v>214</v>
      </c>
      <c r="C162" s="64" t="s">
        <v>177</v>
      </c>
      <c r="D162" s="8" t="s">
        <v>183</v>
      </c>
      <c r="E162" s="8" t="s">
        <v>153</v>
      </c>
      <c r="F162" s="175" t="s">
        <v>271</v>
      </c>
      <c r="G162" s="19">
        <v>1085280</v>
      </c>
      <c r="H162" s="19"/>
      <c r="I162" s="415">
        <f>H162/G162*100</f>
        <v>0</v>
      </c>
    </row>
    <row r="163" spans="1:9" ht="28.5" customHeight="1">
      <c r="A163" s="35" t="s">
        <v>228</v>
      </c>
      <c r="B163" s="128" t="s">
        <v>214</v>
      </c>
      <c r="C163" s="45" t="s">
        <v>177</v>
      </c>
      <c r="D163" s="102" t="s">
        <v>183</v>
      </c>
      <c r="E163" s="32" t="s">
        <v>334</v>
      </c>
      <c r="F163" s="183"/>
      <c r="G163" s="33">
        <f>SUM(G164:G170)</f>
        <v>12644000</v>
      </c>
      <c r="H163" s="33">
        <f>SUM(H164:H170)</f>
        <v>9573328.08</v>
      </c>
      <c r="I163" s="415">
        <f t="shared" si="3"/>
        <v>75.71439481176843</v>
      </c>
    </row>
    <row r="164" spans="1:9" ht="25.5">
      <c r="A164" s="80" t="s">
        <v>313</v>
      </c>
      <c r="B164" s="128" t="s">
        <v>214</v>
      </c>
      <c r="C164" s="46" t="s">
        <v>177</v>
      </c>
      <c r="D164" s="103" t="s">
        <v>183</v>
      </c>
      <c r="E164" s="8" t="s">
        <v>334</v>
      </c>
      <c r="F164" s="175" t="s">
        <v>315</v>
      </c>
      <c r="G164" s="19">
        <v>8233000</v>
      </c>
      <c r="H164" s="19">
        <v>6069955.65</v>
      </c>
      <c r="I164" s="415">
        <f t="shared" si="3"/>
        <v>73.72714259686629</v>
      </c>
    </row>
    <row r="165" spans="1:9" ht="17.25" customHeight="1">
      <c r="A165" s="80" t="s">
        <v>317</v>
      </c>
      <c r="B165" s="128" t="s">
        <v>214</v>
      </c>
      <c r="C165" s="46" t="s">
        <v>177</v>
      </c>
      <c r="D165" s="103" t="s">
        <v>183</v>
      </c>
      <c r="E165" s="8" t="s">
        <v>334</v>
      </c>
      <c r="F165" s="175" t="s">
        <v>316</v>
      </c>
      <c r="G165" s="19">
        <v>200000</v>
      </c>
      <c r="H165" s="19">
        <v>135117.91</v>
      </c>
      <c r="I165" s="415">
        <f t="shared" si="3"/>
        <v>67.558955</v>
      </c>
    </row>
    <row r="166" spans="1:9" ht="17.25" customHeight="1">
      <c r="A166" s="80" t="s">
        <v>275</v>
      </c>
      <c r="B166" s="128" t="s">
        <v>214</v>
      </c>
      <c r="C166" s="46" t="s">
        <v>177</v>
      </c>
      <c r="D166" s="103" t="s">
        <v>183</v>
      </c>
      <c r="E166" s="8" t="s">
        <v>334</v>
      </c>
      <c r="F166" s="175" t="s">
        <v>277</v>
      </c>
      <c r="G166" s="19"/>
      <c r="H166" s="19"/>
      <c r="I166" s="415" t="e">
        <f t="shared" si="3"/>
        <v>#DIV/0!</v>
      </c>
    </row>
    <row r="167" spans="1:9" ht="26.25" customHeight="1">
      <c r="A167" s="80" t="s">
        <v>318</v>
      </c>
      <c r="B167" s="128" t="s">
        <v>214</v>
      </c>
      <c r="C167" s="46" t="s">
        <v>177</v>
      </c>
      <c r="D167" s="103" t="s">
        <v>183</v>
      </c>
      <c r="E167" s="8" t="s">
        <v>334</v>
      </c>
      <c r="F167" s="175" t="s">
        <v>278</v>
      </c>
      <c r="G167" s="19">
        <v>3855000</v>
      </c>
      <c r="H167" s="19">
        <v>3029516.28</v>
      </c>
      <c r="I167" s="415">
        <f t="shared" si="3"/>
        <v>78.58667392996108</v>
      </c>
    </row>
    <row r="168" spans="1:9" ht="28.5" customHeight="1">
      <c r="A168" s="80" t="s">
        <v>337</v>
      </c>
      <c r="B168" s="128" t="s">
        <v>214</v>
      </c>
      <c r="C168" s="46" t="s">
        <v>177</v>
      </c>
      <c r="D168" s="103" t="s">
        <v>183</v>
      </c>
      <c r="E168" s="8" t="s">
        <v>334</v>
      </c>
      <c r="F168" s="175" t="s">
        <v>338</v>
      </c>
      <c r="G168" s="19">
        <v>289000</v>
      </c>
      <c r="H168" s="19">
        <v>283256.91</v>
      </c>
      <c r="I168" s="415">
        <f t="shared" si="3"/>
        <v>98.01277162629756</v>
      </c>
    </row>
    <row r="169" spans="1:9" ht="18.75" customHeight="1">
      <c r="A169" s="80" t="s">
        <v>307</v>
      </c>
      <c r="B169" s="128" t="s">
        <v>214</v>
      </c>
      <c r="C169" s="46" t="s">
        <v>177</v>
      </c>
      <c r="D169" s="103" t="s">
        <v>183</v>
      </c>
      <c r="E169" s="8" t="s">
        <v>334</v>
      </c>
      <c r="F169" s="170" t="s">
        <v>310</v>
      </c>
      <c r="G169" s="19">
        <v>57000</v>
      </c>
      <c r="H169" s="19">
        <v>50296.23</v>
      </c>
      <c r="I169" s="415">
        <f t="shared" si="3"/>
        <v>88.239</v>
      </c>
    </row>
    <row r="170" spans="1:9" ht="17.25" customHeight="1">
      <c r="A170" s="80" t="s">
        <v>309</v>
      </c>
      <c r="B170" s="128" t="s">
        <v>214</v>
      </c>
      <c r="C170" s="46" t="s">
        <v>177</v>
      </c>
      <c r="D170" s="103" t="s">
        <v>183</v>
      </c>
      <c r="E170" s="8" t="s">
        <v>334</v>
      </c>
      <c r="F170" s="170" t="s">
        <v>311</v>
      </c>
      <c r="G170" s="19">
        <v>10000</v>
      </c>
      <c r="H170" s="19">
        <v>5185.1</v>
      </c>
      <c r="I170" s="415">
        <f t="shared" si="3"/>
        <v>51.851</v>
      </c>
    </row>
    <row r="171" spans="1:9" ht="18" customHeight="1">
      <c r="A171" s="195" t="s">
        <v>343</v>
      </c>
      <c r="B171" s="128" t="s">
        <v>214</v>
      </c>
      <c r="C171" s="229" t="s">
        <v>177</v>
      </c>
      <c r="D171" s="230" t="s">
        <v>183</v>
      </c>
      <c r="E171" s="196" t="s">
        <v>344</v>
      </c>
      <c r="F171" s="197"/>
      <c r="G171" s="198">
        <f>G172</f>
        <v>2453515.59</v>
      </c>
      <c r="H171" s="198">
        <f>H172</f>
        <v>1550393.33</v>
      </c>
      <c r="I171" s="415">
        <f t="shared" si="3"/>
        <v>63.190685900634534</v>
      </c>
    </row>
    <row r="172" spans="1:9" ht="24" customHeight="1">
      <c r="A172" s="80" t="s">
        <v>318</v>
      </c>
      <c r="B172" s="128" t="s">
        <v>214</v>
      </c>
      <c r="C172" s="46" t="s">
        <v>177</v>
      </c>
      <c r="D172" s="103" t="s">
        <v>183</v>
      </c>
      <c r="E172" s="8" t="s">
        <v>344</v>
      </c>
      <c r="F172" s="170" t="s">
        <v>278</v>
      </c>
      <c r="G172" s="19">
        <v>2453515.59</v>
      </c>
      <c r="H172" s="19">
        <v>1550393.33</v>
      </c>
      <c r="I172" s="415">
        <f t="shared" si="3"/>
        <v>63.190685900634534</v>
      </c>
    </row>
    <row r="173" spans="1:9" ht="18.75">
      <c r="A173" s="29" t="s">
        <v>200</v>
      </c>
      <c r="B173" s="128" t="s">
        <v>214</v>
      </c>
      <c r="C173" s="47" t="s">
        <v>177</v>
      </c>
      <c r="D173" s="101" t="s">
        <v>183</v>
      </c>
      <c r="E173" s="12" t="s">
        <v>339</v>
      </c>
      <c r="F173" s="186"/>
      <c r="G173" s="18">
        <f>SUM(G174:G180)</f>
        <v>17922684.6</v>
      </c>
      <c r="H173" s="18">
        <f>SUM(H174:H180)</f>
        <v>11136573.879999999</v>
      </c>
      <c r="I173" s="415">
        <f t="shared" si="3"/>
        <v>62.13675087492193</v>
      </c>
    </row>
    <row r="174" spans="1:9" ht="18.75">
      <c r="A174" s="80" t="s">
        <v>317</v>
      </c>
      <c r="B174" s="128" t="s">
        <v>214</v>
      </c>
      <c r="C174" s="46" t="s">
        <v>177</v>
      </c>
      <c r="D174" s="103" t="s">
        <v>183</v>
      </c>
      <c r="E174" s="8" t="s">
        <v>339</v>
      </c>
      <c r="F174" s="175" t="s">
        <v>316</v>
      </c>
      <c r="G174" s="19">
        <v>39500</v>
      </c>
      <c r="H174" s="19">
        <v>12811.84</v>
      </c>
      <c r="I174" s="415">
        <f>H174/G174*100</f>
        <v>32.435037974683546</v>
      </c>
    </row>
    <row r="175" spans="1:9" ht="15.75" customHeight="1">
      <c r="A175" s="80" t="s">
        <v>275</v>
      </c>
      <c r="B175" s="128" t="s">
        <v>214</v>
      </c>
      <c r="C175" s="46" t="s">
        <v>177</v>
      </c>
      <c r="D175" s="103" t="s">
        <v>183</v>
      </c>
      <c r="E175" s="8" t="s">
        <v>339</v>
      </c>
      <c r="F175" s="175" t="s">
        <v>277</v>
      </c>
      <c r="G175" s="19"/>
      <c r="H175" s="19"/>
      <c r="I175" s="415" t="e">
        <f t="shared" si="3"/>
        <v>#DIV/0!</v>
      </c>
    </row>
    <row r="176" spans="1:9" ht="30" customHeight="1">
      <c r="A176" s="80" t="s">
        <v>318</v>
      </c>
      <c r="B176" s="128" t="s">
        <v>214</v>
      </c>
      <c r="C176" s="46" t="s">
        <v>177</v>
      </c>
      <c r="D176" s="103" t="s">
        <v>183</v>
      </c>
      <c r="E176" s="8" t="s">
        <v>339</v>
      </c>
      <c r="F176" s="175" t="s">
        <v>278</v>
      </c>
      <c r="G176" s="19">
        <v>7674645.29</v>
      </c>
      <c r="H176" s="19">
        <v>5408077.97</v>
      </c>
      <c r="I176" s="415">
        <f t="shared" si="3"/>
        <v>70.46681332682152</v>
      </c>
    </row>
    <row r="177" spans="1:9" ht="45" customHeight="1">
      <c r="A177" s="199" t="s">
        <v>330</v>
      </c>
      <c r="B177" s="128" t="s">
        <v>214</v>
      </c>
      <c r="C177" s="226" t="s">
        <v>177</v>
      </c>
      <c r="D177" s="103" t="s">
        <v>183</v>
      </c>
      <c r="E177" s="8" t="s">
        <v>339</v>
      </c>
      <c r="F177" s="175" t="s">
        <v>331</v>
      </c>
      <c r="G177" s="19">
        <v>9075584.6</v>
      </c>
      <c r="H177" s="19">
        <v>4784004.97</v>
      </c>
      <c r="I177" s="415">
        <f t="shared" si="3"/>
        <v>52.712912510341205</v>
      </c>
    </row>
    <row r="178" spans="1:9" ht="69.75" customHeight="1">
      <c r="A178" s="474" t="s">
        <v>312</v>
      </c>
      <c r="B178" s="128" t="s">
        <v>214</v>
      </c>
      <c r="C178" s="226" t="s">
        <v>177</v>
      </c>
      <c r="D178" s="103" t="s">
        <v>183</v>
      </c>
      <c r="E178" s="8" t="s">
        <v>339</v>
      </c>
      <c r="F178" s="175" t="s">
        <v>308</v>
      </c>
      <c r="G178" s="19">
        <v>161534.71</v>
      </c>
      <c r="H178" s="19">
        <v>80833.11</v>
      </c>
      <c r="I178" s="415">
        <f t="shared" si="3"/>
        <v>50.04070642154866</v>
      </c>
    </row>
    <row r="179" spans="1:9" ht="16.5" customHeight="1">
      <c r="A179" s="253" t="s">
        <v>307</v>
      </c>
      <c r="B179" s="128" t="s">
        <v>214</v>
      </c>
      <c r="C179" s="226" t="s">
        <v>177</v>
      </c>
      <c r="D179" s="103" t="s">
        <v>183</v>
      </c>
      <c r="E179" s="8" t="s">
        <v>339</v>
      </c>
      <c r="F179" s="170" t="s">
        <v>310</v>
      </c>
      <c r="G179" s="19">
        <v>831120</v>
      </c>
      <c r="H179" s="19">
        <v>771749.28</v>
      </c>
      <c r="I179" s="415">
        <f t="shared" si="3"/>
        <v>92.8565405717586</v>
      </c>
    </row>
    <row r="180" spans="1:9" ht="17.25" customHeight="1">
      <c r="A180" s="253" t="s">
        <v>309</v>
      </c>
      <c r="B180" s="128" t="s">
        <v>214</v>
      </c>
      <c r="C180" s="226" t="s">
        <v>177</v>
      </c>
      <c r="D180" s="103" t="s">
        <v>183</v>
      </c>
      <c r="E180" s="8" t="s">
        <v>339</v>
      </c>
      <c r="F180" s="170" t="s">
        <v>311</v>
      </c>
      <c r="G180" s="19">
        <v>140300</v>
      </c>
      <c r="H180" s="19">
        <v>79096.71</v>
      </c>
      <c r="I180" s="415">
        <f t="shared" si="3"/>
        <v>56.37684248039915</v>
      </c>
    </row>
    <row r="181" spans="1:9" ht="18.75" customHeight="1">
      <c r="A181" s="254" t="s">
        <v>392</v>
      </c>
      <c r="B181" s="128" t="s">
        <v>214</v>
      </c>
      <c r="C181" s="63" t="s">
        <v>177</v>
      </c>
      <c r="D181" s="71" t="s">
        <v>183</v>
      </c>
      <c r="E181" s="32" t="s">
        <v>408</v>
      </c>
      <c r="F181" s="163"/>
      <c r="G181" s="33">
        <f>G182</f>
        <v>6179000</v>
      </c>
      <c r="H181" s="33">
        <f>H182</f>
        <v>5714207.35</v>
      </c>
      <c r="I181" s="415">
        <f t="shared" si="3"/>
        <v>92.47786615957274</v>
      </c>
    </row>
    <row r="182" spans="1:9" ht="24" customHeight="1">
      <c r="A182" s="253" t="s">
        <v>318</v>
      </c>
      <c r="B182" s="128" t="s">
        <v>214</v>
      </c>
      <c r="C182" s="64" t="s">
        <v>177</v>
      </c>
      <c r="D182" s="69" t="s">
        <v>183</v>
      </c>
      <c r="E182" s="8" t="s">
        <v>408</v>
      </c>
      <c r="F182" s="8" t="s">
        <v>278</v>
      </c>
      <c r="G182" s="19">
        <v>6179000</v>
      </c>
      <c r="H182" s="19">
        <v>5714207.35</v>
      </c>
      <c r="I182" s="415">
        <f t="shared" si="3"/>
        <v>92.47786615957274</v>
      </c>
    </row>
    <row r="183" spans="1:9" ht="14.25" customHeight="1">
      <c r="A183" s="255" t="s">
        <v>201</v>
      </c>
      <c r="B183" s="128" t="s">
        <v>214</v>
      </c>
      <c r="C183" s="67" t="s">
        <v>177</v>
      </c>
      <c r="D183" s="101" t="s">
        <v>183</v>
      </c>
      <c r="E183" s="12" t="s">
        <v>340</v>
      </c>
      <c r="F183" s="186"/>
      <c r="G183" s="18">
        <f>G184</f>
        <v>17914000</v>
      </c>
      <c r="H183" s="18">
        <f>H184</f>
        <v>11972901.08</v>
      </c>
      <c r="I183" s="415">
        <f t="shared" si="3"/>
        <v>66.83544200066987</v>
      </c>
    </row>
    <row r="184" spans="1:9" ht="38.25">
      <c r="A184" s="199" t="s">
        <v>330</v>
      </c>
      <c r="B184" s="128" t="s">
        <v>214</v>
      </c>
      <c r="C184" s="226" t="s">
        <v>177</v>
      </c>
      <c r="D184" s="103" t="s">
        <v>183</v>
      </c>
      <c r="E184" s="8" t="s">
        <v>340</v>
      </c>
      <c r="F184" s="184" t="s">
        <v>331</v>
      </c>
      <c r="G184" s="19">
        <v>17914000</v>
      </c>
      <c r="H184" s="19">
        <v>11972901.08</v>
      </c>
      <c r="I184" s="415">
        <f t="shared" si="3"/>
        <v>66.83544200066987</v>
      </c>
    </row>
    <row r="185" spans="1:9" ht="15.75" customHeight="1">
      <c r="A185" s="255" t="s">
        <v>345</v>
      </c>
      <c r="B185" s="128" t="s">
        <v>214</v>
      </c>
      <c r="C185" s="67" t="s">
        <v>177</v>
      </c>
      <c r="D185" s="101" t="s">
        <v>183</v>
      </c>
      <c r="E185" s="12" t="s">
        <v>346</v>
      </c>
      <c r="F185" s="186"/>
      <c r="G185" s="18">
        <f>G186</f>
        <v>197505</v>
      </c>
      <c r="H185" s="18">
        <f>H186</f>
        <v>195657</v>
      </c>
      <c r="I185" s="415">
        <f t="shared" si="3"/>
        <v>99.06432748538012</v>
      </c>
    </row>
    <row r="186" spans="1:9" ht="27" customHeight="1">
      <c r="A186" s="253" t="s">
        <v>318</v>
      </c>
      <c r="B186" s="128" t="s">
        <v>214</v>
      </c>
      <c r="C186" s="226" t="s">
        <v>177</v>
      </c>
      <c r="D186" s="103" t="s">
        <v>183</v>
      </c>
      <c r="E186" s="8" t="s">
        <v>346</v>
      </c>
      <c r="F186" s="184" t="s">
        <v>278</v>
      </c>
      <c r="G186" s="19">
        <v>197505</v>
      </c>
      <c r="H186" s="19">
        <v>195657</v>
      </c>
      <c r="I186" s="415">
        <f t="shared" si="3"/>
        <v>99.06432748538012</v>
      </c>
    </row>
    <row r="187" spans="1:9" ht="27.75" customHeight="1">
      <c r="A187" s="35" t="s">
        <v>256</v>
      </c>
      <c r="B187" s="128" t="s">
        <v>214</v>
      </c>
      <c r="C187" s="39" t="s">
        <v>177</v>
      </c>
      <c r="D187" s="71" t="s">
        <v>183</v>
      </c>
      <c r="E187" s="32" t="s">
        <v>332</v>
      </c>
      <c r="F187" s="163"/>
      <c r="G187" s="33">
        <f>G188+G189</f>
        <v>5521000</v>
      </c>
      <c r="H187" s="33">
        <f>H188+H189</f>
        <v>3507436.9</v>
      </c>
      <c r="I187" s="415">
        <f t="shared" si="3"/>
        <v>63.529014671255204</v>
      </c>
    </row>
    <row r="188" spans="1:9" ht="20.25" customHeight="1">
      <c r="A188" s="13" t="s">
        <v>317</v>
      </c>
      <c r="B188" s="128" t="s">
        <v>214</v>
      </c>
      <c r="C188" s="38" t="s">
        <v>177</v>
      </c>
      <c r="D188" s="69" t="s">
        <v>183</v>
      </c>
      <c r="E188" s="8" t="s">
        <v>332</v>
      </c>
      <c r="F188" s="170" t="s">
        <v>316</v>
      </c>
      <c r="G188" s="23">
        <v>4286618.12</v>
      </c>
      <c r="H188" s="23">
        <v>2590884.21</v>
      </c>
      <c r="I188" s="415">
        <f t="shared" si="3"/>
        <v>60.44121816944122</v>
      </c>
    </row>
    <row r="189" spans="1:9" ht="15.75" customHeight="1">
      <c r="A189" s="13" t="s">
        <v>272</v>
      </c>
      <c r="B189" s="128" t="s">
        <v>214</v>
      </c>
      <c r="C189" s="38" t="s">
        <v>177</v>
      </c>
      <c r="D189" s="69" t="s">
        <v>183</v>
      </c>
      <c r="E189" s="8" t="s">
        <v>332</v>
      </c>
      <c r="F189" s="170" t="s">
        <v>271</v>
      </c>
      <c r="G189" s="19">
        <v>1234381.88</v>
      </c>
      <c r="H189" s="19">
        <v>916552.69</v>
      </c>
      <c r="I189" s="415">
        <f t="shared" si="3"/>
        <v>74.25195596681961</v>
      </c>
    </row>
    <row r="190" spans="1:9" ht="18.75">
      <c r="A190" s="35" t="s">
        <v>221</v>
      </c>
      <c r="B190" s="128" t="s">
        <v>214</v>
      </c>
      <c r="C190" s="39" t="s">
        <v>177</v>
      </c>
      <c r="D190" s="71" t="s">
        <v>183</v>
      </c>
      <c r="E190" s="32" t="s">
        <v>333</v>
      </c>
      <c r="F190" s="163"/>
      <c r="G190" s="33">
        <f>SUM(G191:G193)</f>
        <v>107000</v>
      </c>
      <c r="H190" s="33">
        <f>SUM(H191:H193)</f>
        <v>2826</v>
      </c>
      <c r="I190" s="415">
        <f t="shared" si="3"/>
        <v>2.6411214953271025</v>
      </c>
    </row>
    <row r="191" spans="1:9" ht="25.5">
      <c r="A191" s="80" t="s">
        <v>318</v>
      </c>
      <c r="B191" s="128" t="s">
        <v>214</v>
      </c>
      <c r="C191" s="64" t="s">
        <v>177</v>
      </c>
      <c r="D191" s="8" t="s">
        <v>183</v>
      </c>
      <c r="E191" s="8" t="s">
        <v>333</v>
      </c>
      <c r="F191" s="8" t="s">
        <v>278</v>
      </c>
      <c r="G191" s="19">
        <v>72000</v>
      </c>
      <c r="H191" s="19">
        <v>2826</v>
      </c>
      <c r="I191" s="415">
        <f t="shared" si="3"/>
        <v>3.925</v>
      </c>
    </row>
    <row r="192" spans="1:9" ht="24" customHeight="1">
      <c r="A192" s="80" t="s">
        <v>313</v>
      </c>
      <c r="B192" s="128" t="s">
        <v>214</v>
      </c>
      <c r="C192" s="64" t="s">
        <v>177</v>
      </c>
      <c r="D192" s="8" t="s">
        <v>183</v>
      </c>
      <c r="E192" s="8" t="s">
        <v>333</v>
      </c>
      <c r="F192" s="8" t="s">
        <v>315</v>
      </c>
      <c r="G192" s="19">
        <v>15000</v>
      </c>
      <c r="H192" s="19"/>
      <c r="I192" s="415">
        <f t="shared" si="3"/>
        <v>0</v>
      </c>
    </row>
    <row r="193" spans="1:9" ht="16.5" customHeight="1">
      <c r="A193" s="13" t="s">
        <v>272</v>
      </c>
      <c r="B193" s="128" t="s">
        <v>214</v>
      </c>
      <c r="C193" s="64" t="s">
        <v>177</v>
      </c>
      <c r="D193" s="8" t="s">
        <v>183</v>
      </c>
      <c r="E193" s="8" t="s">
        <v>333</v>
      </c>
      <c r="F193" s="8" t="s">
        <v>271</v>
      </c>
      <c r="G193" s="19">
        <v>20000</v>
      </c>
      <c r="H193" s="19"/>
      <c r="I193" s="415">
        <f t="shared" si="3"/>
        <v>0</v>
      </c>
    </row>
    <row r="194" spans="1:9" ht="68.25" customHeight="1">
      <c r="A194" s="232" t="s">
        <v>347</v>
      </c>
      <c r="B194" s="128" t="s">
        <v>214</v>
      </c>
      <c r="C194" s="231" t="s">
        <v>177</v>
      </c>
      <c r="D194" s="101" t="s">
        <v>183</v>
      </c>
      <c r="E194" s="196" t="s">
        <v>336</v>
      </c>
      <c r="F194" s="186"/>
      <c r="G194" s="18">
        <f>SUM(G195:G202)</f>
        <v>131429000</v>
      </c>
      <c r="H194" s="18">
        <f>SUM(H195:H202)</f>
        <v>101320108.62</v>
      </c>
      <c r="I194" s="415">
        <f t="shared" si="3"/>
        <v>77.09113560934041</v>
      </c>
    </row>
    <row r="195" spans="1:9" ht="24.75" customHeight="1">
      <c r="A195" s="80" t="s">
        <v>313</v>
      </c>
      <c r="B195" s="128" t="s">
        <v>214</v>
      </c>
      <c r="C195" s="64" t="s">
        <v>177</v>
      </c>
      <c r="D195" s="8" t="s">
        <v>183</v>
      </c>
      <c r="E195" s="8" t="s">
        <v>336</v>
      </c>
      <c r="F195" s="175" t="s">
        <v>315</v>
      </c>
      <c r="G195" s="19">
        <v>68569719.65</v>
      </c>
      <c r="H195" s="19">
        <v>52459435.3</v>
      </c>
      <c r="I195" s="415">
        <f t="shared" si="3"/>
        <v>76.50524979213618</v>
      </c>
    </row>
    <row r="196" spans="1:9" ht="18" customHeight="1">
      <c r="A196" s="80" t="s">
        <v>317</v>
      </c>
      <c r="B196" s="128" t="s">
        <v>214</v>
      </c>
      <c r="C196" s="64" t="s">
        <v>177</v>
      </c>
      <c r="D196" s="8" t="s">
        <v>183</v>
      </c>
      <c r="E196" s="8" t="s">
        <v>336</v>
      </c>
      <c r="F196" s="175" t="s">
        <v>316</v>
      </c>
      <c r="G196" s="19">
        <v>982700</v>
      </c>
      <c r="H196" s="19">
        <v>521245.52</v>
      </c>
      <c r="I196" s="415">
        <f t="shared" si="3"/>
        <v>53.04218174417421</v>
      </c>
    </row>
    <row r="197" spans="1:9" ht="20.25" customHeight="1">
      <c r="A197" s="80" t="s">
        <v>275</v>
      </c>
      <c r="B197" s="128" t="s">
        <v>214</v>
      </c>
      <c r="C197" s="64" t="s">
        <v>177</v>
      </c>
      <c r="D197" s="8" t="s">
        <v>183</v>
      </c>
      <c r="E197" s="8" t="s">
        <v>336</v>
      </c>
      <c r="F197" s="175" t="s">
        <v>277</v>
      </c>
      <c r="G197" s="19"/>
      <c r="H197" s="19"/>
      <c r="I197" s="415" t="e">
        <f t="shared" si="3"/>
        <v>#DIV/0!</v>
      </c>
    </row>
    <row r="198" spans="1:9" ht="32.25" customHeight="1">
      <c r="A198" s="80" t="s">
        <v>318</v>
      </c>
      <c r="B198" s="128" t="s">
        <v>214</v>
      </c>
      <c r="C198" s="64" t="s">
        <v>177</v>
      </c>
      <c r="D198" s="8" t="s">
        <v>183</v>
      </c>
      <c r="E198" s="8" t="s">
        <v>336</v>
      </c>
      <c r="F198" s="175" t="s">
        <v>278</v>
      </c>
      <c r="G198" s="19">
        <v>3211780.35</v>
      </c>
      <c r="H198" s="19">
        <v>2501141.11</v>
      </c>
      <c r="I198" s="415">
        <f t="shared" si="3"/>
        <v>77.87397759003039</v>
      </c>
    </row>
    <row r="199" spans="1:9" ht="39.75" customHeight="1">
      <c r="A199" s="199" t="s">
        <v>330</v>
      </c>
      <c r="B199" s="128" t="s">
        <v>214</v>
      </c>
      <c r="C199" s="64" t="s">
        <v>177</v>
      </c>
      <c r="D199" s="8" t="s">
        <v>183</v>
      </c>
      <c r="E199" s="8" t="s">
        <v>336</v>
      </c>
      <c r="F199" s="175" t="s">
        <v>331</v>
      </c>
      <c r="G199" s="19">
        <v>58548900</v>
      </c>
      <c r="H199" s="19">
        <v>45811916.24</v>
      </c>
      <c r="I199" s="415">
        <f t="shared" si="3"/>
        <v>78.24556266642072</v>
      </c>
    </row>
    <row r="200" spans="1:9" ht="66.75" customHeight="1">
      <c r="A200" s="473" t="s">
        <v>312</v>
      </c>
      <c r="B200" s="128" t="s">
        <v>214</v>
      </c>
      <c r="C200" s="64" t="s">
        <v>177</v>
      </c>
      <c r="D200" s="8" t="s">
        <v>183</v>
      </c>
      <c r="E200" s="8" t="s">
        <v>336</v>
      </c>
      <c r="F200" s="175" t="s">
        <v>308</v>
      </c>
      <c r="G200" s="19"/>
      <c r="H200" s="19"/>
      <c r="I200" s="415" t="e">
        <f t="shared" si="3"/>
        <v>#DIV/0!</v>
      </c>
    </row>
    <row r="201" spans="1:9" ht="19.5" customHeight="1">
      <c r="A201" s="80" t="s">
        <v>307</v>
      </c>
      <c r="B201" s="128" t="s">
        <v>214</v>
      </c>
      <c r="C201" s="64" t="s">
        <v>177</v>
      </c>
      <c r="D201" s="8" t="s">
        <v>183</v>
      </c>
      <c r="E201" s="8" t="s">
        <v>336</v>
      </c>
      <c r="F201" s="170" t="s">
        <v>310</v>
      </c>
      <c r="G201" s="19">
        <v>80900</v>
      </c>
      <c r="H201" s="19"/>
      <c r="I201" s="415">
        <f t="shared" si="3"/>
        <v>0</v>
      </c>
    </row>
    <row r="202" spans="1:9" ht="19.5" customHeight="1">
      <c r="A202" s="80" t="s">
        <v>309</v>
      </c>
      <c r="B202" s="128" t="s">
        <v>214</v>
      </c>
      <c r="C202" s="64" t="s">
        <v>177</v>
      </c>
      <c r="D202" s="8" t="s">
        <v>183</v>
      </c>
      <c r="E202" s="8" t="s">
        <v>336</v>
      </c>
      <c r="F202" s="170" t="s">
        <v>311</v>
      </c>
      <c r="G202" s="19">
        <v>35000</v>
      </c>
      <c r="H202" s="19">
        <v>26370.45</v>
      </c>
      <c r="I202" s="415">
        <f t="shared" si="3"/>
        <v>75.34414285714286</v>
      </c>
    </row>
    <row r="203" spans="1:9" ht="38.25">
      <c r="A203" s="232" t="s">
        <v>430</v>
      </c>
      <c r="B203" s="128" t="s">
        <v>214</v>
      </c>
      <c r="C203" s="231" t="s">
        <v>177</v>
      </c>
      <c r="D203" s="101" t="s">
        <v>183</v>
      </c>
      <c r="E203" s="196" t="s">
        <v>431</v>
      </c>
      <c r="F203" s="186"/>
      <c r="G203" s="18">
        <f>G204</f>
        <v>52000</v>
      </c>
      <c r="H203" s="18">
        <f>H204</f>
        <v>48648.11</v>
      </c>
      <c r="I203" s="415">
        <f t="shared" si="3"/>
        <v>93.5540576923077</v>
      </c>
    </row>
    <row r="204" spans="1:9" ht="25.5">
      <c r="A204" s="80" t="s">
        <v>313</v>
      </c>
      <c r="B204" s="128" t="s">
        <v>214</v>
      </c>
      <c r="C204" s="64" t="s">
        <v>177</v>
      </c>
      <c r="D204" s="8" t="s">
        <v>183</v>
      </c>
      <c r="E204" s="8" t="s">
        <v>431</v>
      </c>
      <c r="F204" s="175" t="s">
        <v>315</v>
      </c>
      <c r="G204" s="19">
        <v>52000</v>
      </c>
      <c r="H204" s="19">
        <v>48648.11</v>
      </c>
      <c r="I204" s="415">
        <f t="shared" si="3"/>
        <v>93.5540576923077</v>
      </c>
    </row>
    <row r="205" spans="1:9" ht="28.5" customHeight="1">
      <c r="A205" s="232" t="s">
        <v>432</v>
      </c>
      <c r="B205" s="128" t="s">
        <v>214</v>
      </c>
      <c r="C205" s="231" t="s">
        <v>177</v>
      </c>
      <c r="D205" s="101" t="s">
        <v>183</v>
      </c>
      <c r="E205" s="196" t="s">
        <v>433</v>
      </c>
      <c r="F205" s="186"/>
      <c r="G205" s="18">
        <f>G206+G207</f>
        <v>590000</v>
      </c>
      <c r="H205" s="18">
        <f>H206+H207</f>
        <v>387840.19</v>
      </c>
      <c r="I205" s="415">
        <f t="shared" si="3"/>
        <v>65.73562542372882</v>
      </c>
    </row>
    <row r="206" spans="1:9" ht="27.75" customHeight="1">
      <c r="A206" s="80" t="s">
        <v>318</v>
      </c>
      <c r="B206" s="128" t="s">
        <v>214</v>
      </c>
      <c r="C206" s="64" t="s">
        <v>177</v>
      </c>
      <c r="D206" s="8" t="s">
        <v>183</v>
      </c>
      <c r="E206" s="8" t="s">
        <v>433</v>
      </c>
      <c r="F206" s="175" t="s">
        <v>278</v>
      </c>
      <c r="G206" s="19">
        <f>257140+31860</f>
        <v>289000</v>
      </c>
      <c r="H206" s="19">
        <v>232855.19</v>
      </c>
      <c r="I206" s="415">
        <f t="shared" si="3"/>
        <v>80.57273010380624</v>
      </c>
    </row>
    <row r="207" spans="1:9" ht="16.5" customHeight="1">
      <c r="A207" s="13" t="s">
        <v>272</v>
      </c>
      <c r="B207" s="128" t="s">
        <v>214</v>
      </c>
      <c r="C207" s="64" t="s">
        <v>177</v>
      </c>
      <c r="D207" s="8" t="s">
        <v>183</v>
      </c>
      <c r="E207" s="8" t="s">
        <v>433</v>
      </c>
      <c r="F207" s="175" t="s">
        <v>271</v>
      </c>
      <c r="G207" s="19">
        <v>301000</v>
      </c>
      <c r="H207" s="19">
        <v>154985</v>
      </c>
      <c r="I207" s="415">
        <f t="shared" si="3"/>
        <v>51.49003322259136</v>
      </c>
    </row>
    <row r="208" spans="1:9" ht="17.25" customHeight="1">
      <c r="A208" s="232" t="s">
        <v>129</v>
      </c>
      <c r="B208" s="128" t="s">
        <v>214</v>
      </c>
      <c r="C208" s="231" t="s">
        <v>177</v>
      </c>
      <c r="D208" s="101" t="s">
        <v>183</v>
      </c>
      <c r="E208" s="196" t="s">
        <v>128</v>
      </c>
      <c r="F208" s="186"/>
      <c r="G208" s="18">
        <f>G209</f>
        <v>988117</v>
      </c>
      <c r="H208" s="18">
        <f>H209</f>
        <v>988117</v>
      </c>
      <c r="I208" s="415">
        <f>H208/G208*100</f>
        <v>100</v>
      </c>
    </row>
    <row r="209" spans="1:9" ht="23.25" customHeight="1">
      <c r="A209" s="13" t="s">
        <v>272</v>
      </c>
      <c r="B209" s="128" t="s">
        <v>214</v>
      </c>
      <c r="C209" s="64" t="s">
        <v>177</v>
      </c>
      <c r="D209" s="8" t="s">
        <v>183</v>
      </c>
      <c r="E209" s="8" t="s">
        <v>128</v>
      </c>
      <c r="F209" s="175" t="s">
        <v>271</v>
      </c>
      <c r="G209" s="19">
        <v>988117</v>
      </c>
      <c r="H209" s="19">
        <v>988117</v>
      </c>
      <c r="I209" s="415">
        <f>H209/G209*100</f>
        <v>100</v>
      </c>
    </row>
    <row r="210" spans="1:9" ht="23.25" customHeight="1">
      <c r="A210" s="232" t="s">
        <v>154</v>
      </c>
      <c r="B210" s="128" t="s">
        <v>214</v>
      </c>
      <c r="C210" s="231" t="s">
        <v>177</v>
      </c>
      <c r="D210" s="101" t="s">
        <v>183</v>
      </c>
      <c r="E210" s="196" t="s">
        <v>155</v>
      </c>
      <c r="F210" s="186"/>
      <c r="G210" s="18">
        <f>G211</f>
        <v>50000</v>
      </c>
      <c r="H210" s="18">
        <f>H211</f>
        <v>43471</v>
      </c>
      <c r="I210" s="415">
        <f>H210/G210*100</f>
        <v>86.942</v>
      </c>
    </row>
    <row r="211" spans="1:9" ht="23.25" customHeight="1">
      <c r="A211" s="13" t="s">
        <v>272</v>
      </c>
      <c r="B211" s="128" t="s">
        <v>214</v>
      </c>
      <c r="C211" s="64" t="s">
        <v>177</v>
      </c>
      <c r="D211" s="8" t="s">
        <v>183</v>
      </c>
      <c r="E211" s="8" t="s">
        <v>155</v>
      </c>
      <c r="F211" s="175" t="s">
        <v>271</v>
      </c>
      <c r="G211" s="19">
        <v>50000</v>
      </c>
      <c r="H211" s="19">
        <v>43471</v>
      </c>
      <c r="I211" s="415">
        <f>H211/G211*100</f>
        <v>86.942</v>
      </c>
    </row>
    <row r="212" spans="1:9" ht="17.25" customHeight="1">
      <c r="A212" s="153" t="s">
        <v>268</v>
      </c>
      <c r="B212" s="128" t="s">
        <v>214</v>
      </c>
      <c r="C212" s="154" t="s">
        <v>177</v>
      </c>
      <c r="D212" s="164" t="s">
        <v>177</v>
      </c>
      <c r="E212" s="155"/>
      <c r="F212" s="187"/>
      <c r="G212" s="156">
        <f>G213+G218+G221</f>
        <v>2668400</v>
      </c>
      <c r="H212" s="156">
        <f>H213+H218+H221</f>
        <v>2274571.29</v>
      </c>
      <c r="I212" s="415">
        <f t="shared" si="3"/>
        <v>85.24101671413581</v>
      </c>
    </row>
    <row r="213" spans="1:9" ht="17.25" customHeight="1">
      <c r="A213" s="111" t="s">
        <v>269</v>
      </c>
      <c r="B213" s="128" t="s">
        <v>214</v>
      </c>
      <c r="C213" s="66" t="s">
        <v>177</v>
      </c>
      <c r="D213" s="71" t="s">
        <v>177</v>
      </c>
      <c r="E213" s="32" t="s">
        <v>348</v>
      </c>
      <c r="F213" s="62"/>
      <c r="G213" s="33">
        <f>SUM(G214:G217)</f>
        <v>314000</v>
      </c>
      <c r="H213" s="33">
        <f>SUM(H214:H217)</f>
        <v>196248.19</v>
      </c>
      <c r="I213" s="415">
        <f t="shared" si="3"/>
        <v>62.49942356687899</v>
      </c>
    </row>
    <row r="214" spans="1:9" ht="32.25" customHeight="1">
      <c r="A214" s="80" t="s">
        <v>313</v>
      </c>
      <c r="B214" s="128" t="s">
        <v>214</v>
      </c>
      <c r="C214" s="46" t="s">
        <v>177</v>
      </c>
      <c r="D214" s="103" t="s">
        <v>177</v>
      </c>
      <c r="E214" s="8" t="s">
        <v>348</v>
      </c>
      <c r="F214" s="170" t="s">
        <v>315</v>
      </c>
      <c r="G214" s="19">
        <v>40867.38</v>
      </c>
      <c r="H214" s="19">
        <v>30086.72</v>
      </c>
      <c r="I214" s="415">
        <f t="shared" si="3"/>
        <v>73.62037889387577</v>
      </c>
    </row>
    <row r="215" spans="1:9" ht="32.25" customHeight="1">
      <c r="A215" s="80" t="s">
        <v>127</v>
      </c>
      <c r="B215" s="128" t="s">
        <v>214</v>
      </c>
      <c r="C215" s="46" t="s">
        <v>177</v>
      </c>
      <c r="D215" s="103" t="s">
        <v>177</v>
      </c>
      <c r="E215" s="8" t="s">
        <v>348</v>
      </c>
      <c r="F215" s="170" t="s">
        <v>126</v>
      </c>
      <c r="G215" s="19">
        <v>136602.2</v>
      </c>
      <c r="H215" s="19">
        <v>37833.9</v>
      </c>
      <c r="I215" s="415">
        <f>H215/G215*100</f>
        <v>27.696406060810148</v>
      </c>
    </row>
    <row r="216" spans="1:9" ht="32.25" customHeight="1">
      <c r="A216" s="80" t="s">
        <v>318</v>
      </c>
      <c r="B216" s="128" t="s">
        <v>214</v>
      </c>
      <c r="C216" s="46" t="s">
        <v>177</v>
      </c>
      <c r="D216" s="103" t="s">
        <v>177</v>
      </c>
      <c r="E216" s="8" t="s">
        <v>348</v>
      </c>
      <c r="F216" s="184" t="s">
        <v>278</v>
      </c>
      <c r="G216" s="19">
        <v>79248.85</v>
      </c>
      <c r="H216" s="19">
        <v>71046</v>
      </c>
      <c r="I216" s="415">
        <f t="shared" si="3"/>
        <v>89.64925043076335</v>
      </c>
    </row>
    <row r="217" spans="1:9" ht="19.5" customHeight="1">
      <c r="A217" s="13" t="s">
        <v>272</v>
      </c>
      <c r="B217" s="128" t="s">
        <v>214</v>
      </c>
      <c r="C217" s="46" t="s">
        <v>177</v>
      </c>
      <c r="D217" s="103" t="s">
        <v>177</v>
      </c>
      <c r="E217" s="8" t="s">
        <v>348</v>
      </c>
      <c r="F217" s="184" t="s">
        <v>271</v>
      </c>
      <c r="G217" s="19">
        <v>57281.57</v>
      </c>
      <c r="H217" s="19">
        <v>57281.57</v>
      </c>
      <c r="I217" s="415">
        <f t="shared" si="3"/>
        <v>100</v>
      </c>
    </row>
    <row r="218" spans="1:9" ht="19.5" customHeight="1">
      <c r="A218" s="111" t="s">
        <v>434</v>
      </c>
      <c r="B218" s="128" t="s">
        <v>214</v>
      </c>
      <c r="C218" s="66" t="s">
        <v>177</v>
      </c>
      <c r="D218" s="71" t="s">
        <v>177</v>
      </c>
      <c r="E218" s="32" t="s">
        <v>435</v>
      </c>
      <c r="F218" s="62"/>
      <c r="G218" s="33">
        <f>SUM(G219:G220)</f>
        <v>2119000</v>
      </c>
      <c r="H218" s="33">
        <f>SUM(H219:H220)</f>
        <v>1936355.5</v>
      </c>
      <c r="I218" s="415">
        <f t="shared" si="3"/>
        <v>91.38062765455403</v>
      </c>
    </row>
    <row r="219" spans="1:9" ht="32.25" customHeight="1">
      <c r="A219" s="80" t="s">
        <v>318</v>
      </c>
      <c r="B219" s="128" t="s">
        <v>214</v>
      </c>
      <c r="C219" s="46" t="s">
        <v>177</v>
      </c>
      <c r="D219" s="103" t="s">
        <v>177</v>
      </c>
      <c r="E219" s="8" t="s">
        <v>435</v>
      </c>
      <c r="F219" s="170" t="s">
        <v>278</v>
      </c>
      <c r="G219" s="19">
        <v>943485</v>
      </c>
      <c r="H219" s="19">
        <v>914375</v>
      </c>
      <c r="I219" s="415">
        <f t="shared" si="3"/>
        <v>96.91463033328563</v>
      </c>
    </row>
    <row r="220" spans="1:9" ht="15.75" customHeight="1">
      <c r="A220" s="13" t="s">
        <v>272</v>
      </c>
      <c r="B220" s="128" t="s">
        <v>214</v>
      </c>
      <c r="C220" s="46" t="s">
        <v>177</v>
      </c>
      <c r="D220" s="103" t="s">
        <v>177</v>
      </c>
      <c r="E220" s="8" t="s">
        <v>435</v>
      </c>
      <c r="F220" s="184" t="s">
        <v>271</v>
      </c>
      <c r="G220" s="19">
        <v>1175515</v>
      </c>
      <c r="H220" s="19">
        <v>1021980.5</v>
      </c>
      <c r="I220" s="415">
        <f t="shared" si="3"/>
        <v>86.93895866917904</v>
      </c>
    </row>
    <row r="221" spans="1:9" ht="25.5">
      <c r="A221" s="111" t="s">
        <v>436</v>
      </c>
      <c r="B221" s="128" t="s">
        <v>214</v>
      </c>
      <c r="C221" s="66" t="s">
        <v>177</v>
      </c>
      <c r="D221" s="71" t="s">
        <v>177</v>
      </c>
      <c r="E221" s="32" t="s">
        <v>437</v>
      </c>
      <c r="F221" s="62"/>
      <c r="G221" s="33">
        <f>SUM(G222:G223)</f>
        <v>235400</v>
      </c>
      <c r="H221" s="33">
        <f>SUM(H222:H223)</f>
        <v>141967.6</v>
      </c>
      <c r="I221" s="415">
        <f t="shared" si="3"/>
        <v>60.30909090909091</v>
      </c>
    </row>
    <row r="222" spans="1:9" ht="25.5">
      <c r="A222" s="80" t="s">
        <v>318</v>
      </c>
      <c r="B222" s="128" t="s">
        <v>214</v>
      </c>
      <c r="C222" s="46" t="s">
        <v>177</v>
      </c>
      <c r="D222" s="103" t="s">
        <v>177</v>
      </c>
      <c r="E222" s="8" t="s">
        <v>437</v>
      </c>
      <c r="F222" s="170" t="s">
        <v>278</v>
      </c>
      <c r="G222" s="19">
        <v>104789</v>
      </c>
      <c r="H222" s="19">
        <v>22676.6</v>
      </c>
      <c r="I222" s="415">
        <f t="shared" si="3"/>
        <v>21.640248499365388</v>
      </c>
    </row>
    <row r="223" spans="1:9" ht="18.75">
      <c r="A223" s="13" t="s">
        <v>272</v>
      </c>
      <c r="B223" s="128" t="s">
        <v>214</v>
      </c>
      <c r="C223" s="46" t="s">
        <v>177</v>
      </c>
      <c r="D223" s="103" t="s">
        <v>177</v>
      </c>
      <c r="E223" s="8" t="s">
        <v>437</v>
      </c>
      <c r="F223" s="184" t="s">
        <v>271</v>
      </c>
      <c r="G223" s="19">
        <v>130611</v>
      </c>
      <c r="H223" s="19">
        <v>119291</v>
      </c>
      <c r="I223" s="415">
        <f t="shared" si="3"/>
        <v>91.33304239306031</v>
      </c>
    </row>
    <row r="224" spans="1:9" ht="18.75">
      <c r="A224" s="30" t="s">
        <v>202</v>
      </c>
      <c r="B224" s="128" t="s">
        <v>214</v>
      </c>
      <c r="C224" s="44" t="s">
        <v>177</v>
      </c>
      <c r="D224" s="92" t="s">
        <v>179</v>
      </c>
      <c r="E224" s="7"/>
      <c r="F224" s="162"/>
      <c r="G224" s="20">
        <f>G225+G233+G237+G241+G235</f>
        <v>12529545</v>
      </c>
      <c r="H224" s="20">
        <f>H225+H233+H237+H241+H235</f>
        <v>8176096.6899999995</v>
      </c>
      <c r="I224" s="415">
        <f aca="true" t="shared" si="4" ref="I224:I302">H224/G224*100</f>
        <v>65.2545378942332</v>
      </c>
    </row>
    <row r="225" spans="1:9" ht="18.75">
      <c r="A225" s="29" t="s">
        <v>349</v>
      </c>
      <c r="B225" s="128" t="s">
        <v>214</v>
      </c>
      <c r="C225" s="47" t="s">
        <v>177</v>
      </c>
      <c r="D225" s="70" t="s">
        <v>179</v>
      </c>
      <c r="E225" s="12" t="s">
        <v>350</v>
      </c>
      <c r="F225" s="165"/>
      <c r="G225" s="18">
        <f>SUM(G226:G232)</f>
        <v>9484100</v>
      </c>
      <c r="H225" s="18">
        <f>SUM(H226:H232)</f>
        <v>6495575.68</v>
      </c>
      <c r="I225" s="415">
        <f t="shared" si="4"/>
        <v>68.48910998407861</v>
      </c>
    </row>
    <row r="226" spans="1:9" ht="25.5">
      <c r="A226" s="80" t="s">
        <v>313</v>
      </c>
      <c r="B226" s="128" t="s">
        <v>214</v>
      </c>
      <c r="C226" s="46" t="s">
        <v>177</v>
      </c>
      <c r="D226" s="69" t="s">
        <v>179</v>
      </c>
      <c r="E226" s="8" t="s">
        <v>350</v>
      </c>
      <c r="F226" s="175" t="s">
        <v>315</v>
      </c>
      <c r="G226" s="19">
        <f>9190000*95%</f>
        <v>8730500</v>
      </c>
      <c r="H226" s="19">
        <v>6030959.6</v>
      </c>
      <c r="I226" s="415">
        <f t="shared" si="4"/>
        <v>69.0792005039803</v>
      </c>
    </row>
    <row r="227" spans="1:9" ht="18.75">
      <c r="A227" s="80" t="s">
        <v>317</v>
      </c>
      <c r="B227" s="128" t="s">
        <v>214</v>
      </c>
      <c r="C227" s="46" t="s">
        <v>177</v>
      </c>
      <c r="D227" s="69" t="s">
        <v>179</v>
      </c>
      <c r="E227" s="8" t="s">
        <v>350</v>
      </c>
      <c r="F227" s="175" t="s">
        <v>316</v>
      </c>
      <c r="G227" s="19">
        <v>130000</v>
      </c>
      <c r="H227" s="19">
        <v>55542.57</v>
      </c>
      <c r="I227" s="415">
        <f t="shared" si="4"/>
        <v>42.72505384615384</v>
      </c>
    </row>
    <row r="228" spans="1:9" ht="25.5">
      <c r="A228" s="80" t="s">
        <v>275</v>
      </c>
      <c r="B228" s="128" t="s">
        <v>214</v>
      </c>
      <c r="C228" s="46" t="s">
        <v>177</v>
      </c>
      <c r="D228" s="69" t="s">
        <v>179</v>
      </c>
      <c r="E228" s="8" t="s">
        <v>350</v>
      </c>
      <c r="F228" s="175" t="s">
        <v>277</v>
      </c>
      <c r="G228" s="19">
        <v>50000</v>
      </c>
      <c r="H228" s="19">
        <v>8500</v>
      </c>
      <c r="I228" s="415">
        <f t="shared" si="4"/>
        <v>17</v>
      </c>
    </row>
    <row r="229" spans="1:9" ht="25.5">
      <c r="A229" s="80" t="s">
        <v>318</v>
      </c>
      <c r="B229" s="128" t="s">
        <v>214</v>
      </c>
      <c r="C229" s="46" t="s">
        <v>177</v>
      </c>
      <c r="D229" s="69" t="s">
        <v>179</v>
      </c>
      <c r="E229" s="8" t="s">
        <v>350</v>
      </c>
      <c r="F229" s="175" t="s">
        <v>278</v>
      </c>
      <c r="G229" s="19">
        <v>485000</v>
      </c>
      <c r="H229" s="19">
        <v>362359.47</v>
      </c>
      <c r="I229" s="415">
        <f t="shared" si="4"/>
        <v>74.71329278350515</v>
      </c>
    </row>
    <row r="230" spans="1:9" ht="18.75">
      <c r="A230" s="80" t="s">
        <v>307</v>
      </c>
      <c r="B230" s="128" t="s">
        <v>214</v>
      </c>
      <c r="C230" s="46" t="s">
        <v>177</v>
      </c>
      <c r="D230" s="69" t="s">
        <v>179</v>
      </c>
      <c r="E230" s="8" t="s">
        <v>350</v>
      </c>
      <c r="F230" s="170" t="s">
        <v>310</v>
      </c>
      <c r="G230" s="19">
        <v>40000</v>
      </c>
      <c r="H230" s="19">
        <v>200</v>
      </c>
      <c r="I230" s="415">
        <f t="shared" si="4"/>
        <v>0.5</v>
      </c>
    </row>
    <row r="231" spans="1:9" ht="18.75">
      <c r="A231" s="80" t="s">
        <v>309</v>
      </c>
      <c r="B231" s="128" t="s">
        <v>214</v>
      </c>
      <c r="C231" s="46" t="s">
        <v>177</v>
      </c>
      <c r="D231" s="69" t="s">
        <v>179</v>
      </c>
      <c r="E231" s="8" t="s">
        <v>350</v>
      </c>
      <c r="F231" s="170" t="s">
        <v>311</v>
      </c>
      <c r="G231" s="19">
        <v>40000</v>
      </c>
      <c r="H231" s="19">
        <v>38014.04</v>
      </c>
      <c r="I231" s="415">
        <f t="shared" si="4"/>
        <v>95.0351</v>
      </c>
    </row>
    <row r="232" spans="1:9" ht="18.75">
      <c r="A232" s="95" t="s">
        <v>306</v>
      </c>
      <c r="B232" s="128" t="s">
        <v>214</v>
      </c>
      <c r="C232" s="46" t="s">
        <v>177</v>
      </c>
      <c r="D232" s="69" t="s">
        <v>179</v>
      </c>
      <c r="E232" s="8" t="s">
        <v>350</v>
      </c>
      <c r="F232" s="170" t="s">
        <v>261</v>
      </c>
      <c r="G232" s="19">
        <v>8600</v>
      </c>
      <c r="H232" s="19"/>
      <c r="I232" s="415">
        <f t="shared" si="4"/>
        <v>0</v>
      </c>
    </row>
    <row r="233" spans="1:9" ht="25.5">
      <c r="A233" s="35" t="s">
        <v>438</v>
      </c>
      <c r="B233" s="128" t="s">
        <v>214</v>
      </c>
      <c r="C233" s="45" t="s">
        <v>177</v>
      </c>
      <c r="D233" s="71" t="s">
        <v>179</v>
      </c>
      <c r="E233" s="32" t="s">
        <v>408</v>
      </c>
      <c r="F233" s="163"/>
      <c r="G233" s="33">
        <f>G234</f>
        <v>833335</v>
      </c>
      <c r="H233" s="33">
        <f>H234</f>
        <v>333335</v>
      </c>
      <c r="I233" s="415">
        <f t="shared" si="4"/>
        <v>40.00011999976</v>
      </c>
    </row>
    <row r="234" spans="1:9" ht="18.75">
      <c r="A234" s="13" t="s">
        <v>272</v>
      </c>
      <c r="B234" s="128" t="s">
        <v>214</v>
      </c>
      <c r="C234" s="46" t="s">
        <v>177</v>
      </c>
      <c r="D234" s="69" t="s">
        <v>179</v>
      </c>
      <c r="E234" s="8" t="s">
        <v>408</v>
      </c>
      <c r="F234" s="175" t="s">
        <v>271</v>
      </c>
      <c r="G234" s="19">
        <v>833335</v>
      </c>
      <c r="H234" s="19">
        <v>333335</v>
      </c>
      <c r="I234" s="415">
        <f t="shared" si="4"/>
        <v>40.00011999976</v>
      </c>
    </row>
    <row r="235" spans="1:9" ht="25.5">
      <c r="A235" s="35" t="s">
        <v>156</v>
      </c>
      <c r="B235" s="128" t="s">
        <v>214</v>
      </c>
      <c r="C235" s="45" t="s">
        <v>177</v>
      </c>
      <c r="D235" s="71" t="s">
        <v>179</v>
      </c>
      <c r="E235" s="32" t="s">
        <v>157</v>
      </c>
      <c r="F235" s="163"/>
      <c r="G235" s="33">
        <f>G236</f>
        <v>92593</v>
      </c>
      <c r="H235" s="33">
        <f>H236</f>
        <v>0</v>
      </c>
      <c r="I235" s="415">
        <f>H235/G235*100</f>
        <v>0</v>
      </c>
    </row>
    <row r="236" spans="1:9" ht="18.75">
      <c r="A236" s="13" t="s">
        <v>272</v>
      </c>
      <c r="B236" s="128" t="s">
        <v>214</v>
      </c>
      <c r="C236" s="46" t="s">
        <v>177</v>
      </c>
      <c r="D236" s="69" t="s">
        <v>179</v>
      </c>
      <c r="E236" s="8" t="s">
        <v>157</v>
      </c>
      <c r="F236" s="175" t="s">
        <v>271</v>
      </c>
      <c r="G236" s="19">
        <v>92593</v>
      </c>
      <c r="H236" s="19"/>
      <c r="I236" s="415">
        <f>H236/G236*100</f>
        <v>0</v>
      </c>
    </row>
    <row r="237" spans="1:9" ht="18.75">
      <c r="A237" s="35" t="s">
        <v>351</v>
      </c>
      <c r="B237" s="128" t="s">
        <v>214</v>
      </c>
      <c r="C237" s="45" t="s">
        <v>177</v>
      </c>
      <c r="D237" s="71" t="s">
        <v>179</v>
      </c>
      <c r="E237" s="32" t="s">
        <v>352</v>
      </c>
      <c r="F237" s="163"/>
      <c r="G237" s="33">
        <f>G238+G239+G240</f>
        <v>1479600</v>
      </c>
      <c r="H237" s="33">
        <f>H238+H239+H240</f>
        <v>929540</v>
      </c>
      <c r="I237" s="415">
        <f t="shared" si="4"/>
        <v>62.82373614490403</v>
      </c>
    </row>
    <row r="238" spans="1:9" ht="25.5">
      <c r="A238" s="80" t="s">
        <v>127</v>
      </c>
      <c r="B238" s="128" t="s">
        <v>214</v>
      </c>
      <c r="C238" s="46" t="s">
        <v>177</v>
      </c>
      <c r="D238" s="69" t="s">
        <v>179</v>
      </c>
      <c r="E238" s="8" t="s">
        <v>352</v>
      </c>
      <c r="F238" s="175" t="s">
        <v>126</v>
      </c>
      <c r="G238" s="19">
        <v>40000</v>
      </c>
      <c r="H238" s="19">
        <v>38000</v>
      </c>
      <c r="I238" s="415">
        <f>H238/G238*100</f>
        <v>95</v>
      </c>
    </row>
    <row r="239" spans="1:9" ht="25.5">
      <c r="A239" s="80" t="s">
        <v>318</v>
      </c>
      <c r="B239" s="128" t="s">
        <v>214</v>
      </c>
      <c r="C239" s="46" t="s">
        <v>177</v>
      </c>
      <c r="D239" s="69" t="s">
        <v>179</v>
      </c>
      <c r="E239" s="8" t="s">
        <v>352</v>
      </c>
      <c r="F239" s="175" t="s">
        <v>278</v>
      </c>
      <c r="G239" s="19">
        <v>570560</v>
      </c>
      <c r="H239" s="19">
        <v>22500</v>
      </c>
      <c r="I239" s="415">
        <f t="shared" si="4"/>
        <v>3.943494111048794</v>
      </c>
    </row>
    <row r="240" spans="1:9" ht="18.75">
      <c r="A240" s="13" t="s">
        <v>272</v>
      </c>
      <c r="B240" s="128" t="s">
        <v>214</v>
      </c>
      <c r="C240" s="46" t="s">
        <v>177</v>
      </c>
      <c r="D240" s="69" t="s">
        <v>179</v>
      </c>
      <c r="E240" s="8" t="s">
        <v>352</v>
      </c>
      <c r="F240" s="175" t="s">
        <v>271</v>
      </c>
      <c r="G240" s="19">
        <v>869040</v>
      </c>
      <c r="H240" s="19">
        <v>869040</v>
      </c>
      <c r="I240" s="415">
        <f t="shared" si="4"/>
        <v>100</v>
      </c>
    </row>
    <row r="241" spans="1:9" ht="18.75">
      <c r="A241" s="35" t="s">
        <v>254</v>
      </c>
      <c r="B241" s="128" t="s">
        <v>214</v>
      </c>
      <c r="C241" s="45" t="s">
        <v>177</v>
      </c>
      <c r="D241" s="71" t="s">
        <v>179</v>
      </c>
      <c r="E241" s="32" t="s">
        <v>353</v>
      </c>
      <c r="F241" s="163"/>
      <c r="G241" s="33">
        <f>G242+G243</f>
        <v>639917</v>
      </c>
      <c r="H241" s="33">
        <f>H242+H243</f>
        <v>417646.01</v>
      </c>
      <c r="I241" s="415">
        <f t="shared" si="4"/>
        <v>65.26565320189962</v>
      </c>
    </row>
    <row r="242" spans="1:9" ht="25.5">
      <c r="A242" s="80" t="s">
        <v>318</v>
      </c>
      <c r="B242" s="128" t="s">
        <v>214</v>
      </c>
      <c r="C242" s="46" t="s">
        <v>177</v>
      </c>
      <c r="D242" s="69" t="s">
        <v>179</v>
      </c>
      <c r="E242" s="8" t="s">
        <v>353</v>
      </c>
      <c r="F242" s="175" t="s">
        <v>278</v>
      </c>
      <c r="G242" s="19">
        <v>454423.9</v>
      </c>
      <c r="H242" s="19">
        <v>247646.01</v>
      </c>
      <c r="I242" s="415">
        <f t="shared" si="4"/>
        <v>54.49669570636579</v>
      </c>
    </row>
    <row r="243" spans="1:9" ht="18.75">
      <c r="A243" s="13" t="s">
        <v>272</v>
      </c>
      <c r="B243" s="128" t="s">
        <v>214</v>
      </c>
      <c r="C243" s="46" t="s">
        <v>177</v>
      </c>
      <c r="D243" s="69" t="s">
        <v>179</v>
      </c>
      <c r="E243" s="8" t="s">
        <v>353</v>
      </c>
      <c r="F243" s="175" t="s">
        <v>271</v>
      </c>
      <c r="G243" s="19">
        <v>185493.1</v>
      </c>
      <c r="H243" s="19">
        <v>170000</v>
      </c>
      <c r="I243" s="415">
        <f t="shared" si="4"/>
        <v>91.64761384655277</v>
      </c>
    </row>
    <row r="244" spans="1:9" ht="18.75">
      <c r="A244" s="57" t="s">
        <v>250</v>
      </c>
      <c r="B244" s="129" t="s">
        <v>214</v>
      </c>
      <c r="C244" s="49" t="s">
        <v>178</v>
      </c>
      <c r="D244" s="99"/>
      <c r="E244" s="14"/>
      <c r="F244" s="181"/>
      <c r="G244" s="21">
        <f>G245</f>
        <v>12544400</v>
      </c>
      <c r="H244" s="21">
        <f>H245</f>
        <v>8356326.080000001</v>
      </c>
      <c r="I244" s="415">
        <f t="shared" si="4"/>
        <v>66.61399572717708</v>
      </c>
    </row>
    <row r="245" spans="1:9" ht="18.75">
      <c r="A245" s="30" t="s">
        <v>203</v>
      </c>
      <c r="B245" s="128" t="s">
        <v>214</v>
      </c>
      <c r="C245" s="40" t="s">
        <v>178</v>
      </c>
      <c r="D245" s="92" t="s">
        <v>176</v>
      </c>
      <c r="E245" s="7"/>
      <c r="F245" s="162"/>
      <c r="G245" s="22">
        <f>G246+G248+G252+G256+G260+G264+G272+G274+G276+G278+G281+G283+G285+G287+G289</f>
        <v>12544400</v>
      </c>
      <c r="H245" s="22">
        <f>H246+H248+H252+H256+H260+H264+H272+H274+H276+H278+H281+H283+H285+H287+H289</f>
        <v>8356326.080000001</v>
      </c>
      <c r="I245" s="415">
        <f t="shared" si="4"/>
        <v>66.61399572717708</v>
      </c>
    </row>
    <row r="246" spans="1:9" ht="38.25">
      <c r="A246" s="146" t="s">
        <v>262</v>
      </c>
      <c r="B246" s="128" t="s">
        <v>214</v>
      </c>
      <c r="C246" s="39" t="s">
        <v>178</v>
      </c>
      <c r="D246" s="71" t="s">
        <v>176</v>
      </c>
      <c r="E246" s="32" t="s">
        <v>354</v>
      </c>
      <c r="F246" s="163"/>
      <c r="G246" s="33">
        <f>G247</f>
        <v>10000</v>
      </c>
      <c r="H246" s="33">
        <f>H247</f>
        <v>0</v>
      </c>
      <c r="I246" s="415">
        <f t="shared" si="4"/>
        <v>0</v>
      </c>
    </row>
    <row r="247" spans="1:9" ht="25.5">
      <c r="A247" s="80" t="s">
        <v>318</v>
      </c>
      <c r="B247" s="128" t="s">
        <v>214</v>
      </c>
      <c r="C247" s="38" t="s">
        <v>178</v>
      </c>
      <c r="D247" s="69" t="s">
        <v>176</v>
      </c>
      <c r="E247" s="8" t="s">
        <v>354</v>
      </c>
      <c r="F247" s="170" t="s">
        <v>278</v>
      </c>
      <c r="G247" s="19">
        <v>10000</v>
      </c>
      <c r="H247" s="19"/>
      <c r="I247" s="415">
        <f t="shared" si="4"/>
        <v>0</v>
      </c>
    </row>
    <row r="248" spans="1:9" ht="38.25">
      <c r="A248" s="146" t="s">
        <v>263</v>
      </c>
      <c r="B248" s="128" t="s">
        <v>214</v>
      </c>
      <c r="C248" s="138" t="s">
        <v>178</v>
      </c>
      <c r="D248" s="140" t="s">
        <v>176</v>
      </c>
      <c r="E248" s="139" t="s">
        <v>355</v>
      </c>
      <c r="F248" s="174"/>
      <c r="G248" s="141">
        <f>SUM(G249:G251)</f>
        <v>500000</v>
      </c>
      <c r="H248" s="141">
        <f>SUM(H249:H251)</f>
        <v>117866.18000000001</v>
      </c>
      <c r="I248" s="415">
        <f t="shared" si="4"/>
        <v>23.573236</v>
      </c>
    </row>
    <row r="249" spans="1:9" ht="25.5">
      <c r="A249" s="80" t="s">
        <v>313</v>
      </c>
      <c r="B249" s="128" t="s">
        <v>214</v>
      </c>
      <c r="C249" s="142" t="s">
        <v>178</v>
      </c>
      <c r="D249" s="144" t="s">
        <v>176</v>
      </c>
      <c r="E249" s="143" t="s">
        <v>355</v>
      </c>
      <c r="F249" s="175" t="s">
        <v>315</v>
      </c>
      <c r="G249" s="145">
        <v>440000</v>
      </c>
      <c r="H249" s="145">
        <v>96468.41</v>
      </c>
      <c r="I249" s="415">
        <f t="shared" si="4"/>
        <v>21.924638636363635</v>
      </c>
    </row>
    <row r="250" spans="1:9" ht="18.75">
      <c r="A250" s="80" t="s">
        <v>317</v>
      </c>
      <c r="B250" s="128" t="s">
        <v>214</v>
      </c>
      <c r="C250" s="142" t="s">
        <v>178</v>
      </c>
      <c r="D250" s="144" t="s">
        <v>176</v>
      </c>
      <c r="E250" s="143" t="s">
        <v>355</v>
      </c>
      <c r="F250" s="175" t="s">
        <v>316</v>
      </c>
      <c r="G250" s="145">
        <v>4000</v>
      </c>
      <c r="H250" s="145"/>
      <c r="I250" s="415">
        <f t="shared" si="4"/>
        <v>0</v>
      </c>
    </row>
    <row r="251" spans="1:9" ht="25.5">
      <c r="A251" s="80" t="s">
        <v>318</v>
      </c>
      <c r="B251" s="128" t="s">
        <v>214</v>
      </c>
      <c r="C251" s="142" t="s">
        <v>178</v>
      </c>
      <c r="D251" s="144" t="s">
        <v>176</v>
      </c>
      <c r="E251" s="143" t="s">
        <v>355</v>
      </c>
      <c r="F251" s="170" t="s">
        <v>278</v>
      </c>
      <c r="G251" s="145">
        <v>56000</v>
      </c>
      <c r="H251" s="145">
        <v>21397.77</v>
      </c>
      <c r="I251" s="415">
        <f t="shared" si="4"/>
        <v>38.210303571428575</v>
      </c>
    </row>
    <row r="252" spans="1:9" ht="25.5">
      <c r="A252" s="35" t="s">
        <v>252</v>
      </c>
      <c r="B252" s="128" t="s">
        <v>214</v>
      </c>
      <c r="C252" s="39" t="s">
        <v>178</v>
      </c>
      <c r="D252" s="71" t="s">
        <v>176</v>
      </c>
      <c r="E252" s="32" t="s">
        <v>356</v>
      </c>
      <c r="F252" s="163"/>
      <c r="G252" s="33">
        <f>SUM(G253:G255)</f>
        <v>280000</v>
      </c>
      <c r="H252" s="33">
        <f>SUM(H253:H255)</f>
        <v>73906.54000000001</v>
      </c>
      <c r="I252" s="415">
        <f t="shared" si="4"/>
        <v>26.395192857142856</v>
      </c>
    </row>
    <row r="253" spans="1:9" ht="25.5">
      <c r="A253" s="80" t="s">
        <v>313</v>
      </c>
      <c r="B253" s="128" t="s">
        <v>214</v>
      </c>
      <c r="C253" s="142" t="s">
        <v>178</v>
      </c>
      <c r="D253" s="144" t="s">
        <v>176</v>
      </c>
      <c r="E253" s="143" t="s">
        <v>356</v>
      </c>
      <c r="F253" s="175" t="s">
        <v>315</v>
      </c>
      <c r="G253" s="145">
        <v>160000</v>
      </c>
      <c r="H253" s="145">
        <v>41304.36</v>
      </c>
      <c r="I253" s="415">
        <f t="shared" si="4"/>
        <v>25.815225</v>
      </c>
    </row>
    <row r="254" spans="1:9" ht="18.75">
      <c r="A254" s="80" t="s">
        <v>317</v>
      </c>
      <c r="B254" s="128" t="s">
        <v>214</v>
      </c>
      <c r="C254" s="142" t="s">
        <v>178</v>
      </c>
      <c r="D254" s="144" t="s">
        <v>176</v>
      </c>
      <c r="E254" s="143" t="s">
        <v>356</v>
      </c>
      <c r="F254" s="175" t="s">
        <v>316</v>
      </c>
      <c r="G254" s="145">
        <v>4000</v>
      </c>
      <c r="H254" s="145"/>
      <c r="I254" s="415">
        <f t="shared" si="4"/>
        <v>0</v>
      </c>
    </row>
    <row r="255" spans="1:9" ht="25.5">
      <c r="A255" s="80" t="s">
        <v>318</v>
      </c>
      <c r="B255" s="128" t="s">
        <v>214</v>
      </c>
      <c r="C255" s="142" t="s">
        <v>178</v>
      </c>
      <c r="D255" s="144" t="s">
        <v>176</v>
      </c>
      <c r="E255" s="143" t="s">
        <v>356</v>
      </c>
      <c r="F255" s="170" t="s">
        <v>278</v>
      </c>
      <c r="G255" s="145">
        <v>116000</v>
      </c>
      <c r="H255" s="145">
        <v>32602.18</v>
      </c>
      <c r="I255" s="415">
        <f t="shared" si="4"/>
        <v>28.105327586206897</v>
      </c>
    </row>
    <row r="256" spans="1:9" ht="25.5">
      <c r="A256" s="35" t="s">
        <v>394</v>
      </c>
      <c r="B256" s="128" t="s">
        <v>214</v>
      </c>
      <c r="C256" s="39" t="s">
        <v>178</v>
      </c>
      <c r="D256" s="71" t="s">
        <v>176</v>
      </c>
      <c r="E256" s="32" t="s">
        <v>395</v>
      </c>
      <c r="F256" s="163"/>
      <c r="G256" s="33">
        <f>SUM(G257:G259)</f>
        <v>500000</v>
      </c>
      <c r="H256" s="33">
        <f>SUM(H257:H259)</f>
        <v>32093.89</v>
      </c>
      <c r="I256" s="415">
        <f t="shared" si="4"/>
        <v>6.418778</v>
      </c>
    </row>
    <row r="257" spans="1:9" ht="25.5">
      <c r="A257" s="80" t="s">
        <v>313</v>
      </c>
      <c r="B257" s="128" t="s">
        <v>214</v>
      </c>
      <c r="C257" s="142" t="s">
        <v>178</v>
      </c>
      <c r="D257" s="144" t="s">
        <v>176</v>
      </c>
      <c r="E257" s="143" t="s">
        <v>395</v>
      </c>
      <c r="F257" s="175" t="s">
        <v>315</v>
      </c>
      <c r="G257" s="145">
        <v>330000</v>
      </c>
      <c r="H257" s="145">
        <v>23842.49</v>
      </c>
      <c r="I257" s="415">
        <f t="shared" si="4"/>
        <v>7.22499696969697</v>
      </c>
    </row>
    <row r="258" spans="1:9" ht="18.75">
      <c r="A258" s="80" t="s">
        <v>317</v>
      </c>
      <c r="B258" s="128" t="s">
        <v>214</v>
      </c>
      <c r="C258" s="142" t="s">
        <v>178</v>
      </c>
      <c r="D258" s="144" t="s">
        <v>176</v>
      </c>
      <c r="E258" s="143" t="s">
        <v>395</v>
      </c>
      <c r="F258" s="175" t="s">
        <v>316</v>
      </c>
      <c r="G258" s="145">
        <v>10000</v>
      </c>
      <c r="H258" s="145"/>
      <c r="I258" s="415">
        <f t="shared" si="4"/>
        <v>0</v>
      </c>
    </row>
    <row r="259" spans="1:9" ht="25.5">
      <c r="A259" s="80" t="s">
        <v>318</v>
      </c>
      <c r="B259" s="128" t="s">
        <v>214</v>
      </c>
      <c r="C259" s="142" t="s">
        <v>178</v>
      </c>
      <c r="D259" s="144" t="s">
        <v>176</v>
      </c>
      <c r="E259" s="143" t="s">
        <v>395</v>
      </c>
      <c r="F259" s="170" t="s">
        <v>278</v>
      </c>
      <c r="G259" s="145">
        <v>160000</v>
      </c>
      <c r="H259" s="145">
        <v>8251.4</v>
      </c>
      <c r="I259" s="415">
        <f t="shared" si="4"/>
        <v>5.157125</v>
      </c>
    </row>
    <row r="260" spans="1:9" ht="18.75">
      <c r="A260" s="209" t="s">
        <v>357</v>
      </c>
      <c r="B260" s="128" t="s">
        <v>214</v>
      </c>
      <c r="C260" s="39" t="s">
        <v>178</v>
      </c>
      <c r="D260" s="71" t="s">
        <v>176</v>
      </c>
      <c r="E260" s="32" t="s">
        <v>358</v>
      </c>
      <c r="F260" s="163"/>
      <c r="G260" s="33">
        <f>G261+G262+G263</f>
        <v>315000</v>
      </c>
      <c r="H260" s="33">
        <f>H261+H262+H263</f>
        <v>240619.1</v>
      </c>
      <c r="I260" s="415">
        <f t="shared" si="4"/>
        <v>76.38701587301587</v>
      </c>
    </row>
    <row r="261" spans="1:9" ht="18.75">
      <c r="A261" s="80" t="s">
        <v>317</v>
      </c>
      <c r="B261" s="128" t="s">
        <v>214</v>
      </c>
      <c r="C261" s="48" t="s">
        <v>178</v>
      </c>
      <c r="D261" s="69" t="s">
        <v>176</v>
      </c>
      <c r="E261" s="8" t="s">
        <v>358</v>
      </c>
      <c r="F261" s="170" t="s">
        <v>316</v>
      </c>
      <c r="G261" s="19">
        <v>10000</v>
      </c>
      <c r="H261" s="19">
        <v>4440</v>
      </c>
      <c r="I261" s="415">
        <f t="shared" si="4"/>
        <v>44.4</v>
      </c>
    </row>
    <row r="262" spans="1:9" ht="25.5">
      <c r="A262" s="80" t="s">
        <v>318</v>
      </c>
      <c r="B262" s="128" t="s">
        <v>214</v>
      </c>
      <c r="C262" s="48" t="s">
        <v>178</v>
      </c>
      <c r="D262" s="69" t="s">
        <v>176</v>
      </c>
      <c r="E262" s="8" t="s">
        <v>358</v>
      </c>
      <c r="F262" s="170" t="s">
        <v>278</v>
      </c>
      <c r="G262" s="19">
        <v>290000</v>
      </c>
      <c r="H262" s="19">
        <v>224205.1</v>
      </c>
      <c r="I262" s="415">
        <f t="shared" si="4"/>
        <v>77.31210344827586</v>
      </c>
    </row>
    <row r="263" spans="1:9" ht="18.75">
      <c r="A263" s="80" t="s">
        <v>309</v>
      </c>
      <c r="B263" s="128" t="s">
        <v>214</v>
      </c>
      <c r="C263" s="48" t="s">
        <v>178</v>
      </c>
      <c r="D263" s="69" t="s">
        <v>176</v>
      </c>
      <c r="E263" s="8" t="s">
        <v>358</v>
      </c>
      <c r="F263" s="170" t="s">
        <v>311</v>
      </c>
      <c r="G263" s="19">
        <v>15000</v>
      </c>
      <c r="H263" s="19">
        <v>11974</v>
      </c>
      <c r="I263" s="415">
        <f>H263/G263*100</f>
        <v>79.82666666666667</v>
      </c>
    </row>
    <row r="264" spans="1:9" ht="18.75">
      <c r="A264" s="209" t="s">
        <v>204</v>
      </c>
      <c r="B264" s="128" t="s">
        <v>214</v>
      </c>
      <c r="C264" s="39" t="s">
        <v>178</v>
      </c>
      <c r="D264" s="71" t="s">
        <v>176</v>
      </c>
      <c r="E264" s="32" t="s">
        <v>359</v>
      </c>
      <c r="F264" s="163"/>
      <c r="G264" s="33">
        <f>SUM(G265:G271)</f>
        <v>9541000</v>
      </c>
      <c r="H264" s="33">
        <f>SUM(H265:H271)</f>
        <v>7656702.460000001</v>
      </c>
      <c r="I264" s="415">
        <f t="shared" si="4"/>
        <v>80.25052363483913</v>
      </c>
    </row>
    <row r="265" spans="1:9" ht="25.5">
      <c r="A265" s="80" t="s">
        <v>313</v>
      </c>
      <c r="B265" s="128" t="s">
        <v>214</v>
      </c>
      <c r="C265" s="48" t="s">
        <v>178</v>
      </c>
      <c r="D265" s="69" t="s">
        <v>176</v>
      </c>
      <c r="E265" s="8" t="s">
        <v>359</v>
      </c>
      <c r="F265" s="175" t="s">
        <v>315</v>
      </c>
      <c r="G265" s="19">
        <f>8600000*95%</f>
        <v>8170000</v>
      </c>
      <c r="H265" s="19">
        <v>6452401.82</v>
      </c>
      <c r="I265" s="415">
        <f t="shared" si="4"/>
        <v>78.97676646266831</v>
      </c>
    </row>
    <row r="266" spans="1:9" ht="18.75">
      <c r="A266" s="80" t="s">
        <v>317</v>
      </c>
      <c r="B266" s="128" t="s">
        <v>214</v>
      </c>
      <c r="C266" s="48" t="s">
        <v>178</v>
      </c>
      <c r="D266" s="69" t="s">
        <v>176</v>
      </c>
      <c r="E266" s="8" t="s">
        <v>359</v>
      </c>
      <c r="F266" s="175" t="s">
        <v>316</v>
      </c>
      <c r="G266" s="19">
        <v>92000</v>
      </c>
      <c r="H266" s="19">
        <v>79636.74</v>
      </c>
      <c r="I266" s="415">
        <f t="shared" si="4"/>
        <v>86.56167391304348</v>
      </c>
    </row>
    <row r="267" spans="1:9" ht="25.5">
      <c r="A267" s="80" t="s">
        <v>275</v>
      </c>
      <c r="B267" s="128" t="s">
        <v>214</v>
      </c>
      <c r="C267" s="48" t="s">
        <v>178</v>
      </c>
      <c r="D267" s="69" t="s">
        <v>176</v>
      </c>
      <c r="E267" s="8" t="s">
        <v>359</v>
      </c>
      <c r="F267" s="175" t="s">
        <v>277</v>
      </c>
      <c r="G267" s="19"/>
      <c r="H267" s="19"/>
      <c r="I267" s="415" t="e">
        <f t="shared" si="4"/>
        <v>#DIV/0!</v>
      </c>
    </row>
    <row r="268" spans="1:9" ht="25.5">
      <c r="A268" s="80" t="s">
        <v>318</v>
      </c>
      <c r="B268" s="128" t="s">
        <v>214</v>
      </c>
      <c r="C268" s="48" t="s">
        <v>178</v>
      </c>
      <c r="D268" s="69" t="s">
        <v>176</v>
      </c>
      <c r="E268" s="8" t="s">
        <v>359</v>
      </c>
      <c r="F268" s="170" t="s">
        <v>278</v>
      </c>
      <c r="G268" s="19">
        <v>1228472.86</v>
      </c>
      <c r="H268" s="19">
        <v>1091370.61</v>
      </c>
      <c r="I268" s="415">
        <f t="shared" si="4"/>
        <v>88.83961913493148</v>
      </c>
    </row>
    <row r="269" spans="1:9" ht="63.75">
      <c r="A269" s="473" t="s">
        <v>312</v>
      </c>
      <c r="B269" s="128" t="s">
        <v>214</v>
      </c>
      <c r="C269" s="48" t="s">
        <v>178</v>
      </c>
      <c r="D269" s="69" t="s">
        <v>176</v>
      </c>
      <c r="E269" s="8" t="s">
        <v>359</v>
      </c>
      <c r="F269" s="170" t="s">
        <v>308</v>
      </c>
      <c r="G269" s="19">
        <v>12527.14</v>
      </c>
      <c r="H269" s="19">
        <v>12527.14</v>
      </c>
      <c r="I269" s="415">
        <f t="shared" si="4"/>
        <v>100</v>
      </c>
    </row>
    <row r="270" spans="1:9" ht="18.75">
      <c r="A270" s="80" t="s">
        <v>307</v>
      </c>
      <c r="B270" s="128" t="s">
        <v>214</v>
      </c>
      <c r="C270" s="48" t="s">
        <v>178</v>
      </c>
      <c r="D270" s="69" t="s">
        <v>176</v>
      </c>
      <c r="E270" s="8" t="s">
        <v>359</v>
      </c>
      <c r="F270" s="170" t="s">
        <v>310</v>
      </c>
      <c r="G270" s="19">
        <v>26000</v>
      </c>
      <c r="H270" s="19">
        <v>10630</v>
      </c>
      <c r="I270" s="415">
        <f t="shared" si="4"/>
        <v>40.88461538461539</v>
      </c>
    </row>
    <row r="271" spans="1:9" ht="18.75">
      <c r="A271" s="80" t="s">
        <v>309</v>
      </c>
      <c r="B271" s="128" t="s">
        <v>214</v>
      </c>
      <c r="C271" s="48" t="s">
        <v>178</v>
      </c>
      <c r="D271" s="69" t="s">
        <v>176</v>
      </c>
      <c r="E271" s="8" t="s">
        <v>359</v>
      </c>
      <c r="F271" s="170" t="s">
        <v>311</v>
      </c>
      <c r="G271" s="19">
        <v>12000</v>
      </c>
      <c r="H271" s="19">
        <v>10136.15</v>
      </c>
      <c r="I271" s="415">
        <f t="shared" si="4"/>
        <v>84.46791666666667</v>
      </c>
    </row>
    <row r="272" spans="1:9" ht="18.75">
      <c r="A272" s="134" t="s">
        <v>392</v>
      </c>
      <c r="B272" s="128" t="s">
        <v>214</v>
      </c>
      <c r="C272" s="202" t="s">
        <v>178</v>
      </c>
      <c r="D272" s="203" t="s">
        <v>176</v>
      </c>
      <c r="E272" s="204" t="s">
        <v>132</v>
      </c>
      <c r="F272" s="205"/>
      <c r="G272" s="206">
        <f>G273</f>
        <v>623000</v>
      </c>
      <c r="H272" s="206">
        <f>H273</f>
        <v>0</v>
      </c>
      <c r="I272" s="415">
        <f t="shared" si="4"/>
        <v>0</v>
      </c>
    </row>
    <row r="273" spans="1:9" ht="38.25">
      <c r="A273" s="80" t="s">
        <v>418</v>
      </c>
      <c r="B273" s="128" t="s">
        <v>214</v>
      </c>
      <c r="C273" s="38" t="s">
        <v>178</v>
      </c>
      <c r="D273" s="69" t="s">
        <v>176</v>
      </c>
      <c r="E273" s="8" t="s">
        <v>132</v>
      </c>
      <c r="F273" s="170" t="s">
        <v>417</v>
      </c>
      <c r="G273" s="19">
        <v>623000</v>
      </c>
      <c r="H273" s="19"/>
      <c r="I273" s="415">
        <f t="shared" si="4"/>
        <v>0</v>
      </c>
    </row>
    <row r="274" spans="1:9" ht="25.5">
      <c r="A274" s="440" t="s">
        <v>160</v>
      </c>
      <c r="B274" s="128" t="s">
        <v>214</v>
      </c>
      <c r="C274" s="202" t="s">
        <v>178</v>
      </c>
      <c r="D274" s="203" t="s">
        <v>176</v>
      </c>
      <c r="E274" s="204" t="s">
        <v>161</v>
      </c>
      <c r="F274" s="205"/>
      <c r="G274" s="206">
        <f>G275</f>
        <v>149500</v>
      </c>
      <c r="H274" s="206">
        <f>H275</f>
        <v>0</v>
      </c>
      <c r="I274" s="415">
        <f t="shared" si="4"/>
        <v>0</v>
      </c>
    </row>
    <row r="275" spans="1:9" ht="38.25">
      <c r="A275" s="80" t="s">
        <v>418</v>
      </c>
      <c r="B275" s="128" t="s">
        <v>214</v>
      </c>
      <c r="C275" s="38" t="s">
        <v>178</v>
      </c>
      <c r="D275" s="69" t="s">
        <v>176</v>
      </c>
      <c r="E275" s="8" t="s">
        <v>161</v>
      </c>
      <c r="F275" s="170" t="s">
        <v>417</v>
      </c>
      <c r="G275" s="19">
        <v>149500</v>
      </c>
      <c r="H275" s="19"/>
      <c r="I275" s="415">
        <f t="shared" si="4"/>
        <v>0</v>
      </c>
    </row>
    <row r="276" spans="1:9" ht="25.5">
      <c r="A276" s="440" t="s">
        <v>162</v>
      </c>
      <c r="B276" s="128" t="s">
        <v>214</v>
      </c>
      <c r="C276" s="202" t="s">
        <v>178</v>
      </c>
      <c r="D276" s="203" t="s">
        <v>176</v>
      </c>
      <c r="E276" s="204" t="s">
        <v>163</v>
      </c>
      <c r="F276" s="205"/>
      <c r="G276" s="206">
        <f>G277</f>
        <v>140600</v>
      </c>
      <c r="H276" s="206">
        <f>H277</f>
        <v>0</v>
      </c>
      <c r="I276" s="415">
        <f t="shared" si="4"/>
        <v>0</v>
      </c>
    </row>
    <row r="277" spans="1:9" ht="38.25">
      <c r="A277" s="80" t="s">
        <v>418</v>
      </c>
      <c r="B277" s="128" t="s">
        <v>214</v>
      </c>
      <c r="C277" s="38" t="s">
        <v>178</v>
      </c>
      <c r="D277" s="69" t="s">
        <v>176</v>
      </c>
      <c r="E277" s="8" t="s">
        <v>163</v>
      </c>
      <c r="F277" s="170" t="s">
        <v>417</v>
      </c>
      <c r="G277" s="19">
        <v>140600</v>
      </c>
      <c r="H277" s="19"/>
      <c r="I277" s="415">
        <f t="shared" si="4"/>
        <v>0</v>
      </c>
    </row>
    <row r="278" spans="1:9" ht="18.75">
      <c r="A278" s="134" t="s">
        <v>130</v>
      </c>
      <c r="B278" s="128" t="s">
        <v>214</v>
      </c>
      <c r="C278" s="202" t="s">
        <v>178</v>
      </c>
      <c r="D278" s="203" t="s">
        <v>176</v>
      </c>
      <c r="E278" s="204" t="s">
        <v>131</v>
      </c>
      <c r="F278" s="205"/>
      <c r="G278" s="206">
        <f>G279+G280</f>
        <v>43300</v>
      </c>
      <c r="H278" s="206">
        <f>H279+H280</f>
        <v>43300</v>
      </c>
      <c r="I278" s="415">
        <f t="shared" si="4"/>
        <v>100</v>
      </c>
    </row>
    <row r="279" spans="1:9" ht="25.5">
      <c r="A279" s="80" t="s">
        <v>318</v>
      </c>
      <c r="B279" s="128" t="s">
        <v>214</v>
      </c>
      <c r="C279" s="38" t="s">
        <v>178</v>
      </c>
      <c r="D279" s="69" t="s">
        <v>176</v>
      </c>
      <c r="E279" s="8" t="s">
        <v>131</v>
      </c>
      <c r="F279" s="170" t="s">
        <v>278</v>
      </c>
      <c r="G279" s="19">
        <v>36500</v>
      </c>
      <c r="H279" s="19">
        <v>36500</v>
      </c>
      <c r="I279" s="415">
        <f t="shared" si="4"/>
        <v>100</v>
      </c>
    </row>
    <row r="280" spans="1:9" ht="38.25">
      <c r="A280" s="80" t="s">
        <v>418</v>
      </c>
      <c r="B280" s="128" t="s">
        <v>214</v>
      </c>
      <c r="C280" s="38" t="s">
        <v>178</v>
      </c>
      <c r="D280" s="69" t="s">
        <v>176</v>
      </c>
      <c r="E280" s="8" t="s">
        <v>131</v>
      </c>
      <c r="F280" s="170" t="s">
        <v>417</v>
      </c>
      <c r="G280" s="19">
        <v>6800</v>
      </c>
      <c r="H280" s="19">
        <v>6800</v>
      </c>
      <c r="I280" s="415">
        <f t="shared" si="4"/>
        <v>100</v>
      </c>
    </row>
    <row r="281" spans="1:9" ht="18.75">
      <c r="A281" s="35" t="s">
        <v>237</v>
      </c>
      <c r="B281" s="128" t="s">
        <v>214</v>
      </c>
      <c r="C281" s="45" t="s">
        <v>178</v>
      </c>
      <c r="D281" s="71" t="s">
        <v>176</v>
      </c>
      <c r="E281" s="32" t="s">
        <v>360</v>
      </c>
      <c r="F281" s="163"/>
      <c r="G281" s="33">
        <f>G282</f>
        <v>100000</v>
      </c>
      <c r="H281" s="33">
        <f>H282</f>
        <v>13940</v>
      </c>
      <c r="I281" s="415">
        <f t="shared" si="4"/>
        <v>13.94</v>
      </c>
    </row>
    <row r="282" spans="1:9" ht="32.25" customHeight="1">
      <c r="A282" s="80" t="s">
        <v>127</v>
      </c>
      <c r="B282" s="128" t="s">
        <v>214</v>
      </c>
      <c r="C282" s="46" t="s">
        <v>178</v>
      </c>
      <c r="D282" s="69" t="s">
        <v>176</v>
      </c>
      <c r="E282" s="8" t="s">
        <v>360</v>
      </c>
      <c r="F282" s="170" t="s">
        <v>126</v>
      </c>
      <c r="G282" s="19">
        <v>100000</v>
      </c>
      <c r="H282" s="19">
        <v>13940</v>
      </c>
      <c r="I282" s="415">
        <f t="shared" si="4"/>
        <v>13.94</v>
      </c>
    </row>
    <row r="283" spans="1:9" ht="18.75">
      <c r="A283" s="35" t="s">
        <v>254</v>
      </c>
      <c r="B283" s="128" t="s">
        <v>214</v>
      </c>
      <c r="C283" s="45" t="s">
        <v>178</v>
      </c>
      <c r="D283" s="71" t="s">
        <v>176</v>
      </c>
      <c r="E283" s="32" t="s">
        <v>361</v>
      </c>
      <c r="F283" s="163"/>
      <c r="G283" s="33">
        <f>G284</f>
        <v>50000</v>
      </c>
      <c r="H283" s="33">
        <f>H284</f>
        <v>0</v>
      </c>
      <c r="I283" s="415">
        <f t="shared" si="4"/>
        <v>0</v>
      </c>
    </row>
    <row r="284" spans="1:9" ht="25.5">
      <c r="A284" s="80" t="s">
        <v>318</v>
      </c>
      <c r="B284" s="128" t="s">
        <v>214</v>
      </c>
      <c r="C284" s="46" t="s">
        <v>178</v>
      </c>
      <c r="D284" s="69" t="s">
        <v>176</v>
      </c>
      <c r="E284" s="8" t="s">
        <v>361</v>
      </c>
      <c r="F284" s="170" t="s">
        <v>278</v>
      </c>
      <c r="G284" s="19">
        <v>50000</v>
      </c>
      <c r="H284" s="19"/>
      <c r="I284" s="415">
        <f t="shared" si="4"/>
        <v>0</v>
      </c>
    </row>
    <row r="285" spans="1:9" ht="18.75">
      <c r="A285" s="35" t="s">
        <v>264</v>
      </c>
      <c r="B285" s="128" t="s">
        <v>214</v>
      </c>
      <c r="C285" s="45" t="s">
        <v>178</v>
      </c>
      <c r="D285" s="71" t="s">
        <v>176</v>
      </c>
      <c r="E285" s="32" t="s">
        <v>362</v>
      </c>
      <c r="F285" s="163"/>
      <c r="G285" s="33">
        <f>G286</f>
        <v>285000</v>
      </c>
      <c r="H285" s="33">
        <f>H286</f>
        <v>173757.91</v>
      </c>
      <c r="I285" s="415">
        <f t="shared" si="4"/>
        <v>60.96768771929825</v>
      </c>
    </row>
    <row r="286" spans="1:9" ht="25.5">
      <c r="A286" s="80" t="s">
        <v>318</v>
      </c>
      <c r="B286" s="128" t="s">
        <v>214</v>
      </c>
      <c r="C286" s="46" t="s">
        <v>178</v>
      </c>
      <c r="D286" s="69" t="s">
        <v>176</v>
      </c>
      <c r="E286" s="8" t="s">
        <v>362</v>
      </c>
      <c r="F286" s="170" t="s">
        <v>278</v>
      </c>
      <c r="G286" s="19">
        <v>285000</v>
      </c>
      <c r="H286" s="19">
        <v>173757.91</v>
      </c>
      <c r="I286" s="415">
        <f t="shared" si="4"/>
        <v>60.96768771929825</v>
      </c>
    </row>
    <row r="287" spans="1:9" ht="18.75">
      <c r="A287" s="35" t="s">
        <v>265</v>
      </c>
      <c r="B287" s="128" t="s">
        <v>214</v>
      </c>
      <c r="C287" s="45" t="s">
        <v>178</v>
      </c>
      <c r="D287" s="71" t="s">
        <v>176</v>
      </c>
      <c r="E287" s="32" t="s">
        <v>363</v>
      </c>
      <c r="F287" s="163"/>
      <c r="G287" s="33">
        <f>G288</f>
        <v>2860</v>
      </c>
      <c r="H287" s="33">
        <f>H288</f>
        <v>0</v>
      </c>
      <c r="I287" s="415">
        <f t="shared" si="4"/>
        <v>0</v>
      </c>
    </row>
    <row r="288" spans="1:9" ht="25.5">
      <c r="A288" s="80" t="s">
        <v>318</v>
      </c>
      <c r="B288" s="128" t="s">
        <v>214</v>
      </c>
      <c r="C288" s="46" t="s">
        <v>178</v>
      </c>
      <c r="D288" s="69" t="s">
        <v>176</v>
      </c>
      <c r="E288" s="8" t="s">
        <v>363</v>
      </c>
      <c r="F288" s="170" t="s">
        <v>278</v>
      </c>
      <c r="G288" s="19">
        <v>2860</v>
      </c>
      <c r="H288" s="19"/>
      <c r="I288" s="415">
        <f t="shared" si="4"/>
        <v>0</v>
      </c>
    </row>
    <row r="289" spans="1:9" ht="25.5">
      <c r="A289" s="134" t="s">
        <v>158</v>
      </c>
      <c r="B289" s="128" t="s">
        <v>214</v>
      </c>
      <c r="C289" s="202" t="s">
        <v>178</v>
      </c>
      <c r="D289" s="203" t="s">
        <v>176</v>
      </c>
      <c r="E289" s="204" t="s">
        <v>159</v>
      </c>
      <c r="F289" s="205"/>
      <c r="G289" s="206">
        <f>G290</f>
        <v>4140</v>
      </c>
      <c r="H289" s="206">
        <f>H290</f>
        <v>4140</v>
      </c>
      <c r="I289" s="415">
        <f>H289/G289*100</f>
        <v>100</v>
      </c>
    </row>
    <row r="290" spans="1:9" ht="25.5">
      <c r="A290" s="80" t="s">
        <v>318</v>
      </c>
      <c r="B290" s="128" t="s">
        <v>214</v>
      </c>
      <c r="C290" s="38" t="s">
        <v>178</v>
      </c>
      <c r="D290" s="69" t="s">
        <v>176</v>
      </c>
      <c r="E290" s="8" t="s">
        <v>159</v>
      </c>
      <c r="F290" s="170" t="s">
        <v>278</v>
      </c>
      <c r="G290" s="19">
        <v>4140</v>
      </c>
      <c r="H290" s="19">
        <v>4140</v>
      </c>
      <c r="I290" s="415">
        <f>H290/G290*100</f>
        <v>100</v>
      </c>
    </row>
    <row r="291" spans="1:9" ht="18.75">
      <c r="A291" s="240" t="s">
        <v>187</v>
      </c>
      <c r="B291" s="129" t="s">
        <v>214</v>
      </c>
      <c r="C291" s="245" t="s">
        <v>181</v>
      </c>
      <c r="D291" s="242"/>
      <c r="E291" s="243"/>
      <c r="F291" s="244"/>
      <c r="G291" s="246">
        <f>G292+G295+G300+G316</f>
        <v>64482772.67</v>
      </c>
      <c r="H291" s="246">
        <f>H292+H295+H300+H316</f>
        <v>45376599.17</v>
      </c>
      <c r="I291" s="415">
        <f t="shared" si="4"/>
        <v>70.37011172305101</v>
      </c>
    </row>
    <row r="292" spans="1:9" ht="18.75">
      <c r="A292" s="28" t="s">
        <v>192</v>
      </c>
      <c r="B292" s="128" t="s">
        <v>214</v>
      </c>
      <c r="C292" s="37" t="s">
        <v>181</v>
      </c>
      <c r="D292" s="92" t="s">
        <v>176</v>
      </c>
      <c r="E292" s="7"/>
      <c r="F292" s="162"/>
      <c r="G292" s="20">
        <f>G293</f>
        <v>4000000</v>
      </c>
      <c r="H292" s="20">
        <f>H293</f>
        <v>2680204.01</v>
      </c>
      <c r="I292" s="415">
        <f t="shared" si="4"/>
        <v>67.00510025</v>
      </c>
    </row>
    <row r="293" spans="1:9" ht="18.75">
      <c r="A293" s="35" t="s">
        <v>210</v>
      </c>
      <c r="B293" s="128" t="s">
        <v>214</v>
      </c>
      <c r="C293" s="39" t="s">
        <v>181</v>
      </c>
      <c r="D293" s="71" t="s">
        <v>176</v>
      </c>
      <c r="E293" s="32" t="s">
        <v>364</v>
      </c>
      <c r="F293" s="163"/>
      <c r="G293" s="33">
        <f>G294</f>
        <v>4000000</v>
      </c>
      <c r="H293" s="33">
        <f>H294</f>
        <v>2680204.01</v>
      </c>
      <c r="I293" s="415">
        <f t="shared" si="4"/>
        <v>67.00510025</v>
      </c>
    </row>
    <row r="294" spans="1:9" ht="18.75">
      <c r="A294" s="13" t="s">
        <v>367</v>
      </c>
      <c r="B294" s="128" t="s">
        <v>214</v>
      </c>
      <c r="C294" s="48" t="s">
        <v>181</v>
      </c>
      <c r="D294" s="69" t="s">
        <v>176</v>
      </c>
      <c r="E294" s="8" t="s">
        <v>364</v>
      </c>
      <c r="F294" s="170" t="s">
        <v>368</v>
      </c>
      <c r="G294" s="19">
        <v>4000000</v>
      </c>
      <c r="H294" s="19">
        <v>2680204.01</v>
      </c>
      <c r="I294" s="415">
        <f t="shared" si="4"/>
        <v>67.00510025</v>
      </c>
    </row>
    <row r="295" spans="1:9" ht="18.75">
      <c r="A295" s="28" t="s">
        <v>188</v>
      </c>
      <c r="B295" s="128" t="s">
        <v>214</v>
      </c>
      <c r="C295" s="37" t="s">
        <v>181</v>
      </c>
      <c r="D295" s="92" t="s">
        <v>183</v>
      </c>
      <c r="E295" s="8"/>
      <c r="F295" s="170"/>
      <c r="G295" s="20">
        <f>G296+G298</f>
        <v>23388000</v>
      </c>
      <c r="H295" s="20">
        <f>H296+H298</f>
        <v>17081336.67</v>
      </c>
      <c r="I295" s="415">
        <f t="shared" si="4"/>
        <v>73.03461890713187</v>
      </c>
    </row>
    <row r="296" spans="1:9" ht="40.5" customHeight="1">
      <c r="A296" s="234" t="s">
        <v>222</v>
      </c>
      <c r="B296" s="128" t="s">
        <v>214</v>
      </c>
      <c r="C296" s="211" t="s">
        <v>181</v>
      </c>
      <c r="D296" s="213" t="s">
        <v>183</v>
      </c>
      <c r="E296" s="203" t="s">
        <v>369</v>
      </c>
      <c r="F296" s="213"/>
      <c r="G296" s="214">
        <f>G297</f>
        <v>22508000</v>
      </c>
      <c r="H296" s="214">
        <f>H297</f>
        <v>16568000</v>
      </c>
      <c r="I296" s="415">
        <f t="shared" si="4"/>
        <v>73.60938333037143</v>
      </c>
    </row>
    <row r="297" spans="1:9" ht="38.25">
      <c r="A297" s="58" t="s">
        <v>330</v>
      </c>
      <c r="B297" s="128" t="s">
        <v>214</v>
      </c>
      <c r="C297" s="38" t="s">
        <v>181</v>
      </c>
      <c r="D297" s="69" t="s">
        <v>183</v>
      </c>
      <c r="E297" s="8" t="s">
        <v>369</v>
      </c>
      <c r="F297" s="170" t="s">
        <v>331</v>
      </c>
      <c r="G297" s="19">
        <v>22508000</v>
      </c>
      <c r="H297" s="19">
        <v>16568000</v>
      </c>
      <c r="I297" s="415">
        <f t="shared" si="4"/>
        <v>73.60938333037143</v>
      </c>
    </row>
    <row r="298" spans="1:9" ht="104.25" customHeight="1">
      <c r="A298" s="233" t="s">
        <v>218</v>
      </c>
      <c r="B298" s="128" t="s">
        <v>214</v>
      </c>
      <c r="C298" s="39" t="s">
        <v>181</v>
      </c>
      <c r="D298" s="71" t="s">
        <v>183</v>
      </c>
      <c r="E298" s="32" t="s">
        <v>370</v>
      </c>
      <c r="F298" s="163"/>
      <c r="G298" s="33">
        <f>G299</f>
        <v>880000</v>
      </c>
      <c r="H298" s="33">
        <f>H299</f>
        <v>513336.67</v>
      </c>
      <c r="I298" s="415">
        <f t="shared" si="4"/>
        <v>58.333712500000004</v>
      </c>
    </row>
    <row r="299" spans="1:9" ht="25.5">
      <c r="A299" s="13" t="s">
        <v>365</v>
      </c>
      <c r="B299" s="128" t="s">
        <v>214</v>
      </c>
      <c r="C299" s="38" t="s">
        <v>181</v>
      </c>
      <c r="D299" s="69" t="s">
        <v>183</v>
      </c>
      <c r="E299" s="8" t="s">
        <v>370</v>
      </c>
      <c r="F299" s="170" t="s">
        <v>271</v>
      </c>
      <c r="G299" s="23">
        <v>880000</v>
      </c>
      <c r="H299" s="23">
        <v>513336.67</v>
      </c>
      <c r="I299" s="415">
        <f t="shared" si="4"/>
        <v>58.333712500000004</v>
      </c>
    </row>
    <row r="300" spans="1:9" ht="18.75">
      <c r="A300" s="28" t="s">
        <v>189</v>
      </c>
      <c r="B300" s="128" t="s">
        <v>214</v>
      </c>
      <c r="C300" s="37" t="s">
        <v>181</v>
      </c>
      <c r="D300" s="92" t="s">
        <v>185</v>
      </c>
      <c r="E300" s="8"/>
      <c r="F300" s="170"/>
      <c r="G300" s="20">
        <f>G301+G303+G306+G308+G311+G313</f>
        <v>10363772.67</v>
      </c>
      <c r="H300" s="20">
        <f>H301+H303+H306+H308+H311+H313</f>
        <v>5940913.380000001</v>
      </c>
      <c r="I300" s="415">
        <f t="shared" si="4"/>
        <v>57.323848845094375</v>
      </c>
    </row>
    <row r="301" spans="1:9" ht="18.75">
      <c r="A301" s="35" t="s">
        <v>443</v>
      </c>
      <c r="B301" s="128" t="s">
        <v>214</v>
      </c>
      <c r="C301" s="39" t="s">
        <v>181</v>
      </c>
      <c r="D301" s="71" t="s">
        <v>185</v>
      </c>
      <c r="E301" s="32" t="s">
        <v>439</v>
      </c>
      <c r="F301" s="163"/>
      <c r="G301" s="33">
        <f>G302</f>
        <v>3019474.51</v>
      </c>
      <c r="H301" s="33">
        <f>H302</f>
        <v>1903682.58</v>
      </c>
      <c r="I301" s="415">
        <f t="shared" si="4"/>
        <v>63.04681737485508</v>
      </c>
    </row>
    <row r="302" spans="1:9" ht="18.75">
      <c r="A302" s="13" t="s">
        <v>165</v>
      </c>
      <c r="B302" s="128" t="s">
        <v>214</v>
      </c>
      <c r="C302" s="38" t="s">
        <v>181</v>
      </c>
      <c r="D302" s="69" t="s">
        <v>185</v>
      </c>
      <c r="E302" s="8" t="s">
        <v>439</v>
      </c>
      <c r="F302" s="170" t="s">
        <v>164</v>
      </c>
      <c r="G302" s="23">
        <v>3019474.51</v>
      </c>
      <c r="H302" s="23">
        <v>1903682.58</v>
      </c>
      <c r="I302" s="415">
        <f t="shared" si="4"/>
        <v>63.04681737485508</v>
      </c>
    </row>
    <row r="303" spans="1:9" ht="18.75">
      <c r="A303" s="35" t="s">
        <v>444</v>
      </c>
      <c r="B303" s="128" t="s">
        <v>214</v>
      </c>
      <c r="C303" s="39" t="s">
        <v>181</v>
      </c>
      <c r="D303" s="71" t="s">
        <v>185</v>
      </c>
      <c r="E303" s="32" t="s">
        <v>445</v>
      </c>
      <c r="F303" s="163"/>
      <c r="G303" s="33">
        <f>G304+G305</f>
        <v>1166298.1600000001</v>
      </c>
      <c r="H303" s="33">
        <f>H304+H305</f>
        <v>794367.52</v>
      </c>
      <c r="I303" s="415">
        <f aca="true" t="shared" si="5" ref="I303:I365">H303/G303*100</f>
        <v>68.1101580405477</v>
      </c>
    </row>
    <row r="304" spans="1:9" ht="18.75">
      <c r="A304" s="13" t="s">
        <v>165</v>
      </c>
      <c r="B304" s="128" t="s">
        <v>214</v>
      </c>
      <c r="C304" s="38" t="s">
        <v>181</v>
      </c>
      <c r="D304" s="69" t="s">
        <v>185</v>
      </c>
      <c r="E304" s="8" t="s">
        <v>445</v>
      </c>
      <c r="F304" s="170" t="s">
        <v>164</v>
      </c>
      <c r="G304" s="23">
        <v>546413.76</v>
      </c>
      <c r="H304" s="23">
        <v>546413.76</v>
      </c>
      <c r="I304" s="415">
        <f t="shared" si="5"/>
        <v>100</v>
      </c>
    </row>
    <row r="305" spans="1:9" ht="18.75">
      <c r="A305" s="13" t="s">
        <v>166</v>
      </c>
      <c r="B305" s="128" t="s">
        <v>214</v>
      </c>
      <c r="C305" s="38" t="s">
        <v>181</v>
      </c>
      <c r="D305" s="69" t="s">
        <v>185</v>
      </c>
      <c r="E305" s="8" t="s">
        <v>445</v>
      </c>
      <c r="F305" s="170" t="s">
        <v>164</v>
      </c>
      <c r="G305" s="19">
        <v>619884.4</v>
      </c>
      <c r="H305" s="19">
        <f>794367.52-H304</f>
        <v>247953.76</v>
      </c>
      <c r="I305" s="415">
        <f>H305/G305*100</f>
        <v>40</v>
      </c>
    </row>
    <row r="306" spans="1:9" ht="18.75">
      <c r="A306" s="35" t="s">
        <v>221</v>
      </c>
      <c r="B306" s="128" t="s">
        <v>214</v>
      </c>
      <c r="C306" s="39" t="s">
        <v>181</v>
      </c>
      <c r="D306" s="71" t="s">
        <v>185</v>
      </c>
      <c r="E306" s="32" t="s">
        <v>371</v>
      </c>
      <c r="F306" s="163"/>
      <c r="G306" s="33">
        <f>G307</f>
        <v>40000</v>
      </c>
      <c r="H306" s="33">
        <f>H307</f>
        <v>0</v>
      </c>
      <c r="I306" s="415">
        <f t="shared" si="5"/>
        <v>0</v>
      </c>
    </row>
    <row r="307" spans="1:9" ht="25.5">
      <c r="A307" s="13" t="s">
        <v>365</v>
      </c>
      <c r="B307" s="128" t="s">
        <v>214</v>
      </c>
      <c r="C307" s="38" t="s">
        <v>181</v>
      </c>
      <c r="D307" s="69" t="s">
        <v>185</v>
      </c>
      <c r="E307" s="8" t="s">
        <v>371</v>
      </c>
      <c r="F307" s="170" t="s">
        <v>366</v>
      </c>
      <c r="G307" s="23">
        <v>40000</v>
      </c>
      <c r="H307" s="23"/>
      <c r="I307" s="415">
        <f t="shared" si="5"/>
        <v>0</v>
      </c>
    </row>
    <row r="308" spans="1:9" ht="25.5">
      <c r="A308" s="35" t="s">
        <v>253</v>
      </c>
      <c r="B308" s="128" t="s">
        <v>214</v>
      </c>
      <c r="C308" s="39" t="s">
        <v>181</v>
      </c>
      <c r="D308" s="71" t="s">
        <v>185</v>
      </c>
      <c r="E308" s="32" t="s">
        <v>407</v>
      </c>
      <c r="F308" s="163"/>
      <c r="G308" s="33">
        <f>SUM(G309:G310)</f>
        <v>5318000</v>
      </c>
      <c r="H308" s="33">
        <f>SUM(H309:H310)</f>
        <v>2742468.96</v>
      </c>
      <c r="I308" s="415">
        <f t="shared" si="5"/>
        <v>51.56955547198194</v>
      </c>
    </row>
    <row r="309" spans="1:9" ht="25.5">
      <c r="A309" s="13" t="s">
        <v>365</v>
      </c>
      <c r="B309" s="128" t="s">
        <v>214</v>
      </c>
      <c r="C309" s="48" t="s">
        <v>181</v>
      </c>
      <c r="D309" s="69" t="s">
        <v>185</v>
      </c>
      <c r="E309" s="8" t="s">
        <v>407</v>
      </c>
      <c r="F309" s="170" t="s">
        <v>366</v>
      </c>
      <c r="G309" s="19">
        <v>2608000</v>
      </c>
      <c r="H309" s="19">
        <v>1305053.6</v>
      </c>
      <c r="I309" s="415">
        <f t="shared" si="5"/>
        <v>50.04039877300613</v>
      </c>
    </row>
    <row r="310" spans="1:9" ht="25.5">
      <c r="A310" s="13" t="s">
        <v>365</v>
      </c>
      <c r="B310" s="128" t="s">
        <v>214</v>
      </c>
      <c r="C310" s="48" t="s">
        <v>181</v>
      </c>
      <c r="D310" s="69" t="s">
        <v>185</v>
      </c>
      <c r="E310" s="8" t="s">
        <v>407</v>
      </c>
      <c r="F310" s="259" t="s">
        <v>271</v>
      </c>
      <c r="G310" s="19">
        <v>2710000</v>
      </c>
      <c r="H310" s="19">
        <v>1437415.36</v>
      </c>
      <c r="I310" s="415">
        <f t="shared" si="5"/>
        <v>53.04115719557196</v>
      </c>
    </row>
    <row r="311" spans="1:9" ht="18.75">
      <c r="A311" s="35" t="s">
        <v>219</v>
      </c>
      <c r="B311" s="128" t="s">
        <v>214</v>
      </c>
      <c r="C311" s="50" t="s">
        <v>181</v>
      </c>
      <c r="D311" s="104" t="s">
        <v>185</v>
      </c>
      <c r="E311" s="32" t="s">
        <v>372</v>
      </c>
      <c r="F311" s="32"/>
      <c r="G311" s="33">
        <f>G312</f>
        <v>600000</v>
      </c>
      <c r="H311" s="33">
        <f>H312</f>
        <v>327730</v>
      </c>
      <c r="I311" s="415">
        <f t="shared" si="5"/>
        <v>54.62166666666667</v>
      </c>
    </row>
    <row r="312" spans="1:9" ht="25.5">
      <c r="A312" s="13" t="s">
        <v>365</v>
      </c>
      <c r="B312" s="128" t="s">
        <v>214</v>
      </c>
      <c r="C312" s="38" t="s">
        <v>181</v>
      </c>
      <c r="D312" s="69" t="s">
        <v>185</v>
      </c>
      <c r="E312" s="8" t="s">
        <v>372</v>
      </c>
      <c r="F312" s="170" t="s">
        <v>271</v>
      </c>
      <c r="G312" s="81">
        <v>600000</v>
      </c>
      <c r="H312" s="81">
        <v>327730</v>
      </c>
      <c r="I312" s="415">
        <f t="shared" si="5"/>
        <v>54.62166666666667</v>
      </c>
    </row>
    <row r="313" spans="1:9" ht="18.75">
      <c r="A313" s="35" t="s">
        <v>270</v>
      </c>
      <c r="B313" s="128" t="s">
        <v>214</v>
      </c>
      <c r="C313" s="50" t="s">
        <v>181</v>
      </c>
      <c r="D313" s="104" t="s">
        <v>185</v>
      </c>
      <c r="E313" s="32" t="s">
        <v>373</v>
      </c>
      <c r="F313" s="188"/>
      <c r="G313" s="33">
        <f>G314+G315</f>
        <v>220000</v>
      </c>
      <c r="H313" s="33">
        <f>H315+H314</f>
        <v>172664.32</v>
      </c>
      <c r="I313" s="415">
        <f t="shared" si="5"/>
        <v>78.48378181818182</v>
      </c>
    </row>
    <row r="314" spans="1:9" ht="25.5">
      <c r="A314" s="80" t="s">
        <v>127</v>
      </c>
      <c r="B314" s="128" t="s">
        <v>214</v>
      </c>
      <c r="C314" s="38" t="s">
        <v>181</v>
      </c>
      <c r="D314" s="69" t="s">
        <v>185</v>
      </c>
      <c r="E314" s="8" t="s">
        <v>373</v>
      </c>
      <c r="F314" s="170" t="s">
        <v>126</v>
      </c>
      <c r="G314" s="81">
        <v>184692.08</v>
      </c>
      <c r="H314" s="81">
        <v>137356.4</v>
      </c>
      <c r="I314" s="415">
        <f>H314/G314*100</f>
        <v>74.3704873538703</v>
      </c>
    </row>
    <row r="315" spans="1:9" ht="25.5">
      <c r="A315" s="13" t="s">
        <v>365</v>
      </c>
      <c r="B315" s="128" t="s">
        <v>214</v>
      </c>
      <c r="C315" s="38" t="s">
        <v>181</v>
      </c>
      <c r="D315" s="69" t="s">
        <v>185</v>
      </c>
      <c r="E315" s="8" t="s">
        <v>373</v>
      </c>
      <c r="F315" s="170" t="s">
        <v>278</v>
      </c>
      <c r="G315" s="81">
        <v>35307.92</v>
      </c>
      <c r="H315" s="81">
        <v>35307.92</v>
      </c>
      <c r="I315" s="415">
        <f t="shared" si="5"/>
        <v>100</v>
      </c>
    </row>
    <row r="316" spans="1:9" ht="18.75">
      <c r="A316" s="28" t="s">
        <v>238</v>
      </c>
      <c r="B316" s="128" t="s">
        <v>214</v>
      </c>
      <c r="C316" s="37" t="s">
        <v>181</v>
      </c>
      <c r="D316" s="92" t="s">
        <v>186</v>
      </c>
      <c r="E316" s="11"/>
      <c r="F316" s="189"/>
      <c r="G316" s="20">
        <f>G317+G319+G325+G328+G330+G333</f>
        <v>26731000</v>
      </c>
      <c r="H316" s="20">
        <f>H317+H319+H325+H328+H330+H333</f>
        <v>19674145.110000003</v>
      </c>
      <c r="I316" s="415">
        <f t="shared" si="5"/>
        <v>73.6004829972691</v>
      </c>
    </row>
    <row r="317" spans="1:9" ht="51">
      <c r="A317" s="35" t="s">
        <v>266</v>
      </c>
      <c r="B317" s="128" t="s">
        <v>214</v>
      </c>
      <c r="C317" s="45" t="s">
        <v>181</v>
      </c>
      <c r="D317" s="102" t="s">
        <v>186</v>
      </c>
      <c r="E317" s="32" t="s">
        <v>374</v>
      </c>
      <c r="F317" s="183"/>
      <c r="G317" s="33">
        <f>G318</f>
        <v>17870000</v>
      </c>
      <c r="H317" s="33">
        <f>H318</f>
        <v>13540971.71</v>
      </c>
      <c r="I317" s="415">
        <f t="shared" si="5"/>
        <v>75.77488365976497</v>
      </c>
    </row>
    <row r="318" spans="1:9" ht="25.5">
      <c r="A318" s="13" t="s">
        <v>365</v>
      </c>
      <c r="B318" s="128" t="s">
        <v>214</v>
      </c>
      <c r="C318" s="46" t="s">
        <v>181</v>
      </c>
      <c r="D318" s="103" t="s">
        <v>186</v>
      </c>
      <c r="E318" s="8" t="s">
        <v>374</v>
      </c>
      <c r="F318" s="184" t="s">
        <v>366</v>
      </c>
      <c r="G318" s="19">
        <v>17870000</v>
      </c>
      <c r="H318" s="19">
        <v>13540971.71</v>
      </c>
      <c r="I318" s="415">
        <f t="shared" si="5"/>
        <v>75.77488365976497</v>
      </c>
    </row>
    <row r="319" spans="1:9" ht="18.75">
      <c r="A319" s="107" t="s">
        <v>239</v>
      </c>
      <c r="B319" s="128" t="s">
        <v>214</v>
      </c>
      <c r="C319" s="45" t="s">
        <v>181</v>
      </c>
      <c r="D319" s="102" t="s">
        <v>186</v>
      </c>
      <c r="E319" s="32" t="s">
        <v>375</v>
      </c>
      <c r="F319" s="183"/>
      <c r="G319" s="33">
        <f>SUM(G320:G324)</f>
        <v>590000</v>
      </c>
      <c r="H319" s="33">
        <f>SUM(H320:H324)</f>
        <v>407336.14</v>
      </c>
      <c r="I319" s="415">
        <f t="shared" si="5"/>
        <v>69.04002372881357</v>
      </c>
    </row>
    <row r="320" spans="1:9" ht="18.75">
      <c r="A320" s="80" t="s">
        <v>317</v>
      </c>
      <c r="B320" s="128" t="s">
        <v>214</v>
      </c>
      <c r="C320" s="38" t="s">
        <v>181</v>
      </c>
      <c r="D320" s="69" t="s">
        <v>186</v>
      </c>
      <c r="E320" s="8" t="s">
        <v>375</v>
      </c>
      <c r="F320" s="170" t="s">
        <v>316</v>
      </c>
      <c r="G320" s="19">
        <v>46822</v>
      </c>
      <c r="H320" s="19">
        <v>32411</v>
      </c>
      <c r="I320" s="415">
        <f t="shared" si="5"/>
        <v>69.22173337320064</v>
      </c>
    </row>
    <row r="321" spans="1:9" ht="25.5">
      <c r="A321" s="80" t="s">
        <v>279</v>
      </c>
      <c r="B321" s="128" t="s">
        <v>214</v>
      </c>
      <c r="C321" s="38" t="s">
        <v>181</v>
      </c>
      <c r="D321" s="69" t="s">
        <v>186</v>
      </c>
      <c r="E321" s="8" t="s">
        <v>375</v>
      </c>
      <c r="F321" s="170" t="s">
        <v>280</v>
      </c>
      <c r="G321" s="19">
        <v>430000</v>
      </c>
      <c r="H321" s="19">
        <v>329712.01</v>
      </c>
      <c r="I321" s="415">
        <f t="shared" si="5"/>
        <v>76.67721162790698</v>
      </c>
    </row>
    <row r="322" spans="1:9" ht="18.75">
      <c r="A322" s="80" t="s">
        <v>295</v>
      </c>
      <c r="B322" s="128" t="s">
        <v>214</v>
      </c>
      <c r="C322" s="38" t="s">
        <v>181</v>
      </c>
      <c r="D322" s="69" t="s">
        <v>186</v>
      </c>
      <c r="E322" s="8" t="s">
        <v>375</v>
      </c>
      <c r="F322" s="170" t="s">
        <v>297</v>
      </c>
      <c r="G322" s="19">
        <v>20000</v>
      </c>
      <c r="H322" s="19">
        <v>1175</v>
      </c>
      <c r="I322" s="415">
        <f t="shared" si="5"/>
        <v>5.875</v>
      </c>
    </row>
    <row r="323" spans="1:9" ht="25.5">
      <c r="A323" s="80" t="s">
        <v>275</v>
      </c>
      <c r="B323" s="128" t="s">
        <v>214</v>
      </c>
      <c r="C323" s="38" t="s">
        <v>181</v>
      </c>
      <c r="D323" s="69" t="s">
        <v>186</v>
      </c>
      <c r="E323" s="8" t="s">
        <v>375</v>
      </c>
      <c r="F323" s="170" t="s">
        <v>277</v>
      </c>
      <c r="G323" s="19">
        <v>10000</v>
      </c>
      <c r="H323" s="19"/>
      <c r="I323" s="415">
        <f t="shared" si="5"/>
        <v>0</v>
      </c>
    </row>
    <row r="324" spans="1:9" ht="18.75">
      <c r="A324" s="80" t="s">
        <v>276</v>
      </c>
      <c r="B324" s="128" t="s">
        <v>214</v>
      </c>
      <c r="C324" s="38" t="s">
        <v>181</v>
      </c>
      <c r="D324" s="69" t="s">
        <v>186</v>
      </c>
      <c r="E324" s="8" t="s">
        <v>375</v>
      </c>
      <c r="F324" s="170" t="s">
        <v>278</v>
      </c>
      <c r="G324" s="19">
        <v>83178</v>
      </c>
      <c r="H324" s="19">
        <v>44038.13</v>
      </c>
      <c r="I324" s="415">
        <f t="shared" si="5"/>
        <v>52.944444444444436</v>
      </c>
    </row>
    <row r="325" spans="1:9" ht="38.25">
      <c r="A325" s="35" t="s">
        <v>229</v>
      </c>
      <c r="B325" s="128" t="s">
        <v>214</v>
      </c>
      <c r="C325" s="45" t="s">
        <v>181</v>
      </c>
      <c r="D325" s="102" t="s">
        <v>186</v>
      </c>
      <c r="E325" s="32" t="s">
        <v>376</v>
      </c>
      <c r="F325" s="183"/>
      <c r="G325" s="33">
        <f>G326+G327</f>
        <v>4079000</v>
      </c>
      <c r="H325" s="33">
        <f>H326+H327</f>
        <v>3240488.17</v>
      </c>
      <c r="I325" s="415">
        <f t="shared" si="5"/>
        <v>79.44320102966414</v>
      </c>
    </row>
    <row r="326" spans="1:9" ht="25.5">
      <c r="A326" s="13" t="s">
        <v>365</v>
      </c>
      <c r="B326" s="128" t="s">
        <v>214</v>
      </c>
      <c r="C326" s="46" t="s">
        <v>181</v>
      </c>
      <c r="D326" s="103" t="s">
        <v>186</v>
      </c>
      <c r="E326" s="8" t="s">
        <v>376</v>
      </c>
      <c r="F326" s="184" t="s">
        <v>366</v>
      </c>
      <c r="G326" s="19">
        <v>3869000</v>
      </c>
      <c r="H326" s="19">
        <v>3060488.17</v>
      </c>
      <c r="I326" s="415">
        <f t="shared" si="5"/>
        <v>79.1028216593435</v>
      </c>
    </row>
    <row r="327" spans="1:9" ht="18.75" customHeight="1">
      <c r="A327" s="13" t="s">
        <v>272</v>
      </c>
      <c r="B327" s="128" t="s">
        <v>214</v>
      </c>
      <c r="C327" s="46" t="s">
        <v>378</v>
      </c>
      <c r="D327" s="103" t="s">
        <v>186</v>
      </c>
      <c r="E327" s="8" t="s">
        <v>376</v>
      </c>
      <c r="F327" s="184" t="s">
        <v>271</v>
      </c>
      <c r="G327" s="19">
        <v>210000</v>
      </c>
      <c r="H327" s="19">
        <v>180000</v>
      </c>
      <c r="I327" s="415">
        <f t="shared" si="5"/>
        <v>85.71428571428571</v>
      </c>
    </row>
    <row r="328" spans="1:9" ht="38.25">
      <c r="A328" s="59" t="s">
        <v>169</v>
      </c>
      <c r="B328" s="128" t="s">
        <v>214</v>
      </c>
      <c r="C328" s="36" t="s">
        <v>181</v>
      </c>
      <c r="D328" s="166" t="s">
        <v>186</v>
      </c>
      <c r="E328" s="139" t="s">
        <v>167</v>
      </c>
      <c r="F328" s="190"/>
      <c r="G328" s="141">
        <f>G329</f>
        <v>2119500</v>
      </c>
      <c r="H328" s="141">
        <f>H329</f>
        <v>1197000</v>
      </c>
      <c r="I328" s="415">
        <f t="shared" si="5"/>
        <v>56.475583864118896</v>
      </c>
    </row>
    <row r="329" spans="1:9" ht="38.25">
      <c r="A329" s="80" t="s">
        <v>441</v>
      </c>
      <c r="B329" s="128" t="s">
        <v>214</v>
      </c>
      <c r="C329" s="51" t="s">
        <v>181</v>
      </c>
      <c r="D329" s="167" t="s">
        <v>186</v>
      </c>
      <c r="E329" s="143" t="s">
        <v>167</v>
      </c>
      <c r="F329" s="187" t="s">
        <v>440</v>
      </c>
      <c r="G329" s="145">
        <v>2119500</v>
      </c>
      <c r="H329" s="145">
        <v>1197000</v>
      </c>
      <c r="I329" s="415">
        <f t="shared" si="5"/>
        <v>56.475583864118896</v>
      </c>
    </row>
    <row r="330" spans="1:9" ht="25.5">
      <c r="A330" s="107" t="s">
        <v>257</v>
      </c>
      <c r="B330" s="128" t="s">
        <v>214</v>
      </c>
      <c r="C330" s="45" t="s">
        <v>181</v>
      </c>
      <c r="D330" s="102" t="s">
        <v>186</v>
      </c>
      <c r="E330" s="32" t="s">
        <v>442</v>
      </c>
      <c r="F330" s="183"/>
      <c r="G330" s="33">
        <f>G331+G332</f>
        <v>1442000</v>
      </c>
      <c r="H330" s="33">
        <f>H331+H332</f>
        <v>788349.0900000001</v>
      </c>
      <c r="I330" s="415">
        <f t="shared" si="5"/>
        <v>54.67053328710125</v>
      </c>
    </row>
    <row r="331" spans="1:9" ht="18.75">
      <c r="A331" s="80" t="s">
        <v>276</v>
      </c>
      <c r="B331" s="128" t="s">
        <v>214</v>
      </c>
      <c r="C331" s="46" t="s">
        <v>181</v>
      </c>
      <c r="D331" s="103" t="s">
        <v>186</v>
      </c>
      <c r="E331" s="8" t="s">
        <v>442</v>
      </c>
      <c r="F331" s="184" t="s">
        <v>278</v>
      </c>
      <c r="G331" s="19">
        <v>574086</v>
      </c>
      <c r="H331" s="19">
        <v>316093.65</v>
      </c>
      <c r="I331" s="415">
        <f t="shared" si="5"/>
        <v>55.06033068216261</v>
      </c>
    </row>
    <row r="332" spans="1:9" ht="18.75">
      <c r="A332" s="13" t="s">
        <v>272</v>
      </c>
      <c r="B332" s="128" t="s">
        <v>214</v>
      </c>
      <c r="C332" s="46" t="s">
        <v>181</v>
      </c>
      <c r="D332" s="103" t="s">
        <v>186</v>
      </c>
      <c r="E332" s="8" t="s">
        <v>442</v>
      </c>
      <c r="F332" s="184" t="s">
        <v>271</v>
      </c>
      <c r="G332" s="19">
        <v>867914</v>
      </c>
      <c r="H332" s="19">
        <v>472255.44</v>
      </c>
      <c r="I332" s="415">
        <f t="shared" si="5"/>
        <v>54.41269987579415</v>
      </c>
    </row>
    <row r="333" spans="1:9" ht="38.25">
      <c r="A333" s="59" t="s">
        <v>168</v>
      </c>
      <c r="B333" s="128" t="s">
        <v>214</v>
      </c>
      <c r="C333" s="36" t="s">
        <v>181</v>
      </c>
      <c r="D333" s="166" t="s">
        <v>186</v>
      </c>
      <c r="E333" s="139" t="s">
        <v>377</v>
      </c>
      <c r="F333" s="190"/>
      <c r="G333" s="141">
        <f>G334</f>
        <v>630500</v>
      </c>
      <c r="H333" s="141">
        <f>H334</f>
        <v>500000</v>
      </c>
      <c r="I333" s="415">
        <f>H333/G333*100</f>
        <v>79.30214115781126</v>
      </c>
    </row>
    <row r="334" spans="1:9" ht="38.25">
      <c r="A334" s="80" t="s">
        <v>441</v>
      </c>
      <c r="B334" s="128" t="s">
        <v>214</v>
      </c>
      <c r="C334" s="51" t="s">
        <v>181</v>
      </c>
      <c r="D334" s="167" t="s">
        <v>186</v>
      </c>
      <c r="E334" s="143" t="s">
        <v>377</v>
      </c>
      <c r="F334" s="187" t="s">
        <v>440</v>
      </c>
      <c r="G334" s="145">
        <v>630500</v>
      </c>
      <c r="H334" s="145">
        <v>500000</v>
      </c>
      <c r="I334" s="415">
        <f>H334/G334*100</f>
        <v>79.30214115781126</v>
      </c>
    </row>
    <row r="335" spans="1:9" ht="18.75">
      <c r="A335" s="112" t="s">
        <v>240</v>
      </c>
      <c r="B335" s="129" t="s">
        <v>214</v>
      </c>
      <c r="C335" s="113" t="s">
        <v>211</v>
      </c>
      <c r="D335" s="114"/>
      <c r="E335" s="78"/>
      <c r="F335" s="191"/>
      <c r="G335" s="115">
        <f>G336</f>
        <v>540625.28</v>
      </c>
      <c r="H335" s="115">
        <f>H336</f>
        <v>288876.67</v>
      </c>
      <c r="I335" s="415">
        <f t="shared" si="5"/>
        <v>53.43380723890676</v>
      </c>
    </row>
    <row r="336" spans="1:9" ht="18.75">
      <c r="A336" s="116" t="s">
        <v>249</v>
      </c>
      <c r="B336" s="128" t="s">
        <v>214</v>
      </c>
      <c r="C336" s="65" t="s">
        <v>211</v>
      </c>
      <c r="D336" s="100" t="s">
        <v>182</v>
      </c>
      <c r="E336" s="7"/>
      <c r="F336" s="185"/>
      <c r="G336" s="20">
        <f>G337+G339+G341</f>
        <v>540625.28</v>
      </c>
      <c r="H336" s="20">
        <f>H337+H339+H341</f>
        <v>288876.67</v>
      </c>
      <c r="I336" s="415">
        <f t="shared" si="5"/>
        <v>53.43380723890676</v>
      </c>
    </row>
    <row r="337" spans="1:9" ht="18.75">
      <c r="A337" s="134" t="s">
        <v>392</v>
      </c>
      <c r="B337" s="128" t="s">
        <v>214</v>
      </c>
      <c r="C337" s="202" t="s">
        <v>211</v>
      </c>
      <c r="D337" s="203" t="s">
        <v>182</v>
      </c>
      <c r="E337" s="204" t="s">
        <v>170</v>
      </c>
      <c r="F337" s="205"/>
      <c r="G337" s="206">
        <f>G338</f>
        <v>90000</v>
      </c>
      <c r="H337" s="206">
        <f>H338</f>
        <v>0</v>
      </c>
      <c r="I337" s="415">
        <f t="shared" si="5"/>
        <v>0</v>
      </c>
    </row>
    <row r="338" spans="1:9" ht="38.25">
      <c r="A338" s="80" t="s">
        <v>418</v>
      </c>
      <c r="B338" s="128" t="s">
        <v>214</v>
      </c>
      <c r="C338" s="38" t="s">
        <v>211</v>
      </c>
      <c r="D338" s="69" t="s">
        <v>182</v>
      </c>
      <c r="E338" s="8" t="s">
        <v>170</v>
      </c>
      <c r="F338" s="170" t="s">
        <v>417</v>
      </c>
      <c r="G338" s="19">
        <v>90000</v>
      </c>
      <c r="H338" s="19"/>
      <c r="I338" s="415">
        <f t="shared" si="5"/>
        <v>0</v>
      </c>
    </row>
    <row r="339" spans="1:9" ht="18.75">
      <c r="A339" s="35" t="s">
        <v>172</v>
      </c>
      <c r="B339" s="128" t="s">
        <v>214</v>
      </c>
      <c r="C339" s="50" t="s">
        <v>211</v>
      </c>
      <c r="D339" s="104" t="s">
        <v>182</v>
      </c>
      <c r="E339" s="32" t="s">
        <v>171</v>
      </c>
      <c r="F339" s="188"/>
      <c r="G339" s="33">
        <f>G340</f>
        <v>100625.28</v>
      </c>
      <c r="H339" s="33">
        <f>H340</f>
        <v>100625.28</v>
      </c>
      <c r="I339" s="415"/>
    </row>
    <row r="340" spans="1:9" ht="18.75">
      <c r="A340" s="80" t="s">
        <v>276</v>
      </c>
      <c r="B340" s="128" t="s">
        <v>214</v>
      </c>
      <c r="C340" s="38" t="s">
        <v>211</v>
      </c>
      <c r="D340" s="69" t="s">
        <v>182</v>
      </c>
      <c r="E340" s="8" t="s">
        <v>171</v>
      </c>
      <c r="F340" s="170" t="s">
        <v>278</v>
      </c>
      <c r="G340" s="81">
        <v>100625.28</v>
      </c>
      <c r="H340" s="19">
        <v>100625.28</v>
      </c>
      <c r="I340" s="415"/>
    </row>
    <row r="341" spans="1:9" ht="18.75">
      <c r="A341" s="35" t="s">
        <v>241</v>
      </c>
      <c r="B341" s="128" t="s">
        <v>214</v>
      </c>
      <c r="C341" s="50" t="s">
        <v>211</v>
      </c>
      <c r="D341" s="104" t="s">
        <v>182</v>
      </c>
      <c r="E341" s="32" t="s">
        <v>379</v>
      </c>
      <c r="F341" s="188"/>
      <c r="G341" s="33">
        <f>G342+G343+G344</f>
        <v>350000</v>
      </c>
      <c r="H341" s="33">
        <f>H342+H343+H344</f>
        <v>188251.38999999998</v>
      </c>
      <c r="I341" s="415">
        <f t="shared" si="5"/>
        <v>53.786111428571424</v>
      </c>
    </row>
    <row r="342" spans="1:9" ht="25.5">
      <c r="A342" s="80" t="s">
        <v>127</v>
      </c>
      <c r="B342" s="128" t="s">
        <v>214</v>
      </c>
      <c r="C342" s="38" t="s">
        <v>211</v>
      </c>
      <c r="D342" s="69" t="s">
        <v>182</v>
      </c>
      <c r="E342" s="8" t="s">
        <v>379</v>
      </c>
      <c r="F342" s="170" t="s">
        <v>126</v>
      </c>
      <c r="G342" s="81">
        <v>210597.21</v>
      </c>
      <c r="H342" s="81">
        <v>48848.6</v>
      </c>
      <c r="I342" s="415">
        <f>H342/G342*100</f>
        <v>23.195274049452035</v>
      </c>
    </row>
    <row r="343" spans="1:9" ht="18.75">
      <c r="A343" s="80" t="s">
        <v>276</v>
      </c>
      <c r="B343" s="128" t="s">
        <v>214</v>
      </c>
      <c r="C343" s="38" t="s">
        <v>211</v>
      </c>
      <c r="D343" s="69" t="s">
        <v>182</v>
      </c>
      <c r="E343" s="8" t="s">
        <v>379</v>
      </c>
      <c r="F343" s="170" t="s">
        <v>278</v>
      </c>
      <c r="G343" s="81">
        <v>104102.79</v>
      </c>
      <c r="H343" s="81">
        <v>104102.79</v>
      </c>
      <c r="I343" s="415">
        <f t="shared" si="5"/>
        <v>100</v>
      </c>
    </row>
    <row r="344" spans="1:9" ht="18.75">
      <c r="A344" s="13" t="s">
        <v>272</v>
      </c>
      <c r="B344" s="128" t="s">
        <v>214</v>
      </c>
      <c r="C344" s="38" t="s">
        <v>211</v>
      </c>
      <c r="D344" s="69" t="s">
        <v>182</v>
      </c>
      <c r="E344" s="8" t="s">
        <v>379</v>
      </c>
      <c r="F344" s="170" t="s">
        <v>271</v>
      </c>
      <c r="G344" s="81">
        <v>35300</v>
      </c>
      <c r="H344" s="81">
        <v>35300</v>
      </c>
      <c r="I344" s="415">
        <f t="shared" si="5"/>
        <v>100</v>
      </c>
    </row>
    <row r="345" spans="1:9" ht="18.75">
      <c r="A345" s="87" t="s">
        <v>242</v>
      </c>
      <c r="B345" s="129" t="s">
        <v>214</v>
      </c>
      <c r="C345" s="85" t="s">
        <v>180</v>
      </c>
      <c r="D345" s="114"/>
      <c r="E345" s="78"/>
      <c r="F345" s="191"/>
      <c r="G345" s="115">
        <f aca="true" t="shared" si="6" ref="G345:H347">G346</f>
        <v>600000</v>
      </c>
      <c r="H345" s="115">
        <f t="shared" si="6"/>
        <v>450000</v>
      </c>
      <c r="I345" s="415">
        <f t="shared" si="5"/>
        <v>75</v>
      </c>
    </row>
    <row r="346" spans="1:9" ht="18.75">
      <c r="A346" s="116" t="s">
        <v>207</v>
      </c>
      <c r="B346" s="128" t="s">
        <v>214</v>
      </c>
      <c r="C346" s="65" t="s">
        <v>180</v>
      </c>
      <c r="D346" s="100" t="s">
        <v>183</v>
      </c>
      <c r="E346" s="7"/>
      <c r="F346" s="185"/>
      <c r="G346" s="20">
        <f t="shared" si="6"/>
        <v>600000</v>
      </c>
      <c r="H346" s="20">
        <f t="shared" si="6"/>
        <v>450000</v>
      </c>
      <c r="I346" s="415">
        <f t="shared" si="5"/>
        <v>75</v>
      </c>
    </row>
    <row r="347" spans="1:9" ht="25.5">
      <c r="A347" s="157" t="s">
        <v>243</v>
      </c>
      <c r="B347" s="128" t="s">
        <v>214</v>
      </c>
      <c r="C347" s="130" t="s">
        <v>180</v>
      </c>
      <c r="D347" s="97" t="s">
        <v>183</v>
      </c>
      <c r="E347" s="15" t="s">
        <v>380</v>
      </c>
      <c r="F347" s="176"/>
      <c r="G347" s="18">
        <f t="shared" si="6"/>
        <v>600000</v>
      </c>
      <c r="H347" s="18">
        <f t="shared" si="6"/>
        <v>450000</v>
      </c>
      <c r="I347" s="415">
        <f t="shared" si="5"/>
        <v>75</v>
      </c>
    </row>
    <row r="348" spans="1:9" ht="38.25">
      <c r="A348" s="53" t="s">
        <v>381</v>
      </c>
      <c r="B348" s="128" t="s">
        <v>214</v>
      </c>
      <c r="C348" s="38" t="s">
        <v>180</v>
      </c>
      <c r="D348" s="69" t="s">
        <v>183</v>
      </c>
      <c r="E348" s="8" t="s">
        <v>380</v>
      </c>
      <c r="F348" s="170" t="s">
        <v>382</v>
      </c>
      <c r="G348" s="81">
        <v>600000</v>
      </c>
      <c r="H348" s="81">
        <v>450000</v>
      </c>
      <c r="I348" s="415">
        <f t="shared" si="5"/>
        <v>75</v>
      </c>
    </row>
    <row r="349" spans="1:9" ht="18.75">
      <c r="A349" s="121" t="s">
        <v>236</v>
      </c>
      <c r="B349" s="129" t="s">
        <v>214</v>
      </c>
      <c r="C349" s="117" t="s">
        <v>230</v>
      </c>
      <c r="D349" s="119"/>
      <c r="E349" s="118"/>
      <c r="F349" s="160"/>
      <c r="G349" s="120">
        <f aca="true" t="shared" si="7" ref="G349:H351">G350</f>
        <v>2000000</v>
      </c>
      <c r="H349" s="120">
        <f t="shared" si="7"/>
        <v>948436.06</v>
      </c>
      <c r="I349" s="415">
        <f t="shared" si="5"/>
        <v>47.421803000000004</v>
      </c>
    </row>
    <row r="350" spans="1:9" ht="18.75">
      <c r="A350" s="122" t="s">
        <v>244</v>
      </c>
      <c r="B350" s="128" t="s">
        <v>214</v>
      </c>
      <c r="C350" s="37" t="s">
        <v>230</v>
      </c>
      <c r="D350" s="89" t="s">
        <v>176</v>
      </c>
      <c r="E350" s="16"/>
      <c r="F350" s="192"/>
      <c r="G350" s="123">
        <f t="shared" si="7"/>
        <v>2000000</v>
      </c>
      <c r="H350" s="123">
        <f t="shared" si="7"/>
        <v>948436.06</v>
      </c>
      <c r="I350" s="415">
        <f t="shared" si="5"/>
        <v>47.421803000000004</v>
      </c>
    </row>
    <row r="351" spans="1:9" ht="18.75">
      <c r="A351" s="111" t="s">
        <v>251</v>
      </c>
      <c r="B351" s="128" t="s">
        <v>214</v>
      </c>
      <c r="C351" s="39" t="s">
        <v>230</v>
      </c>
      <c r="D351" s="71" t="s">
        <v>176</v>
      </c>
      <c r="E351" s="32" t="s">
        <v>383</v>
      </c>
      <c r="F351" s="163"/>
      <c r="G351" s="124">
        <f t="shared" si="7"/>
        <v>2000000</v>
      </c>
      <c r="H351" s="124">
        <f t="shared" si="7"/>
        <v>948436.06</v>
      </c>
      <c r="I351" s="415">
        <f t="shared" si="5"/>
        <v>47.421803000000004</v>
      </c>
    </row>
    <row r="352" spans="1:9" ht="18.75">
      <c r="A352" s="105" t="s">
        <v>384</v>
      </c>
      <c r="B352" s="128" t="s">
        <v>214</v>
      </c>
      <c r="C352" s="38" t="s">
        <v>230</v>
      </c>
      <c r="D352" s="69" t="s">
        <v>176</v>
      </c>
      <c r="E352" s="8" t="s">
        <v>383</v>
      </c>
      <c r="F352" s="170" t="s">
        <v>385</v>
      </c>
      <c r="G352" s="81">
        <v>2000000</v>
      </c>
      <c r="H352" s="81">
        <v>948436.06</v>
      </c>
      <c r="I352" s="415">
        <f t="shared" si="5"/>
        <v>47.421803000000004</v>
      </c>
    </row>
    <row r="353" spans="1:9" ht="25.5">
      <c r="A353" s="87" t="s">
        <v>245</v>
      </c>
      <c r="B353" s="129" t="s">
        <v>214</v>
      </c>
      <c r="C353" s="77" t="s">
        <v>216</v>
      </c>
      <c r="D353" s="98"/>
      <c r="E353" s="78"/>
      <c r="F353" s="161"/>
      <c r="G353" s="115">
        <f>G354</f>
        <v>8384000</v>
      </c>
      <c r="H353" s="115">
        <f>H354</f>
        <v>6371500</v>
      </c>
      <c r="I353" s="415">
        <f t="shared" si="5"/>
        <v>75.99594465648855</v>
      </c>
    </row>
    <row r="354" spans="1:9" ht="25.5">
      <c r="A354" s="60" t="s">
        <v>246</v>
      </c>
      <c r="B354" s="128" t="s">
        <v>214</v>
      </c>
      <c r="C354" s="76" t="s">
        <v>216</v>
      </c>
      <c r="D354" s="168" t="s">
        <v>176</v>
      </c>
      <c r="E354" s="16"/>
      <c r="F354" s="193"/>
      <c r="G354" s="20">
        <f>G355+G357</f>
        <v>8384000</v>
      </c>
      <c r="H354" s="20">
        <f>H355+H357</f>
        <v>6371500</v>
      </c>
      <c r="I354" s="415">
        <f t="shared" si="5"/>
        <v>75.99594465648855</v>
      </c>
    </row>
    <row r="355" spans="1:9" ht="18.75">
      <c r="A355" s="75" t="s">
        <v>224</v>
      </c>
      <c r="B355" s="128" t="s">
        <v>214</v>
      </c>
      <c r="C355" s="72" t="s">
        <v>216</v>
      </c>
      <c r="D355" s="72" t="s">
        <v>176</v>
      </c>
      <c r="E355" s="74" t="s">
        <v>386</v>
      </c>
      <c r="F355" s="194"/>
      <c r="G355" s="33">
        <f>G356</f>
        <v>4000000</v>
      </c>
      <c r="H355" s="33">
        <f>H356</f>
        <v>3086500</v>
      </c>
      <c r="I355" s="415">
        <f t="shared" si="5"/>
        <v>77.1625</v>
      </c>
    </row>
    <row r="356" spans="1:9" ht="18.75">
      <c r="A356" s="88" t="s">
        <v>387</v>
      </c>
      <c r="B356" s="128" t="s">
        <v>214</v>
      </c>
      <c r="C356" s="6" t="s">
        <v>216</v>
      </c>
      <c r="D356" s="90" t="s">
        <v>176</v>
      </c>
      <c r="E356" s="17" t="s">
        <v>386</v>
      </c>
      <c r="F356" s="31" t="s">
        <v>388</v>
      </c>
      <c r="G356" s="24">
        <v>4000000</v>
      </c>
      <c r="H356" s="24">
        <v>3086500</v>
      </c>
      <c r="I356" s="415">
        <f t="shared" si="5"/>
        <v>77.1625</v>
      </c>
    </row>
    <row r="357" spans="1:9" ht="25.5">
      <c r="A357" s="73" t="s">
        <v>223</v>
      </c>
      <c r="B357" s="128" t="s">
        <v>214</v>
      </c>
      <c r="C357" s="72" t="s">
        <v>216</v>
      </c>
      <c r="D357" s="72" t="s">
        <v>176</v>
      </c>
      <c r="E357" s="74" t="s">
        <v>409</v>
      </c>
      <c r="F357" s="194"/>
      <c r="G357" s="33">
        <f>G358</f>
        <v>4384000</v>
      </c>
      <c r="H357" s="33">
        <f>H358</f>
        <v>3285000</v>
      </c>
      <c r="I357" s="415">
        <f t="shared" si="5"/>
        <v>74.93156934306569</v>
      </c>
    </row>
    <row r="358" spans="1:9" ht="19.5" thickBot="1">
      <c r="A358" s="61" t="s">
        <v>387</v>
      </c>
      <c r="B358" s="128" t="s">
        <v>214</v>
      </c>
      <c r="C358" s="68" t="s">
        <v>216</v>
      </c>
      <c r="D358" s="90" t="s">
        <v>176</v>
      </c>
      <c r="E358" s="17" t="s">
        <v>409</v>
      </c>
      <c r="F358" s="31" t="s">
        <v>388</v>
      </c>
      <c r="G358" s="24">
        <v>4384000</v>
      </c>
      <c r="H358" s="24">
        <v>3285000</v>
      </c>
      <c r="I358" s="415">
        <f t="shared" si="5"/>
        <v>74.93156934306569</v>
      </c>
    </row>
    <row r="359" spans="1:9" ht="19.5" thickBot="1">
      <c r="A359" s="247" t="s">
        <v>193</v>
      </c>
      <c r="B359" s="129" t="s">
        <v>214</v>
      </c>
      <c r="C359" s="248"/>
      <c r="D359" s="249"/>
      <c r="E359" s="250"/>
      <c r="F359" s="251"/>
      <c r="G359" s="252">
        <f>G14+G77+G81+G88+G102+G128+G244+G291+G335+G345+G349+G353</f>
        <v>420602280</v>
      </c>
      <c r="H359" s="252">
        <f>H14+H77+H81+H88+H102+H128+H244+H291+H335+H345+H349+H353</f>
        <v>287880833.56000006</v>
      </c>
      <c r="I359" s="415">
        <f t="shared" si="5"/>
        <v>68.4449056148721</v>
      </c>
    </row>
    <row r="361" spans="5:9" ht="12.75">
      <c r="E361" t="s">
        <v>133</v>
      </c>
      <c r="G361" s="436">
        <f>G17+G19+G25+G56+G60+G68+G75+G86+G98+G100+G114+G116+G123+G126+G132+G156+G173+G183+G205+G210+G213+G221+G225+G235+G237+G241+G264+G281+G283+G285+G287+G289+G293+G311+G313+G339+G341+G347+G351+G356</f>
        <v>125909696.33000001</v>
      </c>
      <c r="H361" s="436">
        <f>H17+H19+H25+H56+H60+H68+H75+H86+H98+H100+H114+H116+H123+H126+H132+H156+H173+H183+H205+H210+H213+H221+H225+H235+H237+H241+H264+H281+H283+H285+H287+H289+H293+H311+H313+H339+H341+H347+H351+H356</f>
        <v>84313715.72999999</v>
      </c>
      <c r="I361" s="439">
        <f t="shared" si="5"/>
        <v>66.96363996385153</v>
      </c>
    </row>
    <row r="362" spans="5:9" ht="12.75">
      <c r="E362" t="s">
        <v>134</v>
      </c>
      <c r="G362" s="436">
        <f>G41+G43+G45+G47+G49+G52+G112+G121+G246+G248+G252+G256</f>
        <v>1778000</v>
      </c>
      <c r="H362" s="436">
        <f>H41+H43+H45+H47+H49+H52+H112+H121+H246+H248+H252+H256</f>
        <v>332339.37</v>
      </c>
      <c r="I362" s="439">
        <f t="shared" si="5"/>
        <v>18.691753093363328</v>
      </c>
    </row>
    <row r="363" spans="5:9" ht="12.75">
      <c r="E363" t="s">
        <v>135</v>
      </c>
      <c r="G363" s="436">
        <f>G130+G171+G185+G260</f>
        <v>13000000</v>
      </c>
      <c r="H363" s="436">
        <f>H130+H171+H185+H260</f>
        <v>8840915.229999999</v>
      </c>
      <c r="I363" s="439">
        <f t="shared" si="5"/>
        <v>68.00704023076922</v>
      </c>
    </row>
    <row r="364" spans="5:9" ht="12.75">
      <c r="E364" t="s">
        <v>136</v>
      </c>
      <c r="G364" s="436">
        <f>G27+G31+G34+G37+G58+G79+G83+G90+G93+G96+G104+G107+G109+G119+G141+G147+G150+G154+G158+G161+G163+G181+G187+G190+G194+G203+G208+G218+G233+G272+G274+G276+G278+G295+G301+G303+G306+G308+G316+G337+G357</f>
        <v>279914583.66999996</v>
      </c>
      <c r="H364" s="436">
        <f>H27+H31+H34+H37+H58+H79+H83+H90+H93+H96+H104+H107+H109+H119+H141+H147+H150+H154+H158+H161+H163+H181+H187+H190+H194+H203+H208+H218+H233+H272+H274+H276+H278+H295+H301+H303+H306+H308+H316+H337+H357</f>
        <v>194393863.23000005</v>
      </c>
      <c r="I364" s="439">
        <f t="shared" si="5"/>
        <v>69.44756528269247</v>
      </c>
    </row>
    <row r="365" spans="5:9" ht="12.75">
      <c r="E365" t="s">
        <v>137</v>
      </c>
      <c r="G365" s="441">
        <f>SUM(G361:G364)</f>
        <v>420602280</v>
      </c>
      <c r="H365" s="441">
        <f>SUM(H361:H364)</f>
        <v>287880833.56000006</v>
      </c>
      <c r="I365" s="439">
        <f t="shared" si="5"/>
        <v>68.4449056148721</v>
      </c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9" r:id="rId1"/>
  <rowBreaks count="3" manualBreakCount="3">
    <brk id="56" max="8" man="1"/>
    <brk id="122" max="8" man="1"/>
    <brk id="17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workbookViewId="0" topLeftCell="A22">
      <selection activeCell="B1" sqref="B1:D1"/>
    </sheetView>
  </sheetViews>
  <sheetFormatPr defaultColWidth="9.00390625" defaultRowHeight="12.75"/>
  <cols>
    <col min="1" max="1" width="51.75390625" style="413" customWidth="1"/>
    <col min="2" max="2" width="33.875" style="417" customWidth="1"/>
    <col min="3" max="3" width="17.25390625" style="413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470" t="s">
        <v>173</v>
      </c>
      <c r="C1" s="449"/>
      <c r="D1" s="449"/>
    </row>
    <row r="2" spans="1:3" s="413" customFormat="1" ht="12.75">
      <c r="A2" s="416"/>
      <c r="B2" s="471"/>
      <c r="C2" s="471"/>
    </row>
    <row r="3" s="413" customFormat="1" ht="12.75">
      <c r="B3" s="417"/>
    </row>
    <row r="4" spans="1:3" s="413" customFormat="1" ht="12.75">
      <c r="A4" s="472" t="s">
        <v>125</v>
      </c>
      <c r="B4" s="472"/>
      <c r="C4" s="472"/>
    </row>
    <row r="5" s="413" customFormat="1" ht="12.75">
      <c r="B5" s="417"/>
    </row>
    <row r="6" spans="1:5" s="421" customFormat="1" ht="45">
      <c r="A6" s="418" t="s">
        <v>76</v>
      </c>
      <c r="B6" s="419" t="s">
        <v>77</v>
      </c>
      <c r="C6" s="418" t="s">
        <v>78</v>
      </c>
      <c r="D6" s="418" t="s">
        <v>74</v>
      </c>
      <c r="E6" s="420" t="s">
        <v>79</v>
      </c>
    </row>
    <row r="7" spans="1:5" s="421" customFormat="1" ht="11.25">
      <c r="A7" s="418">
        <v>1</v>
      </c>
      <c r="B7" s="419" t="s">
        <v>80</v>
      </c>
      <c r="C7" s="418">
        <v>11</v>
      </c>
      <c r="D7" s="418">
        <v>11</v>
      </c>
      <c r="E7" s="418">
        <v>11</v>
      </c>
    </row>
    <row r="8" spans="1:5" s="426" customFormat="1" ht="33.75" customHeight="1">
      <c r="A8" s="422" t="s">
        <v>81</v>
      </c>
      <c r="B8" s="423" t="s">
        <v>82</v>
      </c>
      <c r="C8" s="424">
        <f>C9+C14+C23</f>
        <v>12270000.00000006</v>
      </c>
      <c r="D8" s="424">
        <f>D9+D14+D23</f>
        <v>4654045.349999964</v>
      </c>
      <c r="E8" s="425">
        <f>D8/C8*100</f>
        <v>37.93027995109977</v>
      </c>
    </row>
    <row r="9" spans="1:5" s="426" customFormat="1" ht="24.75" customHeight="1">
      <c r="A9" s="422" t="s">
        <v>83</v>
      </c>
      <c r="B9" s="423" t="s">
        <v>84</v>
      </c>
      <c r="C9" s="424">
        <f>C10+C12</f>
        <v>-24271000</v>
      </c>
      <c r="D9" s="424">
        <f>D10+D12</f>
        <v>1487000</v>
      </c>
      <c r="E9" s="425">
        <f>D9/C9*100</f>
        <v>-6.126653207531622</v>
      </c>
    </row>
    <row r="10" spans="1:5" s="426" customFormat="1" ht="36" customHeight="1">
      <c r="A10" s="422" t="s">
        <v>85</v>
      </c>
      <c r="B10" s="423" t="s">
        <v>86</v>
      </c>
      <c r="C10" s="424">
        <f>C11</f>
        <v>15760000</v>
      </c>
      <c r="D10" s="424">
        <f>D11</f>
        <v>10760000</v>
      </c>
      <c r="E10" s="425">
        <f>D10/C10*100</f>
        <v>68.2741116751269</v>
      </c>
    </row>
    <row r="11" spans="1:5" s="426" customFormat="1" ht="41.25" customHeight="1">
      <c r="A11" s="427" t="s">
        <v>87</v>
      </c>
      <c r="B11" s="423" t="s">
        <v>88</v>
      </c>
      <c r="C11" s="428">
        <v>15760000</v>
      </c>
      <c r="D11" s="428">
        <v>10760000</v>
      </c>
      <c r="E11" s="425">
        <f>D11/C11*100</f>
        <v>68.2741116751269</v>
      </c>
    </row>
    <row r="12" spans="1:5" s="426" customFormat="1" ht="42" customHeight="1">
      <c r="A12" s="422" t="s">
        <v>89</v>
      </c>
      <c r="B12" s="423" t="s">
        <v>90</v>
      </c>
      <c r="C12" s="424">
        <f>C13</f>
        <v>-40031000</v>
      </c>
      <c r="D12" s="424">
        <f>D13</f>
        <v>-9273000</v>
      </c>
      <c r="E12" s="425">
        <f aca="true" t="shared" si="0" ref="E12:E26">D12/C12*100</f>
        <v>23.164547475706325</v>
      </c>
    </row>
    <row r="13" spans="1:5" s="426" customFormat="1" ht="39.75" customHeight="1">
      <c r="A13" s="427" t="s">
        <v>91</v>
      </c>
      <c r="B13" s="423" t="s">
        <v>92</v>
      </c>
      <c r="C13" s="428">
        <v>-40031000</v>
      </c>
      <c r="D13" s="428">
        <v>-9273000</v>
      </c>
      <c r="E13" s="425">
        <f t="shared" si="0"/>
        <v>23.164547475706325</v>
      </c>
    </row>
    <row r="14" spans="1:5" s="426" customFormat="1" ht="25.5">
      <c r="A14" s="422" t="s">
        <v>93</v>
      </c>
      <c r="B14" s="429" t="s">
        <v>94</v>
      </c>
      <c r="C14" s="424">
        <f>C15+C19</f>
        <v>20521000.00000006</v>
      </c>
      <c r="D14" s="424">
        <f>D15+D19</f>
        <v>3167045.3499999642</v>
      </c>
      <c r="E14" s="425">
        <f t="shared" si="0"/>
        <v>15.433192095901541</v>
      </c>
    </row>
    <row r="15" spans="1:5" s="426" customFormat="1" ht="15" customHeight="1">
      <c r="A15" s="422" t="s">
        <v>95</v>
      </c>
      <c r="B15" s="429" t="s">
        <v>96</v>
      </c>
      <c r="C15" s="424">
        <f aca="true" t="shared" si="1" ref="C15:D17">C16</f>
        <v>-440112279.99999994</v>
      </c>
      <c r="D15" s="424">
        <f t="shared" si="1"/>
        <v>-302055989.74</v>
      </c>
      <c r="E15" s="425">
        <f t="shared" si="0"/>
        <v>68.63157504716753</v>
      </c>
    </row>
    <row r="16" spans="1:5" s="426" customFormat="1" ht="18" customHeight="1">
      <c r="A16" s="427" t="s">
        <v>97</v>
      </c>
      <c r="B16" s="423" t="s">
        <v>98</v>
      </c>
      <c r="C16" s="428">
        <f t="shared" si="1"/>
        <v>-440112279.99999994</v>
      </c>
      <c r="D16" s="428">
        <f t="shared" si="1"/>
        <v>-302055989.74</v>
      </c>
      <c r="E16" s="425">
        <f t="shared" si="0"/>
        <v>68.63157504716753</v>
      </c>
    </row>
    <row r="17" spans="1:5" s="430" customFormat="1" ht="18.75" customHeight="1">
      <c r="A17" s="427" t="s">
        <v>99</v>
      </c>
      <c r="B17" s="423" t="s">
        <v>100</v>
      </c>
      <c r="C17" s="428">
        <f t="shared" si="1"/>
        <v>-440112279.99999994</v>
      </c>
      <c r="D17" s="428">
        <f t="shared" si="1"/>
        <v>-302055989.74</v>
      </c>
      <c r="E17" s="425">
        <f t="shared" si="0"/>
        <v>68.63157504716753</v>
      </c>
    </row>
    <row r="18" spans="1:5" s="430" customFormat="1" ht="24.75" customHeight="1">
      <c r="A18" s="427" t="s">
        <v>101</v>
      </c>
      <c r="B18" s="423" t="s">
        <v>102</v>
      </c>
      <c r="C18" s="428">
        <f>-дох!L119-C11-C25</f>
        <v>-440112279.99999994</v>
      </c>
      <c r="D18" s="428">
        <v>-302055989.74</v>
      </c>
      <c r="E18" s="425">
        <f t="shared" si="0"/>
        <v>68.63157504716753</v>
      </c>
    </row>
    <row r="19" spans="1:5" s="430" customFormat="1" ht="16.5" customHeight="1">
      <c r="A19" s="422" t="s">
        <v>103</v>
      </c>
      <c r="B19" s="429" t="s">
        <v>104</v>
      </c>
      <c r="C19" s="424">
        <f aca="true" t="shared" si="2" ref="C19:D21">C20</f>
        <v>460633280</v>
      </c>
      <c r="D19" s="424">
        <f t="shared" si="2"/>
        <v>305223035.09</v>
      </c>
      <c r="E19" s="425">
        <f t="shared" si="0"/>
        <v>66.26161164256304</v>
      </c>
    </row>
    <row r="20" spans="1:5" s="430" customFormat="1" ht="30" customHeight="1">
      <c r="A20" s="427" t="s">
        <v>105</v>
      </c>
      <c r="B20" s="423" t="s">
        <v>106</v>
      </c>
      <c r="C20" s="428">
        <f t="shared" si="2"/>
        <v>460633280</v>
      </c>
      <c r="D20" s="428">
        <f t="shared" si="2"/>
        <v>305223035.09</v>
      </c>
      <c r="E20" s="425">
        <f t="shared" si="0"/>
        <v>66.26161164256304</v>
      </c>
    </row>
    <row r="21" spans="1:5" s="426" customFormat="1" ht="32.25" customHeight="1">
      <c r="A21" s="427" t="s">
        <v>107</v>
      </c>
      <c r="B21" s="423" t="s">
        <v>108</v>
      </c>
      <c r="C21" s="428">
        <f t="shared" si="2"/>
        <v>460633280</v>
      </c>
      <c r="D21" s="428">
        <f t="shared" si="2"/>
        <v>305223035.09</v>
      </c>
      <c r="E21" s="425">
        <f t="shared" si="0"/>
        <v>66.26161164256304</v>
      </c>
    </row>
    <row r="22" spans="1:6" s="426" customFormat="1" ht="24" customHeight="1">
      <c r="A22" s="427" t="s">
        <v>109</v>
      </c>
      <c r="B22" s="423" t="s">
        <v>110</v>
      </c>
      <c r="C22" s="428">
        <f>расх!G359-C12-C27</f>
        <v>460633280</v>
      </c>
      <c r="D22" s="428">
        <v>305223035.09</v>
      </c>
      <c r="E22" s="425">
        <f t="shared" si="0"/>
        <v>66.26161164256304</v>
      </c>
      <c r="F22" s="431"/>
    </row>
    <row r="23" spans="1:5" ht="26.25" customHeight="1">
      <c r="A23" s="422" t="s">
        <v>111</v>
      </c>
      <c r="B23" s="429" t="s">
        <v>112</v>
      </c>
      <c r="C23" s="424">
        <f>C24</f>
        <v>16020000</v>
      </c>
      <c r="D23" s="424">
        <f>D24</f>
        <v>0</v>
      </c>
      <c r="E23" s="425">
        <f t="shared" si="0"/>
        <v>0</v>
      </c>
    </row>
    <row r="24" spans="1:5" ht="24.75" customHeight="1">
      <c r="A24" s="422" t="s">
        <v>113</v>
      </c>
      <c r="B24" s="429" t="s">
        <v>114</v>
      </c>
      <c r="C24" s="424">
        <f>C25+C27</f>
        <v>16020000</v>
      </c>
      <c r="D24" s="424">
        <f>D25+D27</f>
        <v>0</v>
      </c>
      <c r="E24" s="425">
        <f t="shared" si="0"/>
        <v>0</v>
      </c>
    </row>
    <row r="25" spans="1:5" ht="24.75" customHeight="1">
      <c r="A25" s="427" t="s">
        <v>115</v>
      </c>
      <c r="B25" s="423" t="s">
        <v>116</v>
      </c>
      <c r="C25" s="428">
        <f>C26</f>
        <v>16020000</v>
      </c>
      <c r="D25" s="428">
        <f>D26</f>
        <v>0</v>
      </c>
      <c r="E25" s="425">
        <f t="shared" si="0"/>
        <v>0</v>
      </c>
    </row>
    <row r="26" spans="1:5" ht="51.75" customHeight="1">
      <c r="A26" s="427" t="s">
        <v>117</v>
      </c>
      <c r="B26" s="423" t="s">
        <v>118</v>
      </c>
      <c r="C26" s="428">
        <v>16020000</v>
      </c>
      <c r="D26" s="428"/>
      <c r="E26" s="425">
        <f t="shared" si="0"/>
        <v>0</v>
      </c>
    </row>
    <row r="27" spans="1:5" ht="24.75" customHeight="1">
      <c r="A27" s="427" t="s">
        <v>119</v>
      </c>
      <c r="B27" s="423" t="s">
        <v>120</v>
      </c>
      <c r="C27" s="428">
        <f>C28</f>
        <v>0</v>
      </c>
      <c r="D27" s="428">
        <f>D28</f>
        <v>0</v>
      </c>
      <c r="E27" s="428"/>
    </row>
    <row r="28" spans="1:5" ht="38.25" customHeight="1">
      <c r="A28" s="427" t="s">
        <v>121</v>
      </c>
      <c r="B28" s="423" t="s">
        <v>122</v>
      </c>
      <c r="C28" s="428">
        <f>C29</f>
        <v>0</v>
      </c>
      <c r="D28" s="428">
        <f>D29</f>
        <v>0</v>
      </c>
      <c r="E28" s="428"/>
    </row>
    <row r="29" spans="1:5" ht="43.5" customHeight="1">
      <c r="A29" s="427" t="s">
        <v>123</v>
      </c>
      <c r="B29" s="423" t="s">
        <v>124</v>
      </c>
      <c r="C29" s="428"/>
      <c r="D29" s="428"/>
      <c r="E29" s="428"/>
    </row>
    <row r="32" spans="1:3" ht="18">
      <c r="A32" s="432"/>
      <c r="B32" s="433"/>
      <c r="C32" s="434"/>
    </row>
    <row r="33" spans="2:7" ht="18">
      <c r="B33" s="433"/>
      <c r="C33" s="435"/>
      <c r="D33" s="436"/>
      <c r="E33" s="436"/>
      <c r="F33" s="436"/>
      <c r="G33" s="436"/>
    </row>
    <row r="34" spans="2:7" ht="18">
      <c r="B34" s="433"/>
      <c r="C34" s="437"/>
      <c r="D34" s="436"/>
      <c r="E34" s="436"/>
      <c r="F34" s="436"/>
      <c r="G34" s="436"/>
    </row>
    <row r="35" spans="2:7" ht="18">
      <c r="B35" s="433"/>
      <c r="C35" s="435"/>
      <c r="D35" s="436"/>
      <c r="E35" s="436"/>
      <c r="F35" s="436"/>
      <c r="G35" s="436"/>
    </row>
    <row r="36" spans="2:3" ht="18">
      <c r="B36" s="433"/>
      <c r="C36" s="438"/>
    </row>
    <row r="37" spans="2:3" ht="18">
      <c r="B37" s="433"/>
      <c r="C37" s="438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2014-12-15T09:26:07Z</cp:lastPrinted>
  <dcterms:created xsi:type="dcterms:W3CDTF">2004-09-08T10:28:32Z</dcterms:created>
  <dcterms:modified xsi:type="dcterms:W3CDTF">2014-12-15T09:26:10Z</dcterms:modified>
  <cp:category/>
  <cp:version/>
  <cp:contentType/>
  <cp:contentStatus/>
</cp:coreProperties>
</file>