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1"/>
  </bookViews>
  <sheets>
    <sheet name="дох" sheetId="1" r:id="rId1"/>
    <sheet name="ведомст" sheetId="2" r:id="rId2"/>
    <sheet name="функц" sheetId="3" r:id="rId3"/>
    <sheet name="источники" sheetId="4" r:id="rId4"/>
  </sheets>
  <definedNames>
    <definedName name="_xlnm.Print_Area" localSheetId="1">'ведомст'!$A$1:$L$555</definedName>
    <definedName name="_xlnm.Print_Area" localSheetId="0">'дох'!$A$1:$U$161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<sst xmlns="http://schemas.openxmlformats.org/spreadsheetml/2006/main" count="4655" uniqueCount="912">
  <si>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</si>
  <si>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</si>
  <si>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Иные пенсии, социальные доплаты к пенсиям</t>
  </si>
  <si>
    <t>312</t>
  </si>
  <si>
    <t xml:space="preserve">10 </t>
  </si>
  <si>
    <t>Обслуживание муниципального долга</t>
  </si>
  <si>
    <t>730</t>
  </si>
  <si>
    <t xml:space="preserve">Дотации на выравнивание бюджетной обеспеченности </t>
  </si>
  <si>
    <t>511</t>
  </si>
  <si>
    <t>Реализация государственных функций, связанных с общегосударственным управлением</t>
  </si>
  <si>
    <t>Сельское хозяйство и рыболовство</t>
  </si>
  <si>
    <t>412</t>
  </si>
  <si>
    <t>(тыс.рублей)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</si>
  <si>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</si>
  <si>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</si>
  <si>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</si>
  <si>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</si>
  <si>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</si>
  <si>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</si>
  <si>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</si>
  <si>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</si>
  <si>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</si>
  <si>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</si>
  <si>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</si>
  <si>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</si>
  <si>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</si>
  <si>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</si>
  <si>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</si>
  <si>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Эк.кл.</t>
  </si>
  <si>
    <t>000</t>
  </si>
  <si>
    <t>00</t>
  </si>
  <si>
    <t>0000</t>
  </si>
  <si>
    <t>НАЛОГИ НА ПРИБЫЛЬ, ДОХОДЫ</t>
  </si>
  <si>
    <t>Налог на доходы физических лиц</t>
  </si>
  <si>
    <t>110</t>
  </si>
  <si>
    <t>1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</si>
  <si>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</si>
  <si>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</si>
  <si>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</si>
  <si>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</si>
  <si>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</si>
  <si>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t>040</t>
  </si>
  <si>
    <t>НАЛОГИ НА СОВОКУПНЫЙ ДОХОД</t>
  </si>
  <si>
    <t xml:space="preserve">Единый сельскохозяйственный налог </t>
  </si>
  <si>
    <t>Налог, взимаемый всвязи с применением патентной системы налогообложения</t>
  </si>
  <si>
    <t>ГОСУДАРСТВЕННАЯ  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</si>
  <si>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</si>
  <si>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</si>
  <si>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</si>
  <si>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</si>
  <si>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050</t>
  </si>
  <si>
    <t>120</t>
  </si>
  <si>
    <t>013</t>
  </si>
  <si>
    <t>035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</si>
  <si>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</si>
  <si>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</si>
  <si>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</si>
  <si>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ДОХОДЫ ОТ ОКАЗАНИЯ ПЛАТНЫХ УСЛУГ И КОМПЕНСАЦИИ ЗАТРАТ ГОСУДАРСТВА</t>
  </si>
  <si>
    <t>995</t>
  </si>
  <si>
    <t>130</t>
  </si>
  <si>
    <t>Прочие доходы от оказания платных услуг (работ) получателями средств бюджетов муниципальных районов</t>
  </si>
  <si>
    <t>ДОХОДЫ ОТ ПРОДАЖИ МАТЕРИАЛЬНЫХ И НЕМАТЕРИАЛЬНЫХ АКТИВОВ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</si>
  <si>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</si>
  <si>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410</t>
  </si>
  <si>
    <t>053</t>
  </si>
  <si>
    <t>06</t>
  </si>
  <si>
    <t>430</t>
  </si>
  <si>
    <t>025</t>
  </si>
  <si>
    <t>ШТРАФЫ, САНКЦИИ, ВОЗМЕЩЕНИЕ УЩЕРБА</t>
  </si>
  <si>
    <t>16</t>
  </si>
  <si>
    <t>140</t>
  </si>
  <si>
    <t>25</t>
  </si>
  <si>
    <t>014</t>
  </si>
  <si>
    <t>ПРОЧИЕ НЕНАЛОГОВЫЕ ДОХОДЫ</t>
  </si>
  <si>
    <t>17</t>
  </si>
  <si>
    <t>180</t>
  </si>
  <si>
    <t>Прочие неналоговые доходы</t>
  </si>
  <si>
    <t>Прочие неналоговые доходы  бюджетов муниципальных районов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</si>
  <si>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</si>
  <si>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</si>
  <si>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</si>
  <si>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</si>
  <si>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>001</t>
  </si>
  <si>
    <t>Прочие субсидии</t>
  </si>
  <si>
    <t>999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</si>
  <si>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</si>
  <si>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</si>
  <si>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</si>
  <si>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</si>
  <si>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</si>
  <si>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119</t>
  </si>
  <si>
    <t xml:space="preserve">Прочие субвенции бюджетам </t>
  </si>
  <si>
    <t>Прочие субвенции бюджетам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</si>
  <si>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</si>
  <si>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</si>
  <si>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</si>
  <si>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</si>
  <si>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</si>
  <si>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ДОХОДОВ:</t>
  </si>
  <si>
    <t xml:space="preserve">Приложение № 1 </t>
  </si>
  <si>
    <t>в %</t>
  </si>
  <si>
    <t xml:space="preserve">Приложение № 2 </t>
  </si>
  <si>
    <t>Исполнено</t>
  </si>
  <si>
    <t>Наименование показателя</t>
  </si>
  <si>
    <t>Увеличение прочих остатков средств бюджетов</t>
  </si>
  <si>
    <t>Уменьшение прочих остатков средств бюджетов</t>
  </si>
  <si>
    <t>Бюджетные кредиты, предоставленные внутри страны в валюте Российской Федерации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</si>
  <si>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</si>
  <si>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06 2 01 43250</t>
  </si>
  <si>
    <t>03 1 01 S3250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</si>
  <si>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</si>
  <si>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Проценты, полученные от предоставления бюджетных кредитов внутри страны </t>
  </si>
  <si>
    <t xml:space="preserve">Прочие доходы от оказания платных услуг (работ) </t>
  </si>
  <si>
    <t>990</t>
  </si>
  <si>
    <t>01 5 01 43210</t>
  </si>
  <si>
    <t>Приобретение товаров, работ, услуг в пользу граждан в целях их социального обеспечения</t>
  </si>
  <si>
    <t>323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</si>
  <si>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</si>
  <si>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</si>
  <si>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Муниципальная программа "Развитие образования в Суоярвском районе"</t>
  </si>
  <si>
    <t>Оказание платных услуг по ДДОУ</t>
  </si>
  <si>
    <t>Расходы на содержание и обеспечение деятельности дошкольных учреждений</t>
  </si>
  <si>
    <t>Исполнение судебных актов Российской Федерации и мировых соглашений по возмещению причиненного вреда</t>
  </si>
  <si>
    <t>Оказание платных услуг по школам</t>
  </si>
  <si>
    <t>Расходы на содержание и обеспечение деятельности школ</t>
  </si>
  <si>
    <t>60</t>
  </si>
  <si>
    <t>45</t>
  </si>
  <si>
    <t>Прочие межбюджетные трансферты, передаваемые бюджетам муниципальных районов</t>
  </si>
  <si>
    <t>49</t>
  </si>
  <si>
    <t>Расходы на обеспечение деятельности учреждений, обеспечивающих предоставление услуг в сфере образования</t>
  </si>
  <si>
    <t>Муниципальная программа "Развитие культуры Суоярвского района"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</si>
  <si>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</si>
  <si>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 xml:space="preserve">08 </t>
  </si>
  <si>
    <t>Расходы на  обеспечение деятельности учреждения</t>
  </si>
  <si>
    <t>811</t>
  </si>
  <si>
    <t>Другие вопросы в области социальной политики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</si>
  <si>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</si>
  <si>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Поддержка периодических изданий,  учрежденных органами  законодательной и исполнительной власти</t>
  </si>
  <si>
    <t>Своевременная уплата процентов по долговым обязательствам</t>
  </si>
  <si>
    <t>Благоустройство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</si>
  <si>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</si>
  <si>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Резервные средства</t>
  </si>
  <si>
    <t>30</t>
  </si>
  <si>
    <t>Дорожное хозяйство (дорожные фонды)</t>
  </si>
  <si>
    <t>Жилищное хозяйство</t>
  </si>
  <si>
    <t>Льготное питание по ДДОУ</t>
  </si>
  <si>
    <t>Администрация МО "Суоярвский район"</t>
  </si>
  <si>
    <t>08 1 01 62210</t>
  </si>
  <si>
    <t>08 1 01 75010</t>
  </si>
  <si>
    <t>Исполнение судебных актов Российской Федерации и мировых соглашений по возмещению причиненного вреда"</t>
  </si>
  <si>
    <t>01 1 01 42190</t>
  </si>
  <si>
    <t>01 1 02 42190</t>
  </si>
  <si>
    <t>Дополнительное образование детей</t>
  </si>
  <si>
    <t>Кредиты кредитных организаций в валюте Российской Федерации</t>
  </si>
  <si>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</si>
  <si>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</si>
  <si>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</si>
  <si>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</si>
  <si>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</si>
  <si>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</si>
  <si>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</si>
  <si>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</si>
  <si>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</si>
  <si>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</si>
  <si>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</si>
  <si>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</si>
  <si>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</si>
  <si>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</si>
  <si>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</si>
  <si>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</si>
  <si>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</si>
  <si>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</si>
  <si>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</si>
  <si>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</si>
  <si>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</si>
  <si>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</si>
  <si>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</si>
  <si>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</si>
  <si>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</si>
  <si>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</si>
  <si>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</si>
  <si>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</si>
  <si>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</si>
  <si>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</si>
  <si>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</si>
  <si>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</si>
  <si>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</si>
  <si>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</si>
  <si>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14</t>
  </si>
  <si>
    <t>Софинансирование за счёт средств местного бюджета cубсидии на реализацию мероприятий государственной программы РК " Развитие образования"</t>
  </si>
  <si>
    <t>01 1 02 S3200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</si>
  <si>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</si>
  <si>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</si>
  <si>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Другие вопросы в области национальной экономики</t>
  </si>
  <si>
    <t>Общеэкономические вопросы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</si>
  <si>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</si>
  <si>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</si>
  <si>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</si>
  <si>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</si>
  <si>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(рублей)</t>
  </si>
  <si>
    <t>Обслуживание государственного и муниципального долга</t>
  </si>
  <si>
    <t>Охрана семьи и детства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</si>
  <si>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</si>
  <si>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</si>
  <si>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</si>
  <si>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</si>
  <si>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</si>
  <si>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</si>
  <si>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</si>
  <si>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</si>
  <si>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530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</si>
  <si>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</si>
  <si>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</si>
  <si>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</si>
  <si>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</si>
  <si>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244</t>
  </si>
  <si>
    <t>121</t>
  </si>
  <si>
    <t>Осуществление полномочий местной администрацией (исполнительно-распорядительного органа муниципального образования)</t>
  </si>
  <si>
    <t xml:space="preserve">01 </t>
  </si>
  <si>
    <t>122</t>
  </si>
  <si>
    <t>Субвенции</t>
  </si>
  <si>
    <t>870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</si>
  <si>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</si>
  <si>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</si>
  <si>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</si>
  <si>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</si>
  <si>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</si>
  <si>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35</t>
  </si>
  <si>
    <t>08 1 01 12020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</si>
  <si>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</si>
  <si>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</si>
  <si>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08 1 01 12080</t>
  </si>
  <si>
    <t>Фонд оплаты труда муниципальных органов</t>
  </si>
  <si>
    <t>08 1 01 42140</t>
  </si>
  <si>
    <t>08 1 01 62040</t>
  </si>
  <si>
    <t>08 1 01 62030</t>
  </si>
  <si>
    <t>08 1 01 62180</t>
  </si>
  <si>
    <t xml:space="preserve">08 1 01 62180 </t>
  </si>
  <si>
    <t>08 1 01 62190</t>
  </si>
  <si>
    <t>08 1 01 63020</t>
  </si>
  <si>
    <t xml:space="preserve"> </t>
  </si>
  <si>
    <t>Уплата иных платежей</t>
  </si>
  <si>
    <t>853</t>
  </si>
  <si>
    <t>08 1 01 22030</t>
  </si>
  <si>
    <t>06 2 01 51180</t>
  </si>
  <si>
    <t>08 2 01 42180</t>
  </si>
  <si>
    <t>Мероприятия в сфере жилищного хозяйства</t>
  </si>
  <si>
    <t>08 3 01 73500</t>
  </si>
  <si>
    <t>08 3 01 73600</t>
  </si>
  <si>
    <t>01 0 00 00000</t>
  </si>
  <si>
    <t>01 1 01 21110</t>
  </si>
  <si>
    <t>01 1 01 23400</t>
  </si>
  <si>
    <t>01 1 01 24200</t>
  </si>
  <si>
    <t>Пособия, компенсации и иные социальные выплаты гражданам, кроме публичных нормативных обязательств</t>
  </si>
  <si>
    <t>321</t>
  </si>
  <si>
    <t>01 1 01 42100</t>
  </si>
  <si>
    <t>01 1 02 21120</t>
  </si>
  <si>
    <t>01 1 02 24210</t>
  </si>
  <si>
    <t>01 1 02 24230</t>
  </si>
  <si>
    <t>01 1 02 42100</t>
  </si>
  <si>
    <t>02 0 01 77950</t>
  </si>
  <si>
    <t>01 2 01 77950</t>
  </si>
  <si>
    <t>01 1 02 24350</t>
  </si>
  <si>
    <t>01 1 02 77950</t>
  </si>
  <si>
    <t>01 3 01 77950</t>
  </si>
  <si>
    <t>03 0 00 00000</t>
  </si>
  <si>
    <t>03 1 00 00000</t>
  </si>
  <si>
    <t>03 1 01 24420</t>
  </si>
  <si>
    <t>03 1 01 64420</t>
  </si>
  <si>
    <t>03 3 01 72260</t>
  </si>
  <si>
    <t>08 4 01 84910</t>
  </si>
  <si>
    <t>01 5 01 42030</t>
  </si>
  <si>
    <t>08 4 01 R0820</t>
  </si>
  <si>
    <t>04 0 01 87950</t>
  </si>
  <si>
    <t>05 0 01 77950</t>
  </si>
  <si>
    <t>08 5 01 74570</t>
  </si>
  <si>
    <t>06 1 01 70650</t>
  </si>
  <si>
    <t>06 2 01 42150</t>
  </si>
  <si>
    <t>06 2 01 61300</t>
  </si>
  <si>
    <t>I.</t>
  </si>
  <si>
    <t>1.</t>
  </si>
  <si>
    <t>1.1.</t>
  </si>
  <si>
    <t>2.</t>
  </si>
  <si>
    <t>2.1.</t>
  </si>
  <si>
    <t>2.2.</t>
  </si>
  <si>
    <t>Единый сельскохозяйственный налог</t>
  </si>
  <si>
    <t>2.3.</t>
  </si>
  <si>
    <t>Налог, взимаемый в связи с применением патентной системы налогообложения, зачисляемый в бюджеты муниципальных районов</t>
  </si>
  <si>
    <t>3.</t>
  </si>
  <si>
    <t>3.1.</t>
  </si>
  <si>
    <t>4.</t>
  </si>
  <si>
    <t>4.1.</t>
  </si>
  <si>
    <t>4.2.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</si>
  <si>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</si>
  <si>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</si>
  <si>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</si>
  <si>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</si>
  <si>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5.</t>
  </si>
  <si>
    <t>5.1.</t>
  </si>
  <si>
    <t>6.</t>
  </si>
  <si>
    <t>6.1.</t>
  </si>
  <si>
    <t>7.</t>
  </si>
  <si>
    <t>7.1.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</si>
  <si>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</si>
  <si>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</si>
  <si>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522</t>
  </si>
  <si>
    <t>01 2 01 43210</t>
  </si>
  <si>
    <t>01 2 01 S3210</t>
  </si>
  <si>
    <t>01 1 02 43200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</si>
  <si>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</si>
  <si>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7.2.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</si>
  <si>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</si>
  <si>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</si>
  <si>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8.</t>
  </si>
  <si>
    <t>9.</t>
  </si>
  <si>
    <t>9.1.</t>
  </si>
  <si>
    <t>II.</t>
  </si>
  <si>
    <t>15</t>
  </si>
  <si>
    <t>1.2.</t>
  </si>
  <si>
    <t>1.3.</t>
  </si>
  <si>
    <t>Субвенции бюджетам на осуществление первичного воинского учета на территориях, где отсутствуют военные комиссариаты</t>
  </si>
  <si>
    <t>118</t>
  </si>
  <si>
    <t>082</t>
  </si>
  <si>
    <t>39</t>
  </si>
  <si>
    <t>1.4.</t>
  </si>
  <si>
    <t>40</t>
  </si>
  <si>
    <t>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</si>
  <si>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</si>
  <si>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</si>
  <si>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</si>
  <si>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Невыясненные поступления, зачисляемые в бюджеты муниципальных районов</t>
  </si>
  <si>
    <t>Невыясненные поступления</t>
  </si>
  <si>
    <t>Премии и гранты</t>
  </si>
  <si>
    <t>350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</si>
  <si>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</si>
  <si>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</si>
  <si>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</si>
  <si>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</si>
  <si>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</si>
  <si>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111</t>
  </si>
  <si>
    <t>112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</si>
  <si>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</si>
  <si>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</si>
  <si>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041</t>
  </si>
  <si>
    <t>042</t>
  </si>
  <si>
    <t>Плата за размещение отходов производства</t>
  </si>
  <si>
    <t>29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</si>
  <si>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</si>
  <si>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540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</si>
  <si>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</si>
  <si>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08 1 01 51200</t>
  </si>
  <si>
    <t>Судебная система</t>
  </si>
  <si>
    <t>Обеспечение проведения выборов и референдумов</t>
  </si>
  <si>
    <t>Резервные фонды</t>
  </si>
  <si>
    <t>01 1 02 24211</t>
  </si>
  <si>
    <t>03 1 01 43250</t>
  </si>
  <si>
    <t>Прочие межбюджетные трансферты общего характера</t>
  </si>
  <si>
    <t xml:space="preserve">Приложение № 3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</si>
  <si>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</si>
  <si>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</si>
  <si>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муниципальной собственности</t>
  </si>
  <si>
    <t>150</t>
  </si>
  <si>
    <t>12 0 00 72180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</si>
  <si>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</si>
  <si>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</si>
  <si>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08 3 01 43220</t>
  </si>
  <si>
    <t>08 3 01 S3220</t>
  </si>
  <si>
    <t>Коммунальное хозяйство</t>
  </si>
  <si>
    <t>08 3 01 73510</t>
  </si>
  <si>
    <t>Мероприятия в области коммунального хозяйства</t>
  </si>
  <si>
    <t>08 3 01 76050</t>
  </si>
  <si>
    <t>Прочие мероприятия по благоустройству</t>
  </si>
  <si>
    <t>01 4 01 77950</t>
  </si>
  <si>
    <t>Код источника финансирования по КИВФ,КИВнФ</t>
  </si>
  <si>
    <t>Утверждено бюджеты муниципальных районов</t>
  </si>
  <si>
    <t>в % к плану</t>
  </si>
  <si>
    <t>019 01  02  00  00  05  0000  710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</si>
  <si>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</si>
  <si>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</si>
  <si>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</si>
  <si>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 xml:space="preserve">Увеличение прочих остатков денежных средств  бюджетов </t>
  </si>
  <si>
    <t>Увеличение прочих остатков денежных средств  бюджетов муниципальных районов</t>
  </si>
  <si>
    <t>019 01  05  02  01  05  0000  510</t>
  </si>
  <si>
    <t>Уменьшение прочих остатков денежных средств  бюджетов</t>
  </si>
  <si>
    <t xml:space="preserve">Уменьшение прочих остатков денежных средств  бюджетов </t>
  </si>
  <si>
    <t>Уменьшение прочих остатков денежных средств  бюджетов муниципальных районов</t>
  </si>
  <si>
    <t>019 01  05  02  01  05  0000  610</t>
  </si>
  <si>
    <t>Иные источники внутреннего финансирования  дефицитов бюджетов</t>
  </si>
  <si>
    <t>019 01  06  00  00  00  0000  000</t>
  </si>
  <si>
    <t>019 01  06  05  00  00  0000  000</t>
  </si>
  <si>
    <t>Возврат бюджетных кредитов, предоставленные внутри  страны в валюте Российской Федерации</t>
  </si>
  <si>
    <t>000 01  06  05  02  00  0000  600</t>
  </si>
  <si>
    <t>000 01  06  05  02  05  0000  640</t>
  </si>
  <si>
    <t>Бюджетные кредиты от других бюджетов бюджетной системы Российской Федерации</t>
  </si>
  <si>
    <t>Расходы на участие в национальном проекте "Образование" и региональном проекте "Успех каждого ребенка"</t>
  </si>
  <si>
    <t>01 1 02 24231</t>
  </si>
  <si>
    <t>243</t>
  </si>
  <si>
    <t>621</t>
  </si>
  <si>
    <t>Закупка товаров, работ, услуг в целях капитального ремонта государственного (муниципального) имущества</t>
  </si>
  <si>
    <t>Реализация мероприятий в рамках Подпрограммы "Подписка"</t>
  </si>
  <si>
    <t>05 0 01 24820</t>
  </si>
  <si>
    <t>Физическая культура</t>
  </si>
  <si>
    <t>077</t>
  </si>
  <si>
    <t>182</t>
  </si>
  <si>
    <t>048</t>
  </si>
  <si>
    <t>299</t>
  </si>
  <si>
    <t>302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</si>
  <si>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</si>
  <si>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019 01  02  00  00  05  0000  810</t>
  </si>
  <si>
    <t>Погашение кредитов, предоставленных кредитными организациями в валюте Российской Федерации</t>
  </si>
  <si>
    <t>12 0 00 70500</t>
  </si>
  <si>
    <t>08 1 01 22040</t>
  </si>
  <si>
    <t>05 0 Р5 43230</t>
  </si>
  <si>
    <t>Спорт высших достижений</t>
  </si>
  <si>
    <t>01 5 01 S3210</t>
  </si>
  <si>
    <t>08 3 F3 67484</t>
  </si>
  <si>
    <t>08 3 F3 67483</t>
  </si>
  <si>
    <t>822</t>
  </si>
  <si>
    <t>073</t>
  </si>
  <si>
    <t>825</t>
  </si>
  <si>
    <t>083</t>
  </si>
  <si>
    <t>188</t>
  </si>
  <si>
    <t>153</t>
  </si>
  <si>
    <t>203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</si>
  <si>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</si>
  <si>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123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</si>
  <si>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</si>
  <si>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000 01  05  02  01  00  0000  610</t>
  </si>
  <si>
    <t>000 01  05  02  00  00  0000  600</t>
  </si>
  <si>
    <t>000 01  05  00  00  00  0000  600</t>
  </si>
  <si>
    <t>000 01  05  02  01  00  0000  510</t>
  </si>
  <si>
    <t>000 01  05  02  00  00  0000  500</t>
  </si>
  <si>
    <t>000 01  05  00  00  00  0000  500</t>
  </si>
  <si>
    <t>Возврат бюджетных кредитов, предоставленных внутри страны в валюте Российской Федерации</t>
  </si>
  <si>
    <t>000 01  03  01  00  00  0000  000</t>
  </si>
  <si>
    <t>Погашение бюджетами муниципальных районов кредитов от кредитных организаций в валюте Российской Федерации</t>
  </si>
  <si>
    <t>000 01  02  00  00  00  0000  800</t>
  </si>
  <si>
    <t>000 01  02  00  00  00  0000  700</t>
  </si>
  <si>
    <t>Привлечение кредитов от кредитных организаций бюджетами муниципальных районов в валюте Российской Федерации</t>
  </si>
  <si>
    <t>Привлечение кредитов от кредитных организаций в валюте Российской ФедерацииФедерации</t>
  </si>
  <si>
    <t>000 01  02  00  00  00  0000  000</t>
  </si>
  <si>
    <t>Х</t>
  </si>
  <si>
    <t>ИСТОЧНИКИ  ФИНАНСИРОВАНИЯ ДЕФИЦИТА  БЮДЖЕТА</t>
  </si>
  <si>
    <t>Массовый спорт</t>
  </si>
  <si>
    <t>Другие вопросы в области жилищно-коммунального хозяйства</t>
  </si>
  <si>
    <t>Государственная пошлина за выдачу разрешения на установку рекламной конструкции</t>
  </si>
  <si>
    <t>Государственная пошлина за государственную регистрацию, а также за совершение прочих юридически значимых действий</t>
  </si>
  <si>
    <t>060</t>
  </si>
  <si>
    <t>065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</si>
  <si>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</si>
  <si>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063</t>
  </si>
  <si>
    <t>133</t>
  </si>
  <si>
    <t>143</t>
  </si>
  <si>
    <t>173</t>
  </si>
  <si>
    <t>193</t>
  </si>
  <si>
    <t>204</t>
  </si>
  <si>
    <t>090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</si>
  <si>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</si>
  <si>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304</t>
  </si>
  <si>
    <t>Единая субвенция бюджетам муниципальных районов из бюджета субъекта Российской Федерации</t>
  </si>
  <si>
    <t>36</t>
  </si>
  <si>
    <t>900</t>
  </si>
  <si>
    <t>Единая субвенция местным бюджетам из бюджета субъекта Российской Федерации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</si>
  <si>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</si>
  <si>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303</t>
  </si>
  <si>
    <t>08 1 01 75011</t>
  </si>
  <si>
    <t>08 1 01 76050</t>
  </si>
  <si>
    <t>08 3 01 43140</t>
  </si>
  <si>
    <t>08 3 01 S3140</t>
  </si>
  <si>
    <t>08 3 01 73140</t>
  </si>
  <si>
    <t>01 1 02 53030</t>
  </si>
  <si>
    <t>01 1 02 L3040</t>
  </si>
  <si>
    <t>01 1 02 S3040</t>
  </si>
  <si>
    <t>06 2 01 L2990</t>
  </si>
  <si>
    <t>05 0 01 43230</t>
  </si>
  <si>
    <t>собственные</t>
  </si>
  <si>
    <t>прочие безвозмездные</t>
  </si>
  <si>
    <t>платные</t>
  </si>
  <si>
    <t>от поселений</t>
  </si>
  <si>
    <t>целевые</t>
  </si>
  <si>
    <t>ИТОГО</t>
  </si>
  <si>
    <t>08 1 01 42200</t>
  </si>
  <si>
    <t>Закупка энергетических ресурсов</t>
  </si>
  <si>
    <t>08 1 01 20223</t>
  </si>
  <si>
    <t>247</t>
  </si>
  <si>
    <t>Содержание МКУ "Служба по вопросам похоронного дела"</t>
  </si>
  <si>
    <t>08 3 01 26040</t>
  </si>
  <si>
    <t>01 1 01 20223</t>
  </si>
  <si>
    <t>01 1 02 20223</t>
  </si>
  <si>
    <t>414</t>
  </si>
  <si>
    <t>03 1 01 20223</t>
  </si>
  <si>
    <t>08 4 01 77950</t>
  </si>
  <si>
    <t>08 4 01 42200</t>
  </si>
  <si>
    <t>05 0 01 20223</t>
  </si>
  <si>
    <t>Прочие закупки товаров, работ и услуг</t>
  </si>
  <si>
    <t xml:space="preserve">Прочие закупки товаров, работ и услуг </t>
  </si>
  <si>
    <t xml:space="preserve">Прочая закупка товаров, работ и услуг </t>
  </si>
  <si>
    <t>Мероприятия по программе "Обеспечение безопасности жизнедеятельности населения МО "Суоярвский район"</t>
  </si>
  <si>
    <t>14 0 01 77951</t>
  </si>
  <si>
    <t>Функционирование Правительства Российской Федерации, высших органов государственной власти субъектов РФ, местных администраций</t>
  </si>
  <si>
    <t>Обслуживание государственног (муниципального) долга</t>
  </si>
  <si>
    <t>11 0 01 77950</t>
  </si>
  <si>
    <t>Прочие мероприятия в рамках подпрограммы "Социальная политика"</t>
  </si>
  <si>
    <t>Утверждено на 2022 год</t>
  </si>
  <si>
    <t>НАЛОГОВЫЕ И НЕНАЛОГОВЫЕ ДОХОДЫ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</si>
  <si>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</si>
  <si>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</si>
  <si>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 xml:space="preserve">Налог на доходы физических лиц,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ч том числе фиксированной прибыли контролируемой иностранной компании) </t>
  </si>
  <si>
    <t>080</t>
  </si>
  <si>
    <t>1000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</si>
  <si>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</si>
  <si>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</si>
  <si>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</si>
  <si>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</si>
  <si>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021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</si>
  <si>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</si>
  <si>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070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</si>
  <si>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предприятий)</t>
  </si>
  <si>
    <t>Плата за размещение твердых коммунальных отходов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</si>
  <si>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</si>
  <si>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</si>
  <si>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</si>
  <si>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8.6.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</si>
  <si>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</si>
  <si>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налогаемые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</si>
  <si>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</si>
  <si>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</si>
  <si>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</si>
  <si>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</si>
  <si>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</si>
  <si>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налогаемые мировыми судьями, комиссиями по делам несовершеннолетних и защите их прав</t>
  </si>
  <si>
    <t>163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</si>
  <si>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</si>
  <si>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</si>
  <si>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</si>
  <si>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</si>
  <si>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</si>
  <si>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РФ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</si>
  <si>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</si>
  <si>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</si>
  <si>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</si>
  <si>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</si>
  <si>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</si>
  <si>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031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</si>
  <si>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</si>
  <si>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0051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</si>
  <si>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</si>
  <si>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Дотации от других бюджетов бюджетной системы Российской Федерации</t>
  </si>
  <si>
    <t xml:space="preserve">Дотации бюджетам муниципальных районов на выравнивание  бюджетной обеспеченности </t>
  </si>
  <si>
    <t>Дотации бюджетам муниципальных районов на поддержку мер по обеспечению сбалансированности бюджетов</t>
  </si>
  <si>
    <t>002</t>
  </si>
  <si>
    <t>Субсидии бюджетам субъектов  Российской Федерации и муниципальных образований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</si>
  <si>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</si>
  <si>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</si>
  <si>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</si>
  <si>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</si>
  <si>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</si>
  <si>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</si>
  <si>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Субсидия бюджетам на поддержку отрасли культуры</t>
  </si>
  <si>
    <t>519</t>
  </si>
  <si>
    <t>Субсидия бюджетам муниципальных районов на поддержку отрасли культуры</t>
  </si>
  <si>
    <t>Субсидии бюджетам на реализацию мероприятий по модернизации школьных систем образования</t>
  </si>
  <si>
    <t>750</t>
  </si>
  <si>
    <t>Субсидии бюджетам муниципальных районов на реализацию мероприятий по модернизации школьных систем образования</t>
  </si>
  <si>
    <t>Субвенции бюджетам субъектов  Российской Федерации и муниципальных образований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</si>
  <si>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</si>
  <si>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160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</si>
  <si>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</si>
  <si>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</si>
  <si>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Прочие межбюджетные трансферты, передаваемые бюджетам </t>
  </si>
  <si>
    <t>1.5.</t>
  </si>
  <si>
    <t>Прочие безвозмездные поступления</t>
  </si>
  <si>
    <t>Прочие безвозмездные поступления в бюджеты муниципальных районов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</si>
  <si>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</si>
  <si>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</si>
  <si>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</si>
  <si>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2.4.</t>
  </si>
  <si>
    <t xml:space="preserve">Фонд оплаты труда муниципальных органов </t>
  </si>
  <si>
    <t>Иные выплаты персоналу, за исключением фонда оплаты труда</t>
  </si>
  <si>
    <t>Расходы за счет единой субвенции бюджетам муниципальных районов</t>
  </si>
  <si>
    <t>Фонд оплаты труда муниципальных органов (несоверш)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</si>
  <si>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 (несов)</t>
  </si>
  <si>
    <t>Формирование и исполнение бюджетов сельских поселений</t>
  </si>
  <si>
    <t>Расходы на участие в предупреждении и ликвидации последствий чрезвычайных ситуаций в границах сельских поселений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</si>
  <si>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</si>
  <si>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Мероприятия по территориальной обороне, гражданской обороне , защите населения и территории от Суоярвского городского поселения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</si>
  <si>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</si>
  <si>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</si>
  <si>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Расходы за счет субвенции бюджетам 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</si>
  <si>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</si>
  <si>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Владение, пользование и распоряжение имуществом, находящимся в муниципальной собственности поселения (полномочие от Суоярвского городского поселения)</t>
  </si>
  <si>
    <t>Прочие расходы на мероприятия по благоустройству территории Суоярвского городского поселения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</si>
  <si>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</si>
  <si>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</si>
  <si>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Оплата коммунальных услуг по ЦИХО</t>
  </si>
  <si>
    <t>Иные выплаты персоналу казенных учреждений, за исключением фонда оплаты труда</t>
  </si>
  <si>
    <t>Расходы на содержание МКУ "Центр  информационно-хозяйственного обслуживания"</t>
  </si>
  <si>
    <t>Расходы на содержание МКУ "ЦУМИ И ЗР СУОЯРВСКОГО РАЙОНА"</t>
  </si>
  <si>
    <t>Мероприятия на обеспечение доступа органов местного самоуправления к государственным информационным системам, размещенным в Центре обработки Правительства РК за счет иных межбюджетных трансфертов из бюджета РК</t>
  </si>
  <si>
    <t>08 1 01 44540</t>
  </si>
  <si>
    <t>Мероприятия по муниципальной программе "Профилактика правонарушений и преступлений в Суоярвском муниципальном районе"</t>
  </si>
  <si>
    <t>Мероприятия в рамках муниципальной программы "Профилактика терроризма, а также минимизация и (или) ликвидация последствий его проявления на территории Суоярвского муниципального района"</t>
  </si>
  <si>
    <t>Расходы за счет субвенции на осуществление отдельных государственных полномочий Республики Карелия по организации мероприятий при осуществлении деятельности по обращению с животными без владельцев</t>
  </si>
  <si>
    <t>Мероприятия по поддержке малого и среднего предпринимательства в Суоярвском районе за счет средств местного бюджета</t>
  </si>
  <si>
    <t>09 0 01 S3240</t>
  </si>
  <si>
    <t>Жилищно-коммунальное хозяйство</t>
  </si>
  <si>
    <t>Реализация мероприятий по сносу аварийных многоквартирных домов за счет субсидии из бюджета РК</t>
  </si>
  <si>
    <t>Мероприятия по переселению граждан из аварийного жилищного фонда за счет субсидии из бюджета РК (фонд реформирования ЖКХ )</t>
  </si>
  <si>
    <t>Бюджетные инвестиции на приобретение объектов недвижимого имущества в государственную (муниципальную) собственность(24391)</t>
  </si>
  <si>
    <t>Бюджетные инвестиции на приобретение объектов недвижимого имущества в государственную (муниципальную) собственность(24394)</t>
  </si>
  <si>
    <t xml:space="preserve">Субсидии на софинансирование капитальных вложений в объекты государственной (муниципальной) собственности(24391) </t>
  </si>
  <si>
    <t>Субсидии на софинансирование капитальных вложений в объекты государственной (муниципальной) собственности(24394)</t>
  </si>
  <si>
    <t xml:space="preserve">Мероприятия по переселению граждан из аварийного жилищного фонда за счет субсидии из бюджета РК </t>
  </si>
  <si>
    <t>Бюджетные инвестиции на приобретение объектов недвижимого имущества в государственную (муниципальную) собственность(24390)</t>
  </si>
  <si>
    <t>Бюджетные инвестиции на приобретение объектов недвижимого имущества в государственную (муниципальную) собственность(24393)</t>
  </si>
  <si>
    <t>Субсидии на софинансирование капитальных вложений в объекты государственной (муниципальной) собственности (24390)</t>
  </si>
  <si>
    <t>Субсидии на софинансирование капитальных вложений в объекты государственной (муниципальной) собственности (24393)</t>
  </si>
  <si>
    <t>Мероприятия по капитальному ремонту жилых домов</t>
  </si>
  <si>
    <t>Перечисление субсидии на реализацию мероприятий по обеспечению бесперебойной работы объектов водоснабжения и водоотведения за счет субсидии из бюджета РК</t>
  </si>
  <si>
    <t>06 2 01 43340</t>
  </si>
  <si>
    <t>Софинансирование cубсидии на поддержку местных инициатив граждан, проживающих в городских и сельских поселениях РК</t>
  </si>
  <si>
    <t>Софинансирование cубсидии на поддержку местных инициатив граждан, проживающих в городских и сельских поселениях РК за счет средств юридических и физических лиц</t>
  </si>
  <si>
    <t xml:space="preserve">Организация и содержание мест захоронения </t>
  </si>
  <si>
    <t>08 3 01 76040</t>
  </si>
  <si>
    <t>Реализация мероприятий, превышающих выделенные суммы из бюджета РК по проектам благоустройства</t>
  </si>
  <si>
    <t>08 3 01 76051</t>
  </si>
  <si>
    <t>Оплата коммунальных услуг по дошкольным учреждениям</t>
  </si>
  <si>
    <t>Расходы за счет субвенции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</si>
  <si>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Фонд оплаты труда казенных учреждений</t>
  </si>
  <si>
    <t>На выплату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 за счет ИМБТ</t>
  </si>
  <si>
    <t>01 1 01 44580</t>
  </si>
  <si>
    <t>Расходы за счет субвенции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</si>
  <si>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Оплата коммунальных услуг по общеобразовательным учреждениям, учреждениям дополнительного образования</t>
  </si>
  <si>
    <t>Пособия , компенсации и иные социальные выплаты гражданам, кроме публичных нормативных обязятельств</t>
  </si>
  <si>
    <t>Реализация мероприятий по модернизации  школьных систем  образования</t>
  </si>
  <si>
    <t>01 1 02 L7500</t>
  </si>
  <si>
    <t>Субсидии бюджетным учреждениям на иные цели (свои)</t>
  </si>
  <si>
    <t>01 1 02 44580</t>
  </si>
  <si>
    <t>Расходы за счет субвенции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</si>
  <si>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01 1 02 42100 </t>
  </si>
  <si>
    <t>Расходы за счет субсидии на реализацию мероприятий государственной программы РК " Развитие образования"</t>
  </si>
  <si>
    <t xml:space="preserve">Бюджетные инвестиции в объекты капитального строительства государственной (муниципальной) собственности </t>
  </si>
  <si>
    <t>Субсидии бюджетным учреждениям на иные цели (транспортные услуги)</t>
  </si>
  <si>
    <t xml:space="preserve">Расходы за счет иных межбюджетных трансфертов на реализацию мероприятий на ежемесячное денежное вознаграждение за классное руководство педагогическим работникам государственных и муниципальных </t>
  </si>
  <si>
    <t>Расходы за счет субсидии на организацию бесплатного горячего питания обучающихся</t>
  </si>
  <si>
    <t>Субсидии бюджетным учреждениям на иные цели (ФБ)</t>
  </si>
  <si>
    <t>Софинансирование субсидии за счет средств местного бюджета на реализацию мероприятий по организации бесплатного горячего питания обучающихся</t>
  </si>
  <si>
    <t>Оплата коммунальных услуг по общеобразовательным учреждениям,учреждениям дополнительного образования</t>
  </si>
  <si>
    <t>Расходы на содержание и обеспечение деятельности учреждений дополнительного образования</t>
  </si>
  <si>
    <t>Расходы за счет субсидии на организацию отдыха детей в каникулярное время</t>
  </si>
  <si>
    <t>Софинансирование за счет собственных средств субсидии на организацию отдыха детей в каникулярное время</t>
  </si>
  <si>
    <t>Расходы на трудоустройство детей в каникулярное время</t>
  </si>
  <si>
    <t>Прочие мероприятия в рамках муниципальной программы "Молодежь Суоярвского района"</t>
  </si>
  <si>
    <t>Расходы за счет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</si>
  <si>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Прочие мероприятия в рамках подпрограммы "Комплексная безопасность муниципальных образовательных организаций"</t>
  </si>
  <si>
    <t>Реализация прочих мероприятий в рамках подпрограммы "Энергосбережение и повышение энергетической эффективности"</t>
  </si>
  <si>
    <t>Расходы на обеспечение деятельности учреждений культуры в части оплаты коммунальных услуг</t>
  </si>
  <si>
    <t>Реализация мероприятий госпрограммы Республики Карелия "Развитие культуры" на частичную компенсацию дополнительных расходов на повышение оплаты труда работников муниципальных учреждений культуры</t>
  </si>
  <si>
    <t>Cофинансирование программы РК "Развитие культуры",  связанное с поэтапным достижением  целевых значений средней заработной платы отдельных категорий работников бюджетной сферы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</si>
  <si>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</si>
  <si>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Субсидии на реализацию мероприятий в рамках федеральной целевой программы "Увековечивание памяти погибших при защите Отечества на 2019-2024годы"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</si>
  <si>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</si>
  <si>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Субсидии, за исключением субсидий на софинансирование капитальных вложений в объекты государственной (муниципальной) собственности (за счет местного бюджета)</t>
  </si>
  <si>
    <t>Подпрограмма "Подписка"</t>
  </si>
  <si>
    <t>03 3 00 00000</t>
  </si>
  <si>
    <t>Расходы за счет 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</si>
  <si>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Софинансрование за счет средств местного бюджета 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</si>
  <si>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Расходы за счет 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</si>
  <si>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Бюджетные инвестиции на приобретение
объектов недвижимого имущества в государственную
(муниципальную) собственность РК</t>
  </si>
  <si>
    <t>Реализация мероприятий в рамках муниципальной программы "Ветеран"</t>
  </si>
  <si>
    <t>Муниципальная программа "Развитие физической культуры и спорта в Суоярвском районе"</t>
  </si>
  <si>
    <t>05 0 00 00000</t>
  </si>
  <si>
    <t>Расходы на обеспечение деятельности учреждений физической культуры в части оплаты коммунальных услуг</t>
  </si>
  <si>
    <t>Расходы на  обеспечение деятельности учреждения физической культуры</t>
  </si>
  <si>
    <t>Муниципальная программа "Развитие физической культуры и спорта в Суоярвском районе" Основное мероприятие "Пропаганда  и внедрение физической культуры и спорта,здорового образа жизни"</t>
  </si>
  <si>
    <t>05 0 01 00000</t>
  </si>
  <si>
    <t>Реализация мероприятий госпрограммы РК "Развитие физической культуры, спорта"</t>
  </si>
  <si>
    <t>Реализация мероприятий регионального проекта "Умею плавать"</t>
  </si>
  <si>
    <t>05 0 Р5 43410</t>
  </si>
  <si>
    <t>Субсидии бюджетным учреждениям на иные цели (за счет субсидии из бюджета РК)</t>
  </si>
  <si>
    <t>Субсидии бюджетным учреждениям на иные цели (за счет средств местного бюджета)</t>
  </si>
  <si>
    <t>Реализация мероприятий госпрограммы Республики Карелия "Развитие физической культуры, спорта и совершенствование молодежной политики" (в целях развития системы спортивной подготовки) за счет средств бюджета РК</t>
  </si>
  <si>
    <t>05 0 P5 43230</t>
  </si>
  <si>
    <t>Софинансирование за счет средств местного бюджета субсидии на реализацию мероприятий госпрограммы Республики Карелия "Развитие физической культуры, спорта и совершенствование молодежной политики" (в целях развития системы спортивной подготовки)</t>
  </si>
  <si>
    <t>Реализация мероприятий  по приведению МБТ муниципальных учреждений физ-спортивной направленности в нормативное состояние за счет средств субсидии из бюджета РК</t>
  </si>
  <si>
    <t>05 0 01 43430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</si>
  <si>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</si>
  <si>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ИТОГО РАСХОДОВ</t>
  </si>
  <si>
    <t>06 2 01 44530</t>
  </si>
  <si>
    <t>Иные межбюджетные трансферты на обеспечение доступа органов местного самоуправления и муниципальных учреждений к сети Интернет из бюджета РК</t>
  </si>
  <si>
    <t>09 0 01 43240</t>
  </si>
  <si>
    <t>Прочая закупка товаров, работ и услуг</t>
  </si>
  <si>
    <t>Реализация мероприятий по ликвидации мест несанкционированного размещения отходов производства и потребления</t>
  </si>
  <si>
    <t>Реализация мероприятий по ремонту муниципальных учреждений в сфере культуры за счет иных межбюджетных трансфертов из бюджета РК</t>
  </si>
  <si>
    <t>Реализация мероприятий по государственной поддержке отрасли культуры (в целях оказания государственной поддержки лучшим сельским учреждениям культуры) за счет субсидии из бюджета РК</t>
  </si>
  <si>
    <t>опека и попечительство</t>
  </si>
  <si>
    <t>регул.цен и тарифов</t>
  </si>
  <si>
    <t>жилье дети-сироты</t>
  </si>
  <si>
    <t>субвенция 30024</t>
  </si>
  <si>
    <t>каникулы</t>
  </si>
  <si>
    <t>развитие физ.и спорта</t>
  </si>
  <si>
    <t>умею плавать</t>
  </si>
  <si>
    <t>ликвидация отходов</t>
  </si>
  <si>
    <t>развитие образования</t>
  </si>
  <si>
    <t>ППМИ</t>
  </si>
  <si>
    <t>АСП</t>
  </si>
  <si>
    <t>прочие субсидии</t>
  </si>
  <si>
    <t>доступ к ГИСам</t>
  </si>
  <si>
    <t>льготы на селе педагогам</t>
  </si>
  <si>
    <t>едина субвенция</t>
  </si>
  <si>
    <t>комиссия несовершен</t>
  </si>
  <si>
    <t>ЗП культура</t>
  </si>
  <si>
    <t>ЗП доп.образов</t>
  </si>
  <si>
    <t>снос авар.домов</t>
  </si>
  <si>
    <t>ремонт Кайп.школы</t>
  </si>
  <si>
    <t>прочие субвенции</t>
  </si>
  <si>
    <t>МБТ физкуль.и спорт</t>
  </si>
  <si>
    <t>сторительство зданий</t>
  </si>
  <si>
    <t>инвалиды в образовании</t>
  </si>
  <si>
    <t>компенс.род.платы</t>
  </si>
  <si>
    <t>дотация поселения</t>
  </si>
  <si>
    <t>админстр.комиссии</t>
  </si>
  <si>
    <t>безнадз.животн</t>
  </si>
  <si>
    <t>иные МБТ</t>
  </si>
  <si>
    <t>ПСД культура</t>
  </si>
  <si>
    <t>интернет</t>
  </si>
  <si>
    <t>беспер.работа объектов водоснаб.и водоотвед.</t>
  </si>
  <si>
    <t>программа поддержки малого и среднего предприн.</t>
  </si>
  <si>
    <t>субвенция образование</t>
  </si>
  <si>
    <t>08 3 01 43400</t>
  </si>
  <si>
    <t>Прочая закупка товаров, работ и услуг  (от города)</t>
  </si>
  <si>
    <t>Прочая закупка товаров, работ и услуг (свои)</t>
  </si>
  <si>
    <t>Прочая закупка товаров, работ и услуг (транспортные услуги)</t>
  </si>
  <si>
    <t>01 1 02 S3201</t>
  </si>
  <si>
    <t>01 1 02 44310</t>
  </si>
  <si>
    <t>03 1 А2 55195</t>
  </si>
  <si>
    <t>05 0 01 S3230</t>
  </si>
  <si>
    <t>в % к исполнено за 2021 год</t>
  </si>
  <si>
    <t>в % к 2021 году</t>
  </si>
  <si>
    <t>06 2 01 65200</t>
  </si>
  <si>
    <t>06 2 01 43140</t>
  </si>
  <si>
    <t>ПСД снос ветхих объектов</t>
  </si>
  <si>
    <t>ПСД снос авар.об, объектов незаверш.строит</t>
  </si>
  <si>
    <t>планировка террит.мун.образ</t>
  </si>
  <si>
    <t>инициат.бюджетир.</t>
  </si>
  <si>
    <t>кап.рем.зданий</t>
  </si>
  <si>
    <t>культура до 50 тыс.чел.</t>
  </si>
  <si>
    <t>06 2 01 44560</t>
  </si>
  <si>
    <t>Реализация мероприятий по разработке проектно-сметной документации по сносу ветхих и аварийных объектов за счет иных межбюджетных трансфертов из бюджета РК</t>
  </si>
  <si>
    <t>08 2 01 44460</t>
  </si>
  <si>
    <t>Реализация мероприятий по подготовке документации по планировке территорий муниципальных образований за счет иных межбюджетных трансфертов из бюджета РК</t>
  </si>
  <si>
    <t>06 2 01 44570</t>
  </si>
  <si>
    <t>08 2 01 44560</t>
  </si>
  <si>
    <t>06 2 01 43220</t>
  </si>
  <si>
    <t>Субсидии на софинансирование капитальных вложений в объекты государственной (муниципальной) собственности</t>
  </si>
  <si>
    <t>08 3 01 09502</t>
  </si>
  <si>
    <t>06 2 01 44200</t>
  </si>
  <si>
    <t>08 3 01 S3400</t>
  </si>
  <si>
    <t>Софинансирование реализации мероприятий по ликвидации мест несанкционированного размещения отходов производства и потребления</t>
  </si>
  <si>
    <t>03 1 01 44530</t>
  </si>
  <si>
    <t>06 2 01 44310</t>
  </si>
  <si>
    <t>06 0 00 00000</t>
  </si>
  <si>
    <t>Муниципальная программа "Управление муниципальными финансами"</t>
  </si>
  <si>
    <t>05 0 01 S3430</t>
  </si>
  <si>
    <t>модернизация школ</t>
  </si>
  <si>
    <t>Исполнение бюджета муниципального образования "Суоярвский район" по кодам классификации доходов бюджета за 9 месяцев 2022 год</t>
  </si>
  <si>
    <t xml:space="preserve">Исполнено за 9 месяцев 2022 г. </t>
  </si>
  <si>
    <t>Единый налог на вмененный доход джля отдельных видов деятельности</t>
  </si>
  <si>
    <t>Единый налог на вмененный доход джля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</si>
  <si>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</si>
  <si>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</si>
  <si>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097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</si>
  <si>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</si>
  <si>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на реализацию мероприятий по оснащению муниципальных общеобразовательных организаций, втом числе структурных подразделений указанных организаций, государственными символами РФ</t>
  </si>
  <si>
    <t>786</t>
  </si>
  <si>
    <t>3.2.</t>
  </si>
  <si>
    <t>4.3</t>
  </si>
  <si>
    <t>6.2.</t>
  </si>
  <si>
    <t>8.1.</t>
  </si>
  <si>
    <t>8.2.</t>
  </si>
  <si>
    <t>8.3.</t>
  </si>
  <si>
    <t>8.4.</t>
  </si>
  <si>
    <t>8.5.</t>
  </si>
  <si>
    <t>8.7.</t>
  </si>
  <si>
    <t>9.2.</t>
  </si>
  <si>
    <t>Прочие  доходы от компенсации затрат бюджетов муниципальных районов</t>
  </si>
  <si>
    <t>ТОС</t>
  </si>
  <si>
    <t>стимул.орг.местн.сам.налог.неналог</t>
  </si>
  <si>
    <t>лучш.муниц.практика</t>
  </si>
  <si>
    <t>поощрен.управл.команд</t>
  </si>
  <si>
    <t>активный гражданин</t>
  </si>
  <si>
    <t>компенс.питание</t>
  </si>
  <si>
    <r>
      <t xml:space="preserve">Ведомственная структура расходов бюджета муниципального образования "Суоярвский район" за 9 месяцев 2022 год по  разделам                                               и подразделам, целевым статьям и видам расходов классификации расходов бюджетов                           </t>
    </r>
    <r>
      <rPr>
        <sz val="12"/>
        <rFont val="Times New Roman"/>
        <family val="1"/>
      </rPr>
      <t xml:space="preserve">                                                            рублей</t>
    </r>
  </si>
  <si>
    <t>Поощрение региональных и муниципальных управленческих команд за достижение показателей деятельности органов исполнительной власти субЪектов РФ за смчет иных МБТ из бюджета РК</t>
  </si>
  <si>
    <t xml:space="preserve"> Иные межбюджетные трансферты на обеспечение доступа органов местного самоуправления и муниципальных учреждений к сети Интернет из бюджета РК</t>
  </si>
  <si>
    <t xml:space="preserve">Расходы за счет средств резервного фонда местных администраций </t>
  </si>
  <si>
    <t>Предоставление ИМБТ на реализацию мероприятий на содействие решению вопросов, направленных в государственной информационной системе "Активный гражданин Республики Карелия", за счет иных межбюджетных трансфертов из бюджета РК</t>
  </si>
  <si>
    <t>Реализация мероприятий по сносу аварийных объектов, объектов незавершенного строительства за счет иных межбюджетных трансфертов из бюджета Республики Карелия</t>
  </si>
  <si>
    <t>Реализация дополнительных мероприятий  по поддержке малого и среднего предпринимательства за счет субсидии из бюджета РК</t>
  </si>
  <si>
    <t xml:space="preserve">Субсидия бюджетам муниципальных образований на реализацию мероприятий гос. программы РК "Обеспечение доступным и комфортным жильем и жилищнр-коммунальными услугами" (в целях реализации мероприятий по сносу аварийных многоквартирныз домов) </t>
  </si>
  <si>
    <t>Субсидии на обеспечение мероприятий по переселению граждан из аварийного жилищного фонда (федеральный бюджет Лоймольское,Поросозерское с/поселение)</t>
  </si>
  <si>
    <t>Бюджетные инвестиции на приобретение объектов недвижимого  имущества в государственную (муниципальную) собственность</t>
  </si>
  <si>
    <t>Мероприятия в сфере жилищного хозяйства за счет бюджета города</t>
  </si>
  <si>
    <t>Софинансирование за счет средств местного бюджета мероприятий по сносу аварийных многоквартирных домов за счет субсидии из бюджета РК</t>
  </si>
  <si>
    <t>Реализация мероприятий по строительству (реконструкции) объектов (сетей)  водоснабжения и водоотведения за счет субсидии из бюджета РК</t>
  </si>
  <si>
    <t xml:space="preserve">Субсидии на софинансирование капитальных вложений в объекты государственной (муниципальной) собственности </t>
  </si>
  <si>
    <t>Реализация мероприятий на содействие решению вопросов, направленных в государственной информационной системе "Активный гражданин Республики Карелия", за счет иных межбюджетных трансфертов из бюджета РК</t>
  </si>
  <si>
    <t>Прочая закупка товаров, работ и услуг (от города)</t>
  </si>
  <si>
    <t>Иные межбюджетные трансферты на поддержку развития практик инициативного бюджетирования в муниципальных образованиях</t>
  </si>
  <si>
    <t>Поддержка местных инициатив граждан, проживающих в городских и сельских поселениях РК за счет субсидии из бюджета РК</t>
  </si>
  <si>
    <t>Субсидия на поддержку местных инициатив граждан, проживающих в городских и сельских поселениях РК</t>
  </si>
  <si>
    <t>Иные межбюджетные трансферты на поддержку развития территориального самоуправления</t>
  </si>
  <si>
    <t>Прочие мероприятия за счет иных межбюджетных трансфертов на стимулирование ОМСУ за достижение прироста отдельных налоговых доходов (софинансирование ППМИ)</t>
  </si>
  <si>
    <t>Прочие расходы по уборке мест захоронения</t>
  </si>
  <si>
    <t>Компенсация затрат в связи с ростом расходов на питание в дошкольных образовательных организациях за счет иных межбюджетных трансфертов из бюджета РК</t>
  </si>
  <si>
    <t>Расходы на софинансирование субсидии на реализацию мероприятий государственной программы РК " Развитие образования" за счет средств местного бюджета</t>
  </si>
  <si>
    <t>Расходы на содержание и обеспечение школ по исполнительным листам</t>
  </si>
  <si>
    <t>Закупка товаров, работ, услуг в целях капитального ремонта государственного (муниципального) имущества (53040)</t>
  </si>
  <si>
    <t>Закупка товаров, работ, услуг в целях капитального ремонта государственного (муниципального) имущества (свои 53040)</t>
  </si>
  <si>
    <t>Прочая закупка товаров, работ и услуг (57500)</t>
  </si>
  <si>
    <t>Прочая закупка товаров, работ и услуг(свои 57500)</t>
  </si>
  <si>
    <t>Прочая закупка товаров, работ и услуг (24631)</t>
  </si>
  <si>
    <t>Субсидии бюджетным учреждениям на иные цели (57500)</t>
  </si>
  <si>
    <t>Субсидии бюджетным учреждениям на иные цели (свои 57500)</t>
  </si>
  <si>
    <t>Субсидии бюджетным учреждениям на иные цели (24631)</t>
  </si>
  <si>
    <t>Прочая закупка товаров, работ и услуг (24224)</t>
  </si>
  <si>
    <t xml:space="preserve">Субсидии бюджетным учреждениям на иные цели </t>
  </si>
  <si>
    <t>Прочая закупка товаров, работ и услуг  (ФБ)</t>
  </si>
  <si>
    <t>Реализация мероприятий государственной программы РК "Развитие образования" в целях обеспечения надлежащих условий для обучения и пребывания детей и повышения энергетической эффективности в муниципальных образовательных организациях за счет средств местного бюджета</t>
  </si>
  <si>
    <t>Софинансирование субсидии на реализацию мероприятий государственной программы РК "Развитие образования" (в целях разработки проектной документации по капитальному ремонту зданий общеобразовательных учреждений в рамках федеральной программы на период до 2026 года)</t>
  </si>
  <si>
    <t>Софинансирование субсидии на реализацию мероприятий по модернизации школьных систем образования (средства сверх объемов, установленных соглашением о предоставлении субсидии из федерального бюджета)</t>
  </si>
  <si>
    <t>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РФ за счет субсидии из ФБ (геральдика)</t>
  </si>
  <si>
    <t xml:space="preserve">Прочая закупка товаров, работ и услуг  </t>
  </si>
  <si>
    <t>Предоставление ИМБТ на реализацию мероприятий по ремонту муниципальных учреждений в сфере культуры</t>
  </si>
  <si>
    <t>Бюджетные инвестиции на приобретение 
объектов недвижимого имущества в государственную
(муниципальную) собственность за счет ФБ</t>
  </si>
  <si>
    <t>Софинансирование реализации мероприятий  по приведению МБТ муниципальных учреждений физ-спортивной направленности в нормативное состояние за счет средств местного бюджета</t>
  </si>
  <si>
    <t>Иной межбюджетный трансферт из бюджета РК на поощрение региональных и муниципальных управленческих команд за достижение показателей деяытельности органов исполнительной власти субъектов РФ</t>
  </si>
  <si>
    <t>08 1 01 55490</t>
  </si>
  <si>
    <t>06 2 01 44550</t>
  </si>
  <si>
    <t>08 2 01 44570</t>
  </si>
  <si>
    <t>08 3 01 73501</t>
  </si>
  <si>
    <t>06 2 01 43450</t>
  </si>
  <si>
    <t>08 3 01 44550</t>
  </si>
  <si>
    <t>06 2 01 44070</t>
  </si>
  <si>
    <t>08 3 01 44080</t>
  </si>
  <si>
    <t>08 3 01 76041</t>
  </si>
  <si>
    <t>01 1 01 43200</t>
  </si>
  <si>
    <t>01 1 01 75040</t>
  </si>
  <si>
    <t>01 1 01 S3200</t>
  </si>
  <si>
    <t>01 1 02 S3202</t>
  </si>
  <si>
    <t>01 1 02 S3203</t>
  </si>
  <si>
    <t>01 1 ЕВ 57860</t>
  </si>
  <si>
    <t>06 2 01 55490</t>
  </si>
  <si>
    <t>Исполнено за 9 месяцев 2022 г.</t>
  </si>
  <si>
    <t>выполнение предписаний</t>
  </si>
  <si>
    <t>снос авар.и ветх.домов</t>
  </si>
  <si>
    <t>Исполнено за 9 месяцев 2021 г.</t>
  </si>
  <si>
    <t>08 1 01 75110</t>
  </si>
  <si>
    <t>Исполнение судебных решений по имуществу казны</t>
  </si>
  <si>
    <t>08 1 01 44080</t>
  </si>
  <si>
    <t xml:space="preserve">Расходы за счет иных межбюджетных трансфертов на стимулирование органов местного самоуправления за достижение прироста поступления отдельных налоговых доходов, собираемых на территории муниципальных районов и зачисляемые в консолидированный бюджет РК </t>
  </si>
  <si>
    <t>06 2 01 43180</t>
  </si>
  <si>
    <t>08 3 01 44340</t>
  </si>
  <si>
    <t>Иные межбюджетные трансферты на реализацию отдельных мероприятий по повышению комфортности условий проживания граждан</t>
  </si>
  <si>
    <t>06 2 01 64070</t>
  </si>
  <si>
    <t>Предоставление ИМБТ на софинансирование иных МБТ на поддержку развития территориального самоуправления</t>
  </si>
  <si>
    <t>01 1 01 42040</t>
  </si>
  <si>
    <t>Меры социальной поддержки педагогическим работникам образовательных учреждений, расположенных в сельской местности</t>
  </si>
  <si>
    <t>01 1 02 42040</t>
  </si>
  <si>
    <t>Субвенции на осуществление государственных полномочий Республики Карелия по выплате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</si>
  <si>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01 1 02 К3040</t>
  </si>
  <si>
    <t>Субсидии на реализацию мероприятий по организации бесплатного горячего питания обучающихся</t>
  </si>
  <si>
    <t>01 1 Е2 50970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</si>
  <si>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</si>
  <si>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Субсидии бюджетным учреждениям на иные цели (соб)</t>
  </si>
  <si>
    <t>01 1 Е1 43200</t>
  </si>
  <si>
    <t xml:space="preserve">Закупка товаров, работ, услуг в целях капитального ремонта государственного (муниципального) имущества </t>
  </si>
  <si>
    <t>Реализация мероприятий государственной программы РК "Развитие образования" в целях обеспечения надлежащих условий для обучения и пребывания детей и повышения энергетической эффективности в муниципальных образовательных организациях за счет средств местног</t>
  </si>
  <si>
    <t>322</t>
  </si>
  <si>
    <t>13 0 01 L4970</t>
  </si>
  <si>
    <t>Субсидии на предоставление социальных выплат молодым семьям на приобретение (стрительство) жилья</t>
  </si>
  <si>
    <t>Субсидии гражданам на приобретение жилья</t>
  </si>
  <si>
    <t>08 4 01 L5761</t>
  </si>
  <si>
    <t>05 0 01 74820</t>
  </si>
  <si>
    <t>08 3 01 44230</t>
  </si>
  <si>
    <t>Иные межбюджетные трансферты победителям регионального этапа Всероссийского конкурса "Лучшая муниципальная практика"</t>
  </si>
  <si>
    <t>01 1 01 24201</t>
  </si>
  <si>
    <t>Расходы на содержание ДОУ по исполнительным листам</t>
  </si>
  <si>
    <t>Компенсация расходов на оплату жилых помещений, отопления и освещения проживающим и работающим в сельских населенных пунктах, рабочих поселках руководителям муниципальных образовательных организаций, их заместителям, руководителям структурных подразделений указанных орган., их заместителям, педагогическим работникам указанных орган. (окончательный расчет) (Закон РК № 2649-ЗРК от 09.10.2021) за счетиных межбюджетных трансфертов (школы)</t>
  </si>
  <si>
    <t>Фонд оплаты труда муниципальных органов (цены, тарифы)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</si>
  <si>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 (цены, тарифы)</t>
  </si>
  <si>
    <t>в % к плану 2022 года</t>
  </si>
  <si>
    <t>Субсидия местным бюджетам на реализацию мероприятий государственной программы Республики Карелия "Развитие транспортной системы"(в целях реализации мероприятий по повышению безопастности дорожного движения)</t>
  </si>
  <si>
    <t xml:space="preserve">Субсидии на софинансирование капитальных вложений в объекты государственной (муниципальной) собственности(24368) </t>
  </si>
  <si>
    <t>Субсидии на софинансирование капитальных вложений в объекты государственной (муниципальной) собственности (24367)</t>
  </si>
  <si>
    <t>Исполнение бюджета муниципального образования "Суоярвский район" по разделам и подразделам классификации расходов бюджетов за 9 месяцев 2022 год</t>
  </si>
  <si>
    <t>Источники финансирования дефицита бюджета за 9 месяцев 2022 год</t>
  </si>
  <si>
    <t>000 01  03  01  00  00  0000  700</t>
  </si>
  <si>
    <t>019 01  03  01  00  05  0000  710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</si>
  <si>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</si>
  <si>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</si>
  <si>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000  01  06  05  00  05  0000 000</t>
  </si>
  <si>
    <t>000  01  06  05  02  05  0000 500</t>
  </si>
  <si>
    <t>019  01  06  05  02  05  0000 540</t>
  </si>
  <si>
    <t>Предоставление  бюджетных кредитов другим бюджетам бюджетной системы Российской Федерации в валюте Российской Федерации</t>
  </si>
  <si>
    <t>Предоставление 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</si>
  <si>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 xml:space="preserve">к постановлению администрации муниципального образования "Суоярвский район" от    .   .2022 г.  №  </t>
  </si>
  <si>
    <t xml:space="preserve">Приложение № 4                                                                                                           к постановлению администрации муниципального образования "Суоярвский район" от   .  .2022 г.      № </t>
  </si>
  <si>
    <t xml:space="preserve">к постановлению администрации муниципального образования "Суоярвский район" от     .  .2022 г.   № </t>
  </si>
  <si>
    <t xml:space="preserve">к постановлению администрации муниципального образования "Суоярвский район" от    .  .2022 г.    № </t>
  </si>
  <si>
    <t>Субсидии бюджетным учреждениям на иные цели(свои)</t>
  </si>
  <si>
    <t>сведено по 317 форме, целевые в доходах          1 141 860 243,62            Разница 118 863 579,14: т.к.доходы разнесены по решению сессии.          113 339 300переселение 1 150 000 переселение      510 700 переселение    50 100 военкомат            1 281 179 ,14 малое и среднее предприн.           2 500 000 ППМИ          32 300 классное руков.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</si>
</sst>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 ;[Red]\-#,##0\ "/>
    <numFmt numFmtId="186" formatCode="0_ ;[Red]\-0\ "/>
    <numFmt numFmtId="187" formatCode="#,##0.0"/>
    <numFmt numFmtId="188" formatCode="000000"/>
    <numFmt numFmtId="189" formatCode="#,##0;[Red]#,##0"/>
    <numFmt numFmtId="190" formatCode="#,##0.000"/>
    <numFmt numFmtId="191" formatCode="#,##0.0000"/>
    <numFmt numFmtId="192" formatCode="00\.00\.00"/>
    <numFmt numFmtId="193" formatCode="000"/>
    <numFmt numFmtId="194" formatCode="#,##0.00;[Red]\-#,##0.00;0.00"/>
    <numFmt numFmtId="195" formatCode="#,##0.00000"/>
    <numFmt numFmtId="196" formatCode="#,##0.000000"/>
    <numFmt numFmtId="197" formatCode="#,##0.00;[Red]\-#,##0.00"/>
    <numFmt numFmtId="198" formatCode="000000000"/>
    <numFmt numFmtId="199" formatCode="0000000"/>
    <numFmt numFmtId="200" formatCode="00\.00"/>
    <numFmt numFmtId="201" formatCode="000\.00\.000\.0"/>
    <numFmt numFmtId="202" formatCode="0\.00\.0"/>
    <numFmt numFmtId="203" formatCode="0000\.00\.00"/>
    <numFmt numFmtId="204" formatCode="#,##0.00_ ;[Red]\-#,##0.00\ "/>
    <numFmt numFmtId="205" formatCode="&quot;&quot;#000"/>
    <numFmt numFmtId="206" formatCode="&quot;&quot;###,##0.00"/>
    <numFmt numFmtId="207" formatCode="[$-FC19]d\ mmmm\ yyyy\ &quot;г.&quot;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</numFmts>
  <fonts count="11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sz val="14"/>
      <color indexed="1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sz val="10"/>
      <color indexed="36"/>
      <name val="Times New Roman"/>
      <family val="1"/>
    </font>
    <font>
      <sz val="10"/>
      <color indexed="48"/>
      <name val="Times New Roman"/>
      <family val="1"/>
    </font>
    <font>
      <sz val="10"/>
      <color indexed="57"/>
      <name val="Times New Roman"/>
      <family val="1"/>
    </font>
    <font>
      <sz val="14"/>
      <color indexed="8"/>
      <name val="Times New Roman"/>
      <family val="1"/>
    </font>
    <font>
      <sz val="14"/>
      <color indexed="60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62"/>
      <name val="Times New Roman"/>
      <family val="1"/>
    </font>
    <font>
      <b/>
      <sz val="14"/>
      <color indexed="16"/>
      <name val="Times New Roman"/>
      <family val="1"/>
    </font>
    <font>
      <sz val="11"/>
      <color indexed="4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48"/>
      <name val="Times New Roman"/>
      <family val="1"/>
    </font>
    <font>
      <sz val="9"/>
      <color indexed="2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4"/>
      <name val="Times New Roman"/>
      <family val="1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 Cyr"/>
      <family val="1"/>
    </font>
    <font>
      <i/>
      <sz val="10"/>
      <color indexed="12"/>
      <name val="Times New Roman"/>
      <family val="1"/>
    </font>
    <font>
      <b/>
      <i/>
      <sz val="11"/>
      <color indexed="12"/>
      <name val="Times New Roman"/>
      <family val="1"/>
    </font>
    <font>
      <b/>
      <sz val="11.5"/>
      <color indexed="10"/>
      <name val="Times New Roman"/>
      <family val="1"/>
    </font>
    <font>
      <b/>
      <sz val="12"/>
      <name val="Arial Cyr"/>
      <family val="0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60"/>
      <name val="Times New Roman"/>
      <family val="1"/>
    </font>
    <font>
      <sz val="10"/>
      <color indexed="10"/>
      <name val="Arial Cyr"/>
      <family val="0"/>
    </font>
    <font>
      <b/>
      <i/>
      <sz val="12"/>
      <color indexed="8"/>
      <name val="Times New Roman"/>
      <family val="1"/>
    </font>
    <font>
      <sz val="10"/>
      <color indexed="25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2060"/>
      <name val="Times New Roman"/>
      <family val="1"/>
    </font>
    <font>
      <sz val="14"/>
      <color theme="3"/>
      <name val="Times New Roman"/>
      <family val="1"/>
    </font>
    <font>
      <sz val="14"/>
      <color theme="9" tint="-0.4999699890613556"/>
      <name val="Times New Roman"/>
      <family val="1"/>
    </font>
    <font>
      <b/>
      <sz val="14"/>
      <color theme="9" tint="-0.4999699890613556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rgb="FF800080"/>
      <name val="Times New Roman"/>
      <family val="1"/>
    </font>
    <font>
      <sz val="10"/>
      <color rgb="FF0000FF"/>
      <name val="Times New Roman"/>
      <family val="1"/>
    </font>
    <font>
      <sz val="10"/>
      <color rgb="FF990099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rgb="FF800080"/>
      <name val="Times New Roman"/>
      <family val="1"/>
    </font>
    <font>
      <sz val="10"/>
      <color rgb="FF008000"/>
      <name val="Times New Roman"/>
      <family val="1"/>
    </font>
    <font>
      <b/>
      <sz val="10"/>
      <color rgb="FF800080"/>
      <name val="Times New Roman"/>
      <family val="1"/>
    </font>
    <font>
      <b/>
      <sz val="10"/>
      <color rgb="FF008000"/>
      <name val="Times New Roman"/>
      <family val="1"/>
    </font>
    <font>
      <sz val="10"/>
      <color rgb="FF9F31A2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/>
      <top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 style="thin"/>
    </border>
  </borders>
  <cellStyleXfs count="5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3" fillId="25" borderId="1" applyNumberFormat="0" applyAlignment="0" applyProtection="0"/>
    <xf numFmtId="0" fontId="84" fillId="26" borderId="2" applyNumberFormat="0" applyAlignment="0" applyProtection="0"/>
    <xf numFmtId="0" fontId="8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7" borderId="7" applyNumberFormat="0" applyAlignment="0" applyProtection="0"/>
    <xf numFmtId="0" fontId="91" fillId="0" borderId="0" applyNumberFormat="0" applyFill="0" applyBorder="0" applyAlignment="0" applyProtection="0"/>
    <xf numFmtId="0" fontId="92" fillId="28" borderId="0" applyNumberFormat="0" applyBorder="0" applyAlignment="0" applyProtection="0"/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7" fillId="31" borderId="0" applyNumberFormat="0" applyBorder="0" applyAlignment="0" applyProtection="0"/>
  </cellStyleXfs>
  <cellXfs count="515">
    <xf numFmtId="0" fontId="0" fillId="0" borderId="0" xfId="0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3" fontId="7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49" fontId="9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0" fillId="0" borderId="0" xfId="0" applyFont="1" applyAlignment="1">
      <alignment vertical="top"/>
    </xf>
    <xf numFmtId="3" fontId="9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3" fontId="17" fillId="0" borderId="0" xfId="0" applyNumberFormat="1" applyFont="1" applyAlignment="1">
      <alignment vertical="top"/>
    </xf>
    <xf numFmtId="4" fontId="0" fillId="0" borderId="0" xfId="0" applyNumberFormat="1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textRotation="90" wrapText="1"/>
    </xf>
    <xf numFmtId="0" fontId="19" fillId="0" borderId="12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center" wrapText="1"/>
    </xf>
    <xf numFmtId="206" fontId="19" fillId="0" borderId="12" xfId="0" applyNumberFormat="1" applyFont="1" applyBorder="1" applyAlignment="1">
      <alignment horizontal="right" wrapText="1"/>
    </xf>
    <xf numFmtId="206" fontId="19" fillId="0" borderId="13" xfId="0" applyNumberFormat="1" applyFont="1" applyBorder="1" applyAlignment="1">
      <alignment horizontal="right" wrapText="1"/>
    </xf>
    <xf numFmtId="0" fontId="21" fillId="0" borderId="12" xfId="0" applyFont="1" applyBorder="1" applyAlignment="1">
      <alignment horizontal="left" vertical="top" wrapText="1"/>
    </xf>
    <xf numFmtId="1" fontId="19" fillId="0" borderId="12" xfId="0" applyNumberFormat="1" applyFont="1" applyBorder="1" applyAlignment="1">
      <alignment horizontal="center" wrapText="1"/>
    </xf>
    <xf numFmtId="206" fontId="21" fillId="0" borderId="12" xfId="0" applyNumberFormat="1" applyFont="1" applyBorder="1" applyAlignment="1">
      <alignment horizontal="right" wrapText="1"/>
    </xf>
    <xf numFmtId="0" fontId="41" fillId="0" borderId="0" xfId="0" applyFont="1" applyAlignment="1">
      <alignment wrapText="1"/>
    </xf>
    <xf numFmtId="49" fontId="7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206" fontId="21" fillId="32" borderId="12" xfId="0" applyNumberFormat="1" applyFont="1" applyFill="1" applyBorder="1" applyAlignment="1">
      <alignment horizontal="right" wrapText="1"/>
    </xf>
    <xf numFmtId="3" fontId="12" fillId="32" borderId="11" xfId="0" applyNumberFormat="1" applyFont="1" applyFill="1" applyBorder="1" applyAlignment="1">
      <alignment/>
    </xf>
    <xf numFmtId="3" fontId="9" fillId="32" borderId="11" xfId="0" applyNumberFormat="1" applyFont="1" applyFill="1" applyBorder="1" applyAlignment="1">
      <alignment/>
    </xf>
    <xf numFmtId="49" fontId="40" fillId="0" borderId="11" xfId="0" applyNumberFormat="1" applyFont="1" applyBorder="1" applyAlignment="1">
      <alignment horizontal="center" wrapText="1"/>
    </xf>
    <xf numFmtId="3" fontId="13" fillId="32" borderId="11" xfId="0" applyNumberFormat="1" applyFont="1" applyFill="1" applyBorder="1" applyAlignment="1">
      <alignment/>
    </xf>
    <xf numFmtId="4" fontId="13" fillId="32" borderId="11" xfId="0" applyNumberFormat="1" applyFont="1" applyFill="1" applyBorder="1" applyAlignment="1">
      <alignment/>
    </xf>
    <xf numFmtId="3" fontId="15" fillId="32" borderId="11" xfId="0" applyNumberFormat="1" applyFont="1" applyFill="1" applyBorder="1" applyAlignment="1">
      <alignment/>
    </xf>
    <xf numFmtId="4" fontId="9" fillId="32" borderId="11" xfId="0" applyNumberFormat="1" applyFont="1" applyFill="1" applyBorder="1" applyAlignment="1">
      <alignment/>
    </xf>
    <xf numFmtId="3" fontId="30" fillId="32" borderId="11" xfId="0" applyNumberFormat="1" applyFont="1" applyFill="1" applyBorder="1" applyAlignment="1">
      <alignment/>
    </xf>
    <xf numFmtId="3" fontId="31" fillId="32" borderId="11" xfId="0" applyNumberFormat="1" applyFont="1" applyFill="1" applyBorder="1" applyAlignment="1">
      <alignment/>
    </xf>
    <xf numFmtId="3" fontId="29" fillId="32" borderId="11" xfId="0" applyNumberFormat="1" applyFont="1" applyFill="1" applyBorder="1" applyAlignment="1">
      <alignment/>
    </xf>
    <xf numFmtId="4" fontId="33" fillId="32" borderId="11" xfId="0" applyNumberFormat="1" applyFont="1" applyFill="1" applyBorder="1" applyAlignment="1">
      <alignment/>
    </xf>
    <xf numFmtId="4" fontId="28" fillId="32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" fontId="19" fillId="0" borderId="17" xfId="0" applyNumberFormat="1" applyFont="1" applyBorder="1" applyAlignment="1">
      <alignment horizontal="center" vertical="top" wrapText="1"/>
    </xf>
    <xf numFmtId="1" fontId="19" fillId="0" borderId="18" xfId="0" applyNumberFormat="1" applyFont="1" applyBorder="1" applyAlignment="1">
      <alignment horizontal="center" wrapText="1"/>
    </xf>
    <xf numFmtId="0" fontId="19" fillId="0" borderId="17" xfId="0" applyFont="1" applyBorder="1" applyAlignment="1">
      <alignment horizontal="left" vertical="top" wrapText="1"/>
    </xf>
    <xf numFmtId="206" fontId="19" fillId="0" borderId="18" xfId="0" applyNumberFormat="1" applyFont="1" applyBorder="1" applyAlignment="1">
      <alignment horizontal="right" wrapText="1"/>
    </xf>
    <xf numFmtId="0" fontId="21" fillId="0" borderId="17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center" wrapText="1"/>
    </xf>
    <xf numFmtId="206" fontId="19" fillId="0" borderId="20" xfId="0" applyNumberFormat="1" applyFont="1" applyBorder="1" applyAlignment="1">
      <alignment horizontal="right" wrapText="1"/>
    </xf>
    <xf numFmtId="206" fontId="19" fillId="0" borderId="21" xfId="0" applyNumberFormat="1" applyFont="1" applyBorder="1" applyAlignment="1">
      <alignment horizontal="right" wrapText="1"/>
    </xf>
    <xf numFmtId="3" fontId="98" fillId="32" borderId="11" xfId="0" applyNumberFormat="1" applyFont="1" applyFill="1" applyBorder="1" applyAlignment="1">
      <alignment/>
    </xf>
    <xf numFmtId="3" fontId="99" fillId="32" borderId="11" xfId="0" applyNumberFormat="1" applyFont="1" applyFill="1" applyBorder="1" applyAlignment="1">
      <alignment/>
    </xf>
    <xf numFmtId="3" fontId="100" fillId="32" borderId="11" xfId="0" applyNumberFormat="1" applyFont="1" applyFill="1" applyBorder="1" applyAlignment="1">
      <alignment/>
    </xf>
    <xf numFmtId="4" fontId="101" fillId="32" borderId="11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 vertical="top"/>
    </xf>
    <xf numFmtId="0" fontId="0" fillId="0" borderId="0" xfId="0" applyFont="1" applyFill="1" applyAlignment="1">
      <alignment/>
    </xf>
    <xf numFmtId="49" fontId="17" fillId="0" borderId="0" xfId="0" applyNumberFormat="1" applyFont="1" applyFill="1" applyAlignment="1">
      <alignment horizontal="left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>
      <alignment/>
    </xf>
    <xf numFmtId="0" fontId="42" fillId="0" borderId="0" xfId="0" applyFont="1" applyFill="1" applyBorder="1" applyAlignment="1" applyProtection="1">
      <alignment horizontal="right" vertical="top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/>
    </xf>
    <xf numFmtId="0" fontId="44" fillId="0" borderId="11" xfId="0" applyFont="1" applyBorder="1" applyAlignment="1">
      <alignment vertical="justify" wrapText="1"/>
    </xf>
    <xf numFmtId="0" fontId="5" fillId="0" borderId="11" xfId="0" applyFont="1" applyBorder="1" applyAlignment="1">
      <alignment vertical="justify" wrapText="1"/>
    </xf>
    <xf numFmtId="0" fontId="7" fillId="0" borderId="11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4" fontId="7" fillId="0" borderId="11" xfId="0" applyNumberFormat="1" applyFont="1" applyBorder="1" applyAlignment="1">
      <alignment/>
    </xf>
    <xf numFmtId="0" fontId="7" fillId="0" borderId="11" xfId="134" applyNumberFormat="1" applyFont="1" applyFill="1" applyBorder="1" applyAlignment="1" applyProtection="1">
      <alignment horizontal="left" vertical="top" wrapText="1"/>
      <protection hidden="1"/>
    </xf>
    <xf numFmtId="0" fontId="7" fillId="0" borderId="11" xfId="514" applyNumberFormat="1" applyFont="1" applyFill="1" applyBorder="1" applyAlignment="1" applyProtection="1">
      <alignment horizontal="justify" vertical="center" wrapText="1"/>
      <protection hidden="1"/>
    </xf>
    <xf numFmtId="0" fontId="5" fillId="0" borderId="11" xfId="514" applyNumberFormat="1" applyFont="1" applyFill="1" applyBorder="1" applyAlignment="1" applyProtection="1">
      <alignment horizontal="justify" vertical="center" wrapText="1"/>
      <protection hidden="1"/>
    </xf>
    <xf numFmtId="0" fontId="7" fillId="0" borderId="11" xfId="0" applyNumberFormat="1" applyFont="1" applyBorder="1" applyAlignment="1">
      <alignment horizontal="justify" vertical="center" wrapText="1"/>
    </xf>
    <xf numFmtId="0" fontId="7" fillId="32" borderId="11" xfId="0" applyNumberFormat="1" applyFont="1" applyFill="1" applyBorder="1" applyAlignment="1">
      <alignment horizontal="justify" vertical="center" wrapText="1"/>
    </xf>
    <xf numFmtId="4" fontId="7" fillId="32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justify" vertical="center" wrapText="1"/>
    </xf>
    <xf numFmtId="194" fontId="7" fillId="32" borderId="11" xfId="515" applyNumberFormat="1" applyFont="1" applyFill="1" applyBorder="1" applyAlignment="1" applyProtection="1">
      <alignment horizontal="right"/>
      <protection hidden="1"/>
    </xf>
    <xf numFmtId="0" fontId="7" fillId="0" borderId="23" xfId="0" applyFont="1" applyBorder="1" applyAlignment="1">
      <alignment horizontal="justify" vertical="center" wrapText="1"/>
    </xf>
    <xf numFmtId="4" fontId="8" fillId="0" borderId="11" xfId="0" applyNumberFormat="1" applyFont="1" applyBorder="1" applyAlignment="1">
      <alignment/>
    </xf>
    <xf numFmtId="0" fontId="46" fillId="0" borderId="11" xfId="0" applyFont="1" applyBorder="1" applyAlignment="1">
      <alignment horizontal="justify"/>
    </xf>
    <xf numFmtId="204" fontId="46" fillId="32" borderId="11" xfId="514" applyNumberFormat="1" applyFont="1" applyFill="1" applyBorder="1" applyAlignment="1" applyProtection="1">
      <alignment horizontal="right"/>
      <protection hidden="1"/>
    </xf>
    <xf numFmtId="0" fontId="7" fillId="0" borderId="11" xfId="0" applyFont="1" applyBorder="1" applyAlignment="1">
      <alignment horizontal="justify"/>
    </xf>
    <xf numFmtId="194" fontId="7" fillId="0" borderId="11" xfId="514" applyNumberFormat="1" applyFont="1" applyFill="1" applyBorder="1" applyAlignment="1" applyProtection="1">
      <alignment horizontal="right"/>
      <protection hidden="1"/>
    </xf>
    <xf numFmtId="0" fontId="7" fillId="0" borderId="11" xfId="0" applyFont="1" applyBorder="1" applyAlignment="1">
      <alignment wrapText="1"/>
    </xf>
    <xf numFmtId="0" fontId="102" fillId="0" borderId="11" xfId="0" applyFont="1" applyBorder="1" applyAlignment="1">
      <alignment wrapText="1"/>
    </xf>
    <xf numFmtId="0" fontId="103" fillId="0" borderId="11" xfId="0" applyFont="1" applyBorder="1" applyAlignment="1">
      <alignment horizontal="justify"/>
    </xf>
    <xf numFmtId="4" fontId="46" fillId="32" borderId="11" xfId="0" applyNumberFormat="1" applyFont="1" applyFill="1" applyBorder="1" applyAlignment="1">
      <alignment/>
    </xf>
    <xf numFmtId="0" fontId="102" fillId="0" borderId="11" xfId="0" applyFont="1" applyBorder="1" applyAlignment="1">
      <alignment horizontal="justify"/>
    </xf>
    <xf numFmtId="4" fontId="46" fillId="0" borderId="11" xfId="0" applyNumberFormat="1" applyFont="1" applyBorder="1" applyAlignment="1">
      <alignment/>
    </xf>
    <xf numFmtId="0" fontId="103" fillId="0" borderId="11" xfId="0" applyFont="1" applyBorder="1" applyAlignment="1">
      <alignment wrapText="1"/>
    </xf>
    <xf numFmtId="0" fontId="103" fillId="0" borderId="11" xfId="0" applyFont="1" applyBorder="1" applyAlignment="1">
      <alignment horizontal="justify" vertical="top" wrapText="1"/>
    </xf>
    <xf numFmtId="0" fontId="102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/>
    </xf>
    <xf numFmtId="49" fontId="8" fillId="0" borderId="11" xfId="0" applyNumberFormat="1" applyFont="1" applyBorder="1" applyAlignment="1">
      <alignment horizontal="center" wrapText="1"/>
    </xf>
    <xf numFmtId="0" fontId="5" fillId="0" borderId="0" xfId="0" applyFont="1" applyBorder="1" applyAlignment="1">
      <alignment vertical="top"/>
    </xf>
    <xf numFmtId="0" fontId="8" fillId="0" borderId="11" xfId="0" applyNumberFormat="1" applyFont="1" applyBorder="1" applyAlignment="1">
      <alignment horizontal="justify" vertical="center" wrapText="1"/>
    </xf>
    <xf numFmtId="187" fontId="48" fillId="32" borderId="11" xfId="516" applyNumberFormat="1" applyFont="1" applyFill="1" applyBorder="1" applyAlignment="1">
      <alignment/>
      <protection/>
    </xf>
    <xf numFmtId="4" fontId="48" fillId="32" borderId="11" xfId="516" applyNumberFormat="1" applyFont="1" applyFill="1" applyBorder="1" applyAlignment="1">
      <alignment/>
      <protection/>
    </xf>
    <xf numFmtId="4" fontId="8" fillId="32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49" fontId="24" fillId="0" borderId="24" xfId="0" applyNumberFormat="1" applyFont="1" applyFill="1" applyBorder="1" applyAlignment="1">
      <alignment horizontal="left" vertical="center" wrapText="1"/>
    </xf>
    <xf numFmtId="49" fontId="17" fillId="0" borderId="24" xfId="0" applyNumberFormat="1" applyFont="1" applyFill="1" applyBorder="1" applyAlignment="1">
      <alignment horizontal="left" vertical="center" wrapText="1"/>
    </xf>
    <xf numFmtId="49" fontId="104" fillId="0" borderId="24" xfId="0" applyNumberFormat="1" applyFont="1" applyFill="1" applyBorder="1" applyAlignment="1">
      <alignment horizontal="left" vertical="center" wrapText="1"/>
    </xf>
    <xf numFmtId="188" fontId="17" fillId="0" borderId="24" xfId="0" applyNumberFormat="1" applyFont="1" applyFill="1" applyBorder="1" applyAlignment="1">
      <alignment horizontal="left" vertical="center" wrapText="1"/>
    </xf>
    <xf numFmtId="1" fontId="24" fillId="0" borderId="25" xfId="0" applyNumberFormat="1" applyFont="1" applyFill="1" applyBorder="1" applyAlignment="1">
      <alignment horizontal="left" vertical="center" wrapText="1"/>
    </xf>
    <xf numFmtId="49" fontId="23" fillId="0" borderId="24" xfId="0" applyNumberFormat="1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top" wrapText="1"/>
    </xf>
    <xf numFmtId="0" fontId="104" fillId="0" borderId="24" xfId="0" applyFont="1" applyFill="1" applyBorder="1" applyAlignment="1">
      <alignment horizontal="left" vertical="top" wrapText="1"/>
    </xf>
    <xf numFmtId="0" fontId="23" fillId="0" borderId="24" xfId="0" applyFont="1" applyFill="1" applyBorder="1" applyAlignment="1">
      <alignment wrapText="1"/>
    </xf>
    <xf numFmtId="0" fontId="104" fillId="0" borderId="24" xfId="0" applyFont="1" applyFill="1" applyBorder="1" applyAlignment="1">
      <alignment wrapText="1"/>
    </xf>
    <xf numFmtId="0" fontId="50" fillId="0" borderId="24" xfId="0" applyFont="1" applyFill="1" applyBorder="1" applyAlignment="1">
      <alignment horizontal="left" vertical="top" wrapText="1"/>
    </xf>
    <xf numFmtId="49" fontId="105" fillId="0" borderId="24" xfId="0" applyNumberFormat="1" applyFont="1" applyFill="1" applyBorder="1" applyAlignment="1">
      <alignment horizontal="left" vertical="center" wrapText="1"/>
    </xf>
    <xf numFmtId="1" fontId="24" fillId="0" borderId="24" xfId="0" applyNumberFormat="1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top" wrapText="1"/>
    </xf>
    <xf numFmtId="171" fontId="17" fillId="0" borderId="0" xfId="524" applyFont="1" applyFill="1" applyAlignment="1">
      <alignment/>
    </xf>
    <xf numFmtId="3" fontId="17" fillId="0" borderId="1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7" fillId="32" borderId="0" xfId="0" applyNumberFormat="1" applyFont="1" applyFill="1" applyAlignment="1">
      <alignment/>
    </xf>
    <xf numFmtId="4" fontId="7" fillId="0" borderId="0" xfId="0" applyNumberFormat="1" applyFont="1" applyAlignment="1">
      <alignment vertical="top"/>
    </xf>
    <xf numFmtId="0" fontId="5" fillId="0" borderId="26" xfId="0" applyFont="1" applyBorder="1" applyAlignment="1">
      <alignment vertical="top"/>
    </xf>
    <xf numFmtId="0" fontId="9" fillId="0" borderId="26" xfId="0" applyFont="1" applyBorder="1" applyAlignment="1">
      <alignment vertical="top"/>
    </xf>
    <xf numFmtId="0" fontId="5" fillId="0" borderId="26" xfId="0" applyFont="1" applyBorder="1" applyAlignment="1">
      <alignment vertical="center"/>
    </xf>
    <xf numFmtId="49" fontId="8" fillId="0" borderId="26" xfId="0" applyNumberFormat="1" applyFont="1" applyBorder="1" applyAlignment="1">
      <alignment horizontal="center" vertical="top" wrapText="1"/>
    </xf>
    <xf numFmtId="0" fontId="7" fillId="0" borderId="26" xfId="0" applyFont="1" applyBorder="1" applyAlignment="1">
      <alignment vertical="top"/>
    </xf>
    <xf numFmtId="4" fontId="99" fillId="32" borderId="11" xfId="0" applyNumberFormat="1" applyFont="1" applyFill="1" applyBorder="1" applyAlignment="1">
      <alignment/>
    </xf>
    <xf numFmtId="4" fontId="32" fillId="32" borderId="11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 vertical="top"/>
    </xf>
    <xf numFmtId="0" fontId="9" fillId="0" borderId="27" xfId="0" applyFont="1" applyBorder="1" applyAlignment="1">
      <alignment vertical="top"/>
    </xf>
    <xf numFmtId="3" fontId="9" fillId="0" borderId="28" xfId="0" applyNumberFormat="1" applyFont="1" applyBorder="1" applyAlignment="1">
      <alignment vertical="top"/>
    </xf>
    <xf numFmtId="0" fontId="9" fillId="0" borderId="29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top"/>
    </xf>
    <xf numFmtId="206" fontId="21" fillId="0" borderId="18" xfId="0" applyNumberFormat="1" applyFont="1" applyBorder="1" applyAlignment="1">
      <alignment horizontal="right" wrapText="1"/>
    </xf>
    <xf numFmtId="4" fontId="17" fillId="0" borderId="11" xfId="0" applyNumberFormat="1" applyFont="1" applyFill="1" applyBorder="1" applyAlignment="1">
      <alignment horizontal="right" wrapText="1"/>
    </xf>
    <xf numFmtId="187" fontId="17" fillId="0" borderId="30" xfId="0" applyNumberFormat="1" applyFont="1" applyFill="1" applyBorder="1" applyAlignment="1">
      <alignment horizontal="right" wrapText="1"/>
    </xf>
    <xf numFmtId="187" fontId="106" fillId="0" borderId="30" xfId="0" applyNumberFormat="1" applyFont="1" applyFill="1" applyBorder="1" applyAlignment="1">
      <alignment horizontal="right" wrapText="1"/>
    </xf>
    <xf numFmtId="187" fontId="18" fillId="0" borderId="31" xfId="0" applyNumberFormat="1" applyFont="1" applyFill="1" applyBorder="1" applyAlignment="1">
      <alignment horizontal="right" wrapText="1"/>
    </xf>
    <xf numFmtId="3" fontId="17" fillId="0" borderId="3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wrapText="1"/>
    </xf>
    <xf numFmtId="49" fontId="46" fillId="0" borderId="11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 quotePrefix="1">
      <alignment horizontal="center" wrapText="1"/>
    </xf>
    <xf numFmtId="49" fontId="7" fillId="0" borderId="23" xfId="0" applyNumberFormat="1" applyFont="1" applyBorder="1" applyAlignment="1">
      <alignment horizontal="center" wrapText="1"/>
    </xf>
    <xf numFmtId="4" fontId="8" fillId="32" borderId="0" xfId="0" applyNumberFormat="1" applyFont="1" applyFill="1" applyAlignment="1">
      <alignment/>
    </xf>
    <xf numFmtId="4" fontId="17" fillId="0" borderId="11" xfId="0" applyNumberFormat="1" applyFont="1" applyFill="1" applyBorder="1" applyAlignment="1">
      <alignment/>
    </xf>
    <xf numFmtId="3" fontId="9" fillId="0" borderId="0" xfId="0" applyNumberFormat="1" applyFont="1" applyBorder="1" applyAlignment="1">
      <alignment vertical="top"/>
    </xf>
    <xf numFmtId="4" fontId="7" fillId="32" borderId="0" xfId="0" applyNumberFormat="1" applyFont="1" applyFill="1" applyAlignment="1">
      <alignment vertical="top"/>
    </xf>
    <xf numFmtId="4" fontId="8" fillId="0" borderId="33" xfId="0" applyNumberFormat="1" applyFont="1" applyBorder="1" applyAlignment="1">
      <alignment/>
    </xf>
    <xf numFmtId="4" fontId="7" fillId="0" borderId="33" xfId="0" applyNumberFormat="1" applyFont="1" applyBorder="1" applyAlignment="1">
      <alignment/>
    </xf>
    <xf numFmtId="49" fontId="7" fillId="0" borderId="11" xfId="0" applyNumberFormat="1" applyFont="1" applyBorder="1" applyAlignment="1" quotePrefix="1">
      <alignment horizontal="center" wrapText="1"/>
    </xf>
    <xf numFmtId="0" fontId="8" fillId="0" borderId="11" xfId="134" applyNumberFormat="1" applyFont="1" applyFill="1" applyBorder="1" applyAlignment="1" applyProtection="1">
      <alignment horizontal="left" vertical="top" wrapText="1"/>
      <protection hidden="1"/>
    </xf>
    <xf numFmtId="194" fontId="7" fillId="0" borderId="33" xfId="514" applyNumberFormat="1" applyFont="1" applyFill="1" applyBorder="1" applyAlignment="1" applyProtection="1">
      <alignment horizontal="right"/>
      <protection hidden="1"/>
    </xf>
    <xf numFmtId="0" fontId="7" fillId="0" borderId="0" xfId="0" applyFont="1" applyAlignment="1">
      <alignment horizontal="justify" vertical="center" wrapText="1"/>
    </xf>
    <xf numFmtId="0" fontId="5" fillId="0" borderId="0" xfId="0" applyNumberFormat="1" applyFont="1" applyAlignment="1">
      <alignment horizontal="justify" vertical="center" wrapText="1"/>
    </xf>
    <xf numFmtId="4" fontId="7" fillId="32" borderId="33" xfId="0" applyNumberFormat="1" applyFont="1" applyFill="1" applyBorder="1" applyAlignment="1">
      <alignment/>
    </xf>
    <xf numFmtId="49" fontId="7" fillId="32" borderId="11" xfId="0" applyNumberFormat="1" applyFont="1" applyFill="1" applyBorder="1" applyAlignment="1">
      <alignment horizontal="center" wrapText="1"/>
    </xf>
    <xf numFmtId="0" fontId="7" fillId="0" borderId="0" xfId="0" applyNumberFormat="1" applyFont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49" fontId="7" fillId="0" borderId="11" xfId="0" applyNumberFormat="1" applyFont="1" applyFill="1" applyBorder="1" applyAlignment="1">
      <alignment horizontal="center" wrapText="1"/>
    </xf>
    <xf numFmtId="4" fontId="7" fillId="0" borderId="33" xfId="0" applyNumberFormat="1" applyFont="1" applyFill="1" applyBorder="1" applyAlignment="1">
      <alignment/>
    </xf>
    <xf numFmtId="0" fontId="7" fillId="32" borderId="11" xfId="0" applyFont="1" applyFill="1" applyBorder="1" applyAlignment="1">
      <alignment horizontal="justify" vertical="center" wrapText="1"/>
    </xf>
    <xf numFmtId="0" fontId="107" fillId="32" borderId="0" xfId="0" applyFont="1" applyFill="1" applyAlignment="1">
      <alignment horizontal="justify"/>
    </xf>
    <xf numFmtId="49" fontId="7" fillId="32" borderId="23" xfId="0" applyNumberFormat="1" applyFont="1" applyFill="1" applyBorder="1" applyAlignment="1">
      <alignment horizontal="center" wrapText="1"/>
    </xf>
    <xf numFmtId="194" fontId="7" fillId="32" borderId="23" xfId="515" applyNumberFormat="1" applyFont="1" applyFill="1" applyBorder="1" applyAlignment="1" applyProtection="1">
      <alignment horizontal="right"/>
      <protection hidden="1"/>
    </xf>
    <xf numFmtId="49" fontId="47" fillId="0" borderId="11" xfId="0" applyNumberFormat="1" applyFont="1" applyBorder="1" applyAlignment="1">
      <alignment horizontal="center" wrapText="1"/>
    </xf>
    <xf numFmtId="0" fontId="102" fillId="0" borderId="0" xfId="0" applyFont="1" applyBorder="1" applyAlignment="1">
      <alignment horizontal="justify" vertical="top" wrapText="1"/>
    </xf>
    <xf numFmtId="194" fontId="7" fillId="0" borderId="23" xfId="514" applyNumberFormat="1" applyFont="1" applyFill="1" applyBorder="1" applyAlignment="1" applyProtection="1">
      <alignment horizontal="right"/>
      <protection hidden="1"/>
    </xf>
    <xf numFmtId="0" fontId="108" fillId="0" borderId="0" xfId="0" applyFont="1" applyAlignment="1">
      <alignment horizontal="justify"/>
    </xf>
    <xf numFmtId="0" fontId="109" fillId="0" borderId="0" xfId="0" applyFont="1" applyAlignment="1">
      <alignment horizontal="justify"/>
    </xf>
    <xf numFmtId="0" fontId="102" fillId="0" borderId="23" xfId="0" applyFont="1" applyBorder="1" applyAlignment="1">
      <alignment wrapText="1"/>
    </xf>
    <xf numFmtId="0" fontId="8" fillId="0" borderId="32" xfId="0" applyFont="1" applyBorder="1" applyAlignment="1">
      <alignment horizontal="justify" vertical="center" wrapText="1"/>
    </xf>
    <xf numFmtId="49" fontId="8" fillId="0" borderId="32" xfId="0" applyNumberFormat="1" applyFont="1" applyBorder="1" applyAlignment="1">
      <alignment horizontal="center" wrapText="1"/>
    </xf>
    <xf numFmtId="4" fontId="8" fillId="0" borderId="34" xfId="0" applyNumberFormat="1" applyFont="1" applyBorder="1" applyAlignment="1">
      <alignment/>
    </xf>
    <xf numFmtId="4" fontId="8" fillId="32" borderId="33" xfId="0" applyNumberFormat="1" applyFont="1" applyFill="1" applyBorder="1" applyAlignment="1">
      <alignment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 vertical="center"/>
    </xf>
    <xf numFmtId="194" fontId="7" fillId="32" borderId="33" xfId="514" applyNumberFormat="1" applyFont="1" applyFill="1" applyBorder="1" applyAlignment="1" applyProtection="1">
      <alignment horizontal="right"/>
      <protection hidden="1"/>
    </xf>
    <xf numFmtId="0" fontId="8" fillId="0" borderId="0" xfId="0" applyFont="1" applyAlignment="1">
      <alignment horizontal="justify" vertical="center" wrapText="1"/>
    </xf>
    <xf numFmtId="0" fontId="110" fillId="0" borderId="33" xfId="0" applyFont="1" applyBorder="1" applyAlignment="1">
      <alignment horizontal="justify"/>
    </xf>
    <xf numFmtId="0" fontId="102" fillId="0" borderId="34" xfId="0" applyFont="1" applyBorder="1" applyAlignment="1">
      <alignment horizontal="justify"/>
    </xf>
    <xf numFmtId="0" fontId="8" fillId="0" borderId="11" xfId="0" applyFont="1" applyBorder="1" applyAlignment="1">
      <alignment wrapText="1"/>
    </xf>
    <xf numFmtId="0" fontId="110" fillId="0" borderId="33" xfId="0" applyFont="1" applyBorder="1" applyAlignment="1">
      <alignment wrapText="1"/>
    </xf>
    <xf numFmtId="0" fontId="107" fillId="0" borderId="0" xfId="0" applyFont="1" applyAlignment="1">
      <alignment horizontal="justify"/>
    </xf>
    <xf numFmtId="0" fontId="7" fillId="0" borderId="33" xfId="0" applyNumberFormat="1" applyFont="1" applyBorder="1" applyAlignment="1">
      <alignment horizontal="justify" vertical="center" wrapText="1"/>
    </xf>
    <xf numFmtId="187" fontId="48" fillId="32" borderId="33" xfId="516" applyNumberFormat="1" applyFont="1" applyFill="1" applyBorder="1" applyAlignment="1">
      <alignment/>
      <protection/>
    </xf>
    <xf numFmtId="0" fontId="7" fillId="0" borderId="23" xfId="0" applyNumberFormat="1" applyFont="1" applyBorder="1" applyAlignment="1">
      <alignment horizontal="justify" vertical="center" wrapText="1"/>
    </xf>
    <xf numFmtId="4" fontId="7" fillId="32" borderId="35" xfId="0" applyNumberFormat="1" applyFont="1" applyFill="1" applyBorder="1" applyAlignment="1">
      <alignment/>
    </xf>
    <xf numFmtId="194" fontId="7" fillId="32" borderId="11" xfId="318" applyNumberFormat="1" applyFont="1" applyFill="1" applyBorder="1" applyAlignment="1" applyProtection="1">
      <alignment horizontal="right"/>
      <protection hidden="1"/>
    </xf>
    <xf numFmtId="49" fontId="8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16" fontId="8" fillId="0" borderId="11" xfId="0" applyNumberFormat="1" applyFont="1" applyBorder="1" applyAlignment="1">
      <alignment horizontal="left" vertical="center"/>
    </xf>
    <xf numFmtId="49" fontId="7" fillId="32" borderId="11" xfId="0" applyNumberFormat="1" applyFont="1" applyFill="1" applyBorder="1" applyAlignment="1">
      <alignment horizontal="left" vertical="center"/>
    </xf>
    <xf numFmtId="16" fontId="7" fillId="0" borderId="11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/>
    </xf>
    <xf numFmtId="4" fontId="7" fillId="32" borderId="3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wrapText="1"/>
    </xf>
    <xf numFmtId="49" fontId="17" fillId="0" borderId="0" xfId="0" applyNumberFormat="1" applyFont="1" applyAlignment="1">
      <alignment horizontal="center" vertical="top"/>
    </xf>
    <xf numFmtId="0" fontId="18" fillId="0" borderId="0" xfId="0" applyFont="1" applyAlignment="1">
      <alignment/>
    </xf>
    <xf numFmtId="49" fontId="111" fillId="0" borderId="24" xfId="0" applyNumberFormat="1" applyFont="1" applyFill="1" applyBorder="1" applyAlignment="1">
      <alignment horizontal="left" vertical="center" wrapText="1"/>
    </xf>
    <xf numFmtId="4" fontId="23" fillId="0" borderId="30" xfId="0" applyNumberFormat="1" applyFont="1" applyFill="1" applyBorder="1" applyAlignment="1">
      <alignment horizontal="right"/>
    </xf>
    <xf numFmtId="4" fontId="24" fillId="0" borderId="30" xfId="0" applyNumberFormat="1" applyFont="1" applyFill="1" applyBorder="1" applyAlignment="1">
      <alignment horizontal="right"/>
    </xf>
    <xf numFmtId="4" fontId="104" fillId="0" borderId="30" xfId="0" applyNumberFormat="1" applyFont="1" applyFill="1" applyBorder="1" applyAlignment="1">
      <alignment horizontal="right"/>
    </xf>
    <xf numFmtId="4" fontId="17" fillId="0" borderId="30" xfId="0" applyNumberFormat="1" applyFont="1" applyFill="1" applyBorder="1" applyAlignment="1">
      <alignment horizontal="right"/>
    </xf>
    <xf numFmtId="4" fontId="41" fillId="0" borderId="30" xfId="0" applyNumberFormat="1" applyFont="1" applyFill="1" applyBorder="1" applyAlignment="1">
      <alignment horizontal="right"/>
    </xf>
    <xf numFmtId="4" fontId="34" fillId="0" borderId="30" xfId="0" applyNumberFormat="1" applyFont="1" applyFill="1" applyBorder="1" applyAlignment="1">
      <alignment horizontal="right"/>
    </xf>
    <xf numFmtId="4" fontId="112" fillId="0" borderId="30" xfId="0" applyNumberFormat="1" applyFont="1" applyFill="1" applyBorder="1" applyAlignment="1">
      <alignment horizontal="right"/>
    </xf>
    <xf numFmtId="171" fontId="17" fillId="0" borderId="30" xfId="524" applyFont="1" applyFill="1" applyBorder="1" applyAlignment="1">
      <alignment horizontal="right"/>
    </xf>
    <xf numFmtId="4" fontId="38" fillId="0" borderId="30" xfId="0" applyNumberFormat="1" applyFont="1" applyFill="1" applyBorder="1" applyAlignment="1">
      <alignment horizontal="right"/>
    </xf>
    <xf numFmtId="4" fontId="105" fillId="0" borderId="30" xfId="0" applyNumberFormat="1" applyFont="1" applyFill="1" applyBorder="1" applyAlignment="1">
      <alignment horizontal="right"/>
    </xf>
    <xf numFmtId="4" fontId="20" fillId="0" borderId="30" xfId="0" applyNumberFormat="1" applyFont="1" applyFill="1" applyBorder="1" applyAlignment="1">
      <alignment horizontal="right"/>
    </xf>
    <xf numFmtId="49" fontId="25" fillId="0" borderId="24" xfId="0" applyNumberFormat="1" applyFont="1" applyFill="1" applyBorder="1" applyAlignment="1">
      <alignment horizontal="left" vertical="center" wrapText="1"/>
    </xf>
    <xf numFmtId="0" fontId="104" fillId="0" borderId="24" xfId="0" applyNumberFormat="1" applyFont="1" applyFill="1" applyBorder="1" applyAlignment="1">
      <alignment horizontal="left" vertical="center" wrapText="1"/>
    </xf>
    <xf numFmtId="4" fontId="17" fillId="0" borderId="36" xfId="0" applyNumberFormat="1" applyFont="1" applyFill="1" applyBorder="1" applyAlignment="1">
      <alignment horizontal="right"/>
    </xf>
    <xf numFmtId="49" fontId="8" fillId="0" borderId="28" xfId="0" applyNumberFormat="1" applyFont="1" applyFill="1" applyBorder="1" applyAlignment="1" applyProtection="1">
      <alignment horizontal="right" wrapText="1"/>
      <protection/>
    </xf>
    <xf numFmtId="49" fontId="8" fillId="0" borderId="28" xfId="0" applyNumberFormat="1" applyFont="1" applyFill="1" applyBorder="1" applyAlignment="1" applyProtection="1">
      <alignment horizontal="right" textRotation="90" wrapText="1"/>
      <protection/>
    </xf>
    <xf numFmtId="0" fontId="52" fillId="0" borderId="28" xfId="0" applyFont="1" applyFill="1" applyBorder="1" applyAlignment="1">
      <alignment horizontal="right"/>
    </xf>
    <xf numFmtId="4" fontId="8" fillId="0" borderId="31" xfId="0" applyNumberFormat="1" applyFont="1" applyFill="1" applyBorder="1" applyAlignment="1">
      <alignment horizontal="right" wrapText="1"/>
    </xf>
    <xf numFmtId="4" fontId="8" fillId="0" borderId="37" xfId="0" applyNumberFormat="1" applyFont="1" applyFill="1" applyBorder="1" applyAlignment="1">
      <alignment horizontal="right" wrapText="1"/>
    </xf>
    <xf numFmtId="49" fontId="18" fillId="0" borderId="11" xfId="0" applyNumberFormat="1" applyFont="1" applyFill="1" applyBorder="1" applyAlignment="1" applyProtection="1">
      <alignment horizontal="right" wrapText="1"/>
      <protection/>
    </xf>
    <xf numFmtId="49" fontId="23" fillId="0" borderId="11" xfId="0" applyNumberFormat="1" applyFont="1" applyFill="1" applyBorder="1" applyAlignment="1" applyProtection="1">
      <alignment horizontal="right"/>
      <protection/>
    </xf>
    <xf numFmtId="49" fontId="24" fillId="0" borderId="11" xfId="0" applyNumberFormat="1" applyFont="1" applyFill="1" applyBorder="1" applyAlignment="1" applyProtection="1">
      <alignment horizontal="right"/>
      <protection/>
    </xf>
    <xf numFmtId="49" fontId="17" fillId="0" borderId="11" xfId="0" applyNumberFormat="1" applyFont="1" applyFill="1" applyBorder="1" applyAlignment="1" applyProtection="1">
      <alignment horizontal="right"/>
      <protection/>
    </xf>
    <xf numFmtId="49" fontId="25" fillId="0" borderId="11" xfId="0" applyNumberFormat="1" applyFont="1" applyFill="1" applyBorder="1" applyAlignment="1" applyProtection="1">
      <alignment horizontal="right"/>
      <protection/>
    </xf>
    <xf numFmtId="49" fontId="104" fillId="0" borderId="11" xfId="0" applyNumberFormat="1" applyFont="1" applyFill="1" applyBorder="1" applyAlignment="1" applyProtection="1">
      <alignment horizontal="right"/>
      <protection/>
    </xf>
    <xf numFmtId="49" fontId="36" fillId="0" borderId="11" xfId="0" applyNumberFormat="1" applyFont="1" applyFill="1" applyBorder="1" applyAlignment="1" applyProtection="1">
      <alignment horizontal="right" wrapText="1"/>
      <protection/>
    </xf>
    <xf numFmtId="49" fontId="24" fillId="0" borderId="11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right"/>
    </xf>
    <xf numFmtId="49" fontId="23" fillId="0" borderId="11" xfId="0" applyNumberFormat="1" applyFont="1" applyFill="1" applyBorder="1" applyAlignment="1" applyProtection="1">
      <alignment horizontal="right"/>
      <protection locked="0"/>
    </xf>
    <xf numFmtId="49" fontId="24" fillId="0" borderId="11" xfId="0" applyNumberFormat="1" applyFont="1" applyFill="1" applyBorder="1" applyAlignment="1" applyProtection="1">
      <alignment horizontal="right"/>
      <protection locked="0"/>
    </xf>
    <xf numFmtId="49" fontId="17" fillId="0" borderId="11" xfId="0" applyNumberFormat="1" applyFont="1" applyFill="1" applyBorder="1" applyAlignment="1" applyProtection="1">
      <alignment horizontal="right"/>
      <protection locked="0"/>
    </xf>
    <xf numFmtId="49" fontId="3" fillId="0" borderId="11" xfId="0" applyNumberFormat="1" applyFont="1" applyFill="1" applyBorder="1" applyAlignment="1" applyProtection="1">
      <alignment horizontal="right"/>
      <protection locked="0"/>
    </xf>
    <xf numFmtId="49" fontId="104" fillId="0" borderId="11" xfId="0" applyNumberFormat="1" applyFont="1" applyFill="1" applyBorder="1" applyAlignment="1" applyProtection="1">
      <alignment horizontal="right"/>
      <protection locked="0"/>
    </xf>
    <xf numFmtId="49" fontId="23" fillId="0" borderId="11" xfId="0" applyNumberFormat="1" applyFont="1" applyFill="1" applyBorder="1" applyAlignment="1">
      <alignment horizontal="right"/>
    </xf>
    <xf numFmtId="171" fontId="23" fillId="0" borderId="30" xfId="524" applyFont="1" applyFill="1" applyBorder="1" applyAlignment="1">
      <alignment horizontal="right"/>
    </xf>
    <xf numFmtId="49" fontId="113" fillId="0" borderId="11" xfId="0" applyNumberFormat="1" applyFont="1" applyFill="1" applyBorder="1" applyAlignment="1" applyProtection="1">
      <alignment horizontal="right" wrapText="1"/>
      <protection/>
    </xf>
    <xf numFmtId="49" fontId="104" fillId="0" borderId="11" xfId="0" applyNumberFormat="1" applyFont="1" applyFill="1" applyBorder="1" applyAlignment="1">
      <alignment horizontal="right"/>
    </xf>
    <xf numFmtId="49" fontId="34" fillId="0" borderId="11" xfId="0" applyNumberFormat="1" applyFont="1" applyFill="1" applyBorder="1" applyAlignment="1" applyProtection="1">
      <alignment horizontal="right"/>
      <protection locked="0"/>
    </xf>
    <xf numFmtId="49" fontId="35" fillId="0" borderId="11" xfId="0" applyNumberFormat="1" applyFont="1" applyFill="1" applyBorder="1" applyAlignment="1" applyProtection="1">
      <alignment horizontal="right"/>
      <protection locked="0"/>
    </xf>
    <xf numFmtId="49" fontId="114" fillId="0" borderId="11" xfId="0" applyNumberFormat="1" applyFont="1" applyFill="1" applyBorder="1" applyAlignment="1" applyProtection="1">
      <alignment horizontal="right" wrapText="1"/>
      <protection/>
    </xf>
    <xf numFmtId="49" fontId="112" fillId="0" borderId="11" xfId="0" applyNumberFormat="1" applyFont="1" applyFill="1" applyBorder="1" applyAlignment="1" applyProtection="1">
      <alignment horizontal="right"/>
      <protection locked="0"/>
    </xf>
    <xf numFmtId="49" fontId="17" fillId="0" borderId="33" xfId="0" applyNumberFormat="1" applyFont="1" applyFill="1" applyBorder="1" applyAlignment="1">
      <alignment horizontal="right" wrapText="1"/>
    </xf>
    <xf numFmtId="49" fontId="37" fillId="0" borderId="11" xfId="0" applyNumberFormat="1" applyFont="1" applyFill="1" applyBorder="1" applyAlignment="1">
      <alignment horizontal="right"/>
    </xf>
    <xf numFmtId="49" fontId="115" fillId="0" borderId="11" xfId="0" applyNumberFormat="1" applyFont="1" applyFill="1" applyBorder="1" applyAlignment="1">
      <alignment horizontal="right"/>
    </xf>
    <xf numFmtId="49" fontId="20" fillId="0" borderId="11" xfId="0" applyNumberFormat="1" applyFont="1" applyFill="1" applyBorder="1" applyAlignment="1">
      <alignment horizontal="right"/>
    </xf>
    <xf numFmtId="49" fontId="18" fillId="0" borderId="32" xfId="0" applyNumberFormat="1" applyFont="1" applyFill="1" applyBorder="1" applyAlignment="1" applyProtection="1">
      <alignment horizontal="right" wrapText="1"/>
      <protection/>
    </xf>
    <xf numFmtId="49" fontId="105" fillId="0" borderId="11" xfId="0" applyNumberFormat="1" applyFont="1" applyFill="1" applyBorder="1" applyAlignment="1" applyProtection="1">
      <alignment horizontal="right"/>
      <protection locked="0"/>
    </xf>
    <xf numFmtId="49" fontId="20" fillId="0" borderId="11" xfId="0" applyNumberFormat="1" applyFont="1" applyFill="1" applyBorder="1" applyAlignment="1" applyProtection="1">
      <alignment horizontal="right"/>
      <protection locked="0"/>
    </xf>
    <xf numFmtId="49" fontId="19" fillId="0" borderId="11" xfId="0" applyNumberFormat="1" applyFont="1" applyFill="1" applyBorder="1" applyAlignment="1" applyProtection="1">
      <alignment horizontal="right"/>
      <protection/>
    </xf>
    <xf numFmtId="49" fontId="41" fillId="0" borderId="11" xfId="0" applyNumberFormat="1" applyFont="1" applyFill="1" applyBorder="1" applyAlignment="1" applyProtection="1">
      <alignment horizontal="right" wrapText="1"/>
      <protection/>
    </xf>
    <xf numFmtId="49" fontId="20" fillId="0" borderId="11" xfId="0" applyNumberFormat="1" applyFont="1" applyFill="1" applyBorder="1" applyAlignment="1" applyProtection="1">
      <alignment horizontal="right"/>
      <protection/>
    </xf>
    <xf numFmtId="49" fontId="105" fillId="0" borderId="11" xfId="0" applyNumberFormat="1" applyFont="1" applyFill="1" applyBorder="1" applyAlignment="1" applyProtection="1">
      <alignment horizontal="right"/>
      <protection/>
    </xf>
    <xf numFmtId="49" fontId="27" fillId="0" borderId="11" xfId="0" applyNumberFormat="1" applyFont="1" applyFill="1" applyBorder="1" applyAlignment="1" applyProtection="1">
      <alignment horizontal="right"/>
      <protection/>
    </xf>
    <xf numFmtId="49" fontId="24" fillId="0" borderId="11" xfId="0" applyNumberFormat="1" applyFont="1" applyFill="1" applyBorder="1" applyAlignment="1">
      <alignment horizontal="right" wrapText="1"/>
    </xf>
    <xf numFmtId="49" fontId="17" fillId="0" borderId="11" xfId="0" applyNumberFormat="1" applyFont="1" applyFill="1" applyBorder="1" applyAlignment="1">
      <alignment horizontal="right" wrapText="1"/>
    </xf>
    <xf numFmtId="0" fontId="36" fillId="32" borderId="22" xfId="0" applyFont="1" applyFill="1" applyBorder="1" applyAlignment="1">
      <alignment horizontal="left" wrapText="1"/>
    </xf>
    <xf numFmtId="49" fontId="36" fillId="32" borderId="27" xfId="0" applyNumberFormat="1" applyFont="1" applyFill="1" applyBorder="1" applyAlignment="1" applyProtection="1">
      <alignment horizontal="center" wrapText="1"/>
      <protection/>
    </xf>
    <xf numFmtId="49" fontId="36" fillId="32" borderId="28" xfId="0" applyNumberFormat="1" applyFont="1" applyFill="1" applyBorder="1" applyAlignment="1">
      <alignment horizontal="center"/>
    </xf>
    <xf numFmtId="49" fontId="36" fillId="32" borderId="38" xfId="0" applyNumberFormat="1" applyFont="1" applyFill="1" applyBorder="1" applyAlignment="1">
      <alignment horizontal="center"/>
    </xf>
    <xf numFmtId="49" fontId="36" fillId="32" borderId="37" xfId="0" applyNumberFormat="1" applyFont="1" applyFill="1" applyBorder="1" applyAlignment="1">
      <alignment horizontal="center"/>
    </xf>
    <xf numFmtId="4" fontId="36" fillId="32" borderId="28" xfId="0" applyNumberFormat="1" applyFont="1" applyFill="1" applyBorder="1" applyAlignment="1">
      <alignment horizontal="center"/>
    </xf>
    <xf numFmtId="187" fontId="36" fillId="32" borderId="28" xfId="0" applyNumberFormat="1" applyFont="1" applyFill="1" applyBorder="1" applyAlignment="1">
      <alignment horizontal="center" wrapText="1"/>
    </xf>
    <xf numFmtId="187" fontId="36" fillId="32" borderId="31" xfId="0" applyNumberFormat="1" applyFont="1" applyFill="1" applyBorder="1" applyAlignment="1">
      <alignment horizontal="center" wrapText="1"/>
    </xf>
    <xf numFmtId="0" fontId="41" fillId="32" borderId="39" xfId="0" applyFont="1" applyFill="1" applyBorder="1" applyAlignment="1">
      <alignment horizontal="left" wrapText="1"/>
    </xf>
    <xf numFmtId="49" fontId="36" fillId="32" borderId="40" xfId="0" applyNumberFormat="1" applyFont="1" applyFill="1" applyBorder="1" applyAlignment="1" applyProtection="1">
      <alignment horizontal="center" wrapText="1"/>
      <protection/>
    </xf>
    <xf numFmtId="49" fontId="41" fillId="32" borderId="32" xfId="0" applyNumberFormat="1" applyFont="1" applyFill="1" applyBorder="1" applyAlignment="1" applyProtection="1">
      <alignment horizontal="center"/>
      <protection/>
    </xf>
    <xf numFmtId="49" fontId="41" fillId="32" borderId="34" xfId="0" applyNumberFormat="1" applyFont="1" applyFill="1" applyBorder="1" applyAlignment="1" applyProtection="1">
      <alignment horizontal="center"/>
      <protection locked="0"/>
    </xf>
    <xf numFmtId="49" fontId="41" fillId="32" borderId="32" xfId="0" applyNumberFormat="1" applyFont="1" applyFill="1" applyBorder="1" applyAlignment="1" applyProtection="1">
      <alignment horizontal="center"/>
      <protection locked="0"/>
    </xf>
    <xf numFmtId="49" fontId="41" fillId="32" borderId="10" xfId="0" applyNumberFormat="1" applyFont="1" applyFill="1" applyBorder="1" applyAlignment="1" applyProtection="1">
      <alignment horizontal="center"/>
      <protection locked="0"/>
    </xf>
    <xf numFmtId="4" fontId="41" fillId="32" borderId="32" xfId="0" applyNumberFormat="1" applyFont="1" applyFill="1" applyBorder="1" applyAlignment="1">
      <alignment horizontal="center"/>
    </xf>
    <xf numFmtId="187" fontId="36" fillId="32" borderId="32" xfId="0" applyNumberFormat="1" applyFont="1" applyFill="1" applyBorder="1" applyAlignment="1">
      <alignment horizontal="center" wrapText="1"/>
    </xf>
    <xf numFmtId="187" fontId="36" fillId="32" borderId="41" xfId="0" applyNumberFormat="1" applyFont="1" applyFill="1" applyBorder="1" applyAlignment="1">
      <alignment horizontal="center" wrapText="1"/>
    </xf>
    <xf numFmtId="0" fontId="41" fillId="32" borderId="24" xfId="0" applyFont="1" applyFill="1" applyBorder="1" applyAlignment="1">
      <alignment horizontal="left" wrapText="1"/>
    </xf>
    <xf numFmtId="49" fontId="36" fillId="32" borderId="42" xfId="0" applyNumberFormat="1" applyFont="1" applyFill="1" applyBorder="1" applyAlignment="1" applyProtection="1">
      <alignment horizontal="center" wrapText="1"/>
      <protection/>
    </xf>
    <xf numFmtId="49" fontId="41" fillId="32" borderId="11" xfId="0" applyNumberFormat="1" applyFont="1" applyFill="1" applyBorder="1" applyAlignment="1" applyProtection="1">
      <alignment horizontal="center"/>
      <protection/>
    </xf>
    <xf numFmtId="49" fontId="41" fillId="32" borderId="33" xfId="0" applyNumberFormat="1" applyFont="1" applyFill="1" applyBorder="1" applyAlignment="1" applyProtection="1">
      <alignment horizontal="center"/>
      <protection locked="0"/>
    </xf>
    <xf numFmtId="49" fontId="41" fillId="32" borderId="11" xfId="0" applyNumberFormat="1" applyFont="1" applyFill="1" applyBorder="1" applyAlignment="1" applyProtection="1">
      <alignment horizontal="center"/>
      <protection locked="0"/>
    </xf>
    <xf numFmtId="49" fontId="41" fillId="32" borderId="26" xfId="0" applyNumberFormat="1" applyFont="1" applyFill="1" applyBorder="1" applyAlignment="1" applyProtection="1">
      <alignment horizontal="center"/>
      <protection locked="0"/>
    </xf>
    <xf numFmtId="4" fontId="41" fillId="32" borderId="11" xfId="0" applyNumberFormat="1" applyFont="1" applyFill="1" applyBorder="1" applyAlignment="1">
      <alignment horizontal="center"/>
    </xf>
    <xf numFmtId="187" fontId="36" fillId="32" borderId="11" xfId="0" applyNumberFormat="1" applyFont="1" applyFill="1" applyBorder="1" applyAlignment="1">
      <alignment horizontal="center" wrapText="1"/>
    </xf>
    <xf numFmtId="187" fontId="36" fillId="32" borderId="30" xfId="0" applyNumberFormat="1" applyFont="1" applyFill="1" applyBorder="1" applyAlignment="1">
      <alignment horizontal="center" wrapText="1"/>
    </xf>
    <xf numFmtId="0" fontId="41" fillId="32" borderId="43" xfId="0" applyFont="1" applyFill="1" applyBorder="1" applyAlignment="1">
      <alignment horizontal="left" wrapText="1"/>
    </xf>
    <xf numFmtId="49" fontId="36" fillId="32" borderId="44" xfId="0" applyNumberFormat="1" applyFont="1" applyFill="1" applyBorder="1" applyAlignment="1" applyProtection="1">
      <alignment horizontal="center" wrapText="1"/>
      <protection/>
    </xf>
    <xf numFmtId="49" fontId="41" fillId="32" borderId="23" xfId="0" applyNumberFormat="1" applyFont="1" applyFill="1" applyBorder="1" applyAlignment="1" applyProtection="1">
      <alignment horizontal="center"/>
      <protection/>
    </xf>
    <xf numFmtId="49" fontId="41" fillId="32" borderId="35" xfId="0" applyNumberFormat="1" applyFont="1" applyFill="1" applyBorder="1" applyAlignment="1" applyProtection="1">
      <alignment horizontal="center"/>
      <protection locked="0"/>
    </xf>
    <xf numFmtId="49" fontId="41" fillId="32" borderId="23" xfId="0" applyNumberFormat="1" applyFont="1" applyFill="1" applyBorder="1" applyAlignment="1" applyProtection="1">
      <alignment horizontal="center"/>
      <protection locked="0"/>
    </xf>
    <xf numFmtId="49" fontId="41" fillId="32" borderId="45" xfId="0" applyNumberFormat="1" applyFont="1" applyFill="1" applyBorder="1" applyAlignment="1" applyProtection="1">
      <alignment horizontal="center"/>
      <protection locked="0"/>
    </xf>
    <xf numFmtId="4" fontId="41" fillId="32" borderId="23" xfId="0" applyNumberFormat="1" applyFont="1" applyFill="1" applyBorder="1" applyAlignment="1">
      <alignment horizontal="center"/>
    </xf>
    <xf numFmtId="187" fontId="36" fillId="32" borderId="23" xfId="0" applyNumberFormat="1" applyFont="1" applyFill="1" applyBorder="1" applyAlignment="1">
      <alignment horizontal="center" wrapText="1"/>
    </xf>
    <xf numFmtId="187" fontId="36" fillId="32" borderId="46" xfId="0" applyNumberFormat="1" applyFont="1" applyFill="1" applyBorder="1" applyAlignment="1">
      <alignment horizontal="center" wrapText="1"/>
    </xf>
    <xf numFmtId="49" fontId="36" fillId="32" borderId="22" xfId="0" applyNumberFormat="1" applyFont="1" applyFill="1" applyBorder="1" applyAlignment="1">
      <alignment horizontal="left" wrapText="1"/>
    </xf>
    <xf numFmtId="49" fontId="36" fillId="32" borderId="28" xfId="0" applyNumberFormat="1" applyFont="1" applyFill="1" applyBorder="1" applyAlignment="1" applyProtection="1">
      <alignment horizontal="center"/>
      <protection locked="0"/>
    </xf>
    <xf numFmtId="49" fontId="36" fillId="32" borderId="38" xfId="0" applyNumberFormat="1" applyFont="1" applyFill="1" applyBorder="1" applyAlignment="1" applyProtection="1">
      <alignment horizontal="center"/>
      <protection locked="0"/>
    </xf>
    <xf numFmtId="49" fontId="36" fillId="32" borderId="37" xfId="0" applyNumberFormat="1" applyFont="1" applyFill="1" applyBorder="1" applyAlignment="1" applyProtection="1">
      <alignment horizontal="center"/>
      <protection locked="0"/>
    </xf>
    <xf numFmtId="0" fontId="41" fillId="32" borderId="25" xfId="0" applyFont="1" applyFill="1" applyBorder="1" applyAlignment="1">
      <alignment horizontal="left" wrapText="1"/>
    </xf>
    <xf numFmtId="49" fontId="36" fillId="32" borderId="0" xfId="0" applyNumberFormat="1" applyFont="1" applyFill="1" applyBorder="1" applyAlignment="1" applyProtection="1">
      <alignment horizontal="center" wrapText="1"/>
      <protection/>
    </xf>
    <xf numFmtId="49" fontId="41" fillId="32" borderId="47" xfId="0" applyNumberFormat="1" applyFont="1" applyFill="1" applyBorder="1" applyAlignment="1" applyProtection="1">
      <alignment horizontal="center"/>
      <protection/>
    </xf>
    <xf numFmtId="49" fontId="41" fillId="32" borderId="48" xfId="0" applyNumberFormat="1" applyFont="1" applyFill="1" applyBorder="1" applyAlignment="1" applyProtection="1">
      <alignment horizontal="center"/>
      <protection locked="0"/>
    </xf>
    <xf numFmtId="49" fontId="41" fillId="32" borderId="47" xfId="0" applyNumberFormat="1" applyFont="1" applyFill="1" applyBorder="1" applyAlignment="1" applyProtection="1">
      <alignment horizontal="center"/>
      <protection locked="0"/>
    </xf>
    <xf numFmtId="49" fontId="41" fillId="32" borderId="49" xfId="0" applyNumberFormat="1" applyFont="1" applyFill="1" applyBorder="1" applyAlignment="1" applyProtection="1">
      <alignment horizontal="center"/>
      <protection locked="0"/>
    </xf>
    <xf numFmtId="4" fontId="41" fillId="32" borderId="47" xfId="0" applyNumberFormat="1" applyFont="1" applyFill="1" applyBorder="1" applyAlignment="1">
      <alignment horizontal="center"/>
    </xf>
    <xf numFmtId="187" fontId="36" fillId="32" borderId="47" xfId="0" applyNumberFormat="1" applyFont="1" applyFill="1" applyBorder="1" applyAlignment="1">
      <alignment horizontal="center" wrapText="1"/>
    </xf>
    <xf numFmtId="187" fontId="36" fillId="32" borderId="36" xfId="0" applyNumberFormat="1" applyFont="1" applyFill="1" applyBorder="1" applyAlignment="1">
      <alignment horizontal="center" wrapText="1"/>
    </xf>
    <xf numFmtId="49" fontId="41" fillId="32" borderId="28" xfId="0" applyNumberFormat="1" applyFont="1" applyFill="1" applyBorder="1" applyAlignment="1" applyProtection="1">
      <alignment horizontal="center"/>
      <protection locked="0"/>
    </xf>
    <xf numFmtId="49" fontId="41" fillId="32" borderId="37" xfId="0" applyNumberFormat="1" applyFont="1" applyFill="1" applyBorder="1" applyAlignment="1" applyProtection="1">
      <alignment horizontal="center"/>
      <protection locked="0"/>
    </xf>
    <xf numFmtId="49" fontId="41" fillId="32" borderId="25" xfId="0" applyNumberFormat="1" applyFont="1" applyFill="1" applyBorder="1" applyAlignment="1">
      <alignment horizontal="left" wrapText="1"/>
    </xf>
    <xf numFmtId="49" fontId="41" fillId="32" borderId="39" xfId="0" applyNumberFormat="1" applyFont="1" applyFill="1" applyBorder="1" applyAlignment="1">
      <alignment horizontal="left" wrapText="1"/>
    </xf>
    <xf numFmtId="49" fontId="41" fillId="32" borderId="24" xfId="0" applyNumberFormat="1" applyFont="1" applyFill="1" applyBorder="1" applyAlignment="1">
      <alignment horizontal="left" wrapText="1"/>
    </xf>
    <xf numFmtId="49" fontId="41" fillId="32" borderId="43" xfId="0" applyNumberFormat="1" applyFont="1" applyFill="1" applyBorder="1" applyAlignment="1">
      <alignment horizontal="left" wrapText="1"/>
    </xf>
    <xf numFmtId="49" fontId="36" fillId="32" borderId="32" xfId="0" applyNumberFormat="1" applyFont="1" applyFill="1" applyBorder="1" applyAlignment="1" applyProtection="1">
      <alignment horizontal="center"/>
      <protection locked="0"/>
    </xf>
    <xf numFmtId="49" fontId="36" fillId="32" borderId="10" xfId="0" applyNumberFormat="1" applyFont="1" applyFill="1" applyBorder="1" applyAlignment="1" applyProtection="1">
      <alignment horizontal="center"/>
      <protection locked="0"/>
    </xf>
    <xf numFmtId="49" fontId="41" fillId="32" borderId="11" xfId="0" applyNumberFormat="1" applyFont="1" applyFill="1" applyBorder="1" applyAlignment="1">
      <alignment horizontal="center"/>
    </xf>
    <xf numFmtId="49" fontId="41" fillId="32" borderId="33" xfId="0" applyNumberFormat="1" applyFont="1" applyFill="1" applyBorder="1" applyAlignment="1">
      <alignment horizontal="center"/>
    </xf>
    <xf numFmtId="49" fontId="41" fillId="32" borderId="26" xfId="0" applyNumberFormat="1" applyFont="1" applyFill="1" applyBorder="1" applyAlignment="1">
      <alignment horizontal="center"/>
    </xf>
    <xf numFmtId="49" fontId="41" fillId="32" borderId="23" xfId="0" applyNumberFormat="1" applyFont="1" applyFill="1" applyBorder="1" applyAlignment="1">
      <alignment horizontal="center"/>
    </xf>
    <xf numFmtId="49" fontId="41" fillId="32" borderId="35" xfId="0" applyNumberFormat="1" applyFont="1" applyFill="1" applyBorder="1" applyAlignment="1">
      <alignment horizontal="center"/>
    </xf>
    <xf numFmtId="49" fontId="41" fillId="32" borderId="45" xfId="0" applyNumberFormat="1" applyFont="1" applyFill="1" applyBorder="1" applyAlignment="1">
      <alignment horizontal="center"/>
    </xf>
    <xf numFmtId="49" fontId="36" fillId="32" borderId="28" xfId="0" applyNumberFormat="1" applyFont="1" applyFill="1" applyBorder="1" applyAlignment="1" applyProtection="1">
      <alignment horizontal="center"/>
      <protection/>
    </xf>
    <xf numFmtId="49" fontId="41" fillId="32" borderId="32" xfId="0" applyNumberFormat="1" applyFont="1" applyFill="1" applyBorder="1" applyAlignment="1">
      <alignment horizontal="center"/>
    </xf>
    <xf numFmtId="49" fontId="41" fillId="32" borderId="40" xfId="0" applyNumberFormat="1" applyFont="1" applyFill="1" applyBorder="1" applyAlignment="1">
      <alignment horizontal="center"/>
    </xf>
    <xf numFmtId="49" fontId="36" fillId="32" borderId="10" xfId="0" applyNumberFormat="1" applyFont="1" applyFill="1" applyBorder="1" applyAlignment="1">
      <alignment horizontal="center"/>
    </xf>
    <xf numFmtId="49" fontId="41" fillId="32" borderId="42" xfId="0" applyNumberFormat="1" applyFont="1" applyFill="1" applyBorder="1" applyAlignment="1">
      <alignment horizontal="center"/>
    </xf>
    <xf numFmtId="49" fontId="36" fillId="32" borderId="11" xfId="0" applyNumberFormat="1" applyFont="1" applyFill="1" applyBorder="1" applyAlignment="1" applyProtection="1">
      <alignment horizontal="center"/>
      <protection locked="0"/>
    </xf>
    <xf numFmtId="49" fontId="36" fillId="32" borderId="26" xfId="0" applyNumberFormat="1" applyFont="1" applyFill="1" applyBorder="1" applyAlignment="1">
      <alignment horizontal="center"/>
    </xf>
    <xf numFmtId="49" fontId="41" fillId="32" borderId="47" xfId="0" applyNumberFormat="1" applyFont="1" applyFill="1" applyBorder="1" applyAlignment="1">
      <alignment horizontal="center"/>
    </xf>
    <xf numFmtId="49" fontId="41" fillId="32" borderId="48" xfId="0" applyNumberFormat="1" applyFont="1" applyFill="1" applyBorder="1" applyAlignment="1">
      <alignment horizontal="center"/>
    </xf>
    <xf numFmtId="49" fontId="41" fillId="32" borderId="49" xfId="0" applyNumberFormat="1" applyFont="1" applyFill="1" applyBorder="1" applyAlignment="1">
      <alignment horizontal="center"/>
    </xf>
    <xf numFmtId="0" fontId="36" fillId="32" borderId="22" xfId="0" applyFont="1" applyFill="1" applyBorder="1" applyAlignment="1" applyProtection="1">
      <alignment horizontal="left" wrapText="1"/>
      <protection/>
    </xf>
    <xf numFmtId="0" fontId="19" fillId="32" borderId="12" xfId="0" applyFont="1" applyFill="1" applyBorder="1" applyAlignment="1">
      <alignment horizontal="center" wrapText="1"/>
    </xf>
    <xf numFmtId="4" fontId="7" fillId="32" borderId="50" xfId="0" applyNumberFormat="1" applyFont="1" applyFill="1" applyBorder="1" applyAlignment="1">
      <alignment horizontal="right"/>
    </xf>
    <xf numFmtId="4" fontId="7" fillId="32" borderId="11" xfId="0" applyNumberFormat="1" applyFont="1" applyFill="1" applyBorder="1" applyAlignment="1">
      <alignment horizontal="right"/>
    </xf>
    <xf numFmtId="3" fontId="9" fillId="32" borderId="0" xfId="0" applyNumberFormat="1" applyFont="1" applyFill="1" applyAlignment="1">
      <alignment vertical="top"/>
    </xf>
    <xf numFmtId="3" fontId="7" fillId="32" borderId="0" xfId="0" applyNumberFormat="1" applyFont="1" applyFill="1" applyAlignment="1">
      <alignment vertical="top"/>
    </xf>
    <xf numFmtId="49" fontId="17" fillId="0" borderId="11" xfId="0" applyNumberFormat="1" applyFont="1" applyFill="1" applyBorder="1" applyAlignment="1" applyProtection="1">
      <alignment horizontal="center" vertical="center"/>
      <protection/>
    </xf>
    <xf numFmtId="49" fontId="17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3" fontId="5" fillId="32" borderId="51" xfId="0" applyNumberFormat="1" applyFont="1" applyFill="1" applyBorder="1" applyAlignment="1">
      <alignment horizontal="center" vertical="center" wrapText="1"/>
    </xf>
    <xf numFmtId="3" fontId="5" fillId="32" borderId="30" xfId="0" applyNumberFormat="1" applyFont="1" applyFill="1" applyBorder="1" applyAlignment="1">
      <alignment horizontal="center" vertical="center" wrapText="1"/>
    </xf>
    <xf numFmtId="3" fontId="5" fillId="32" borderId="52" xfId="0" applyNumberFormat="1" applyFont="1" applyFill="1" applyBorder="1" applyAlignment="1">
      <alignment horizontal="center" vertical="center" wrapText="1"/>
    </xf>
    <xf numFmtId="3" fontId="5" fillId="32" borderId="11" xfId="0" applyNumberFormat="1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wrapText="1"/>
    </xf>
    <xf numFmtId="0" fontId="18" fillId="0" borderId="5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49" fontId="53" fillId="0" borderId="52" xfId="0" applyNumberFormat="1" applyFont="1" applyFill="1" applyBorder="1" applyAlignment="1" applyProtection="1">
      <alignment horizontal="center" vertical="center" textRotation="90" wrapText="1"/>
      <protection/>
    </xf>
    <xf numFmtId="49" fontId="53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53" fillId="0" borderId="23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52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>
      <alignment wrapText="1"/>
    </xf>
    <xf numFmtId="0" fontId="18" fillId="0" borderId="51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49" fontId="21" fillId="0" borderId="52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left" vertical="top" wrapText="1"/>
    </xf>
    <xf numFmtId="0" fontId="21" fillId="0" borderId="54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left" wrapText="1"/>
    </xf>
    <xf numFmtId="0" fontId="41" fillId="32" borderId="0" xfId="0" applyFont="1" applyFill="1" applyAlignment="1">
      <alignment wrapText="1"/>
    </xf>
    <xf numFmtId="0" fontId="0" fillId="32" borderId="0" xfId="0" applyFont="1" applyFill="1" applyAlignment="1">
      <alignment wrapText="1"/>
    </xf>
    <xf numFmtId="0" fontId="18" fillId="32" borderId="55" xfId="0" applyFont="1" applyFill="1" applyBorder="1" applyAlignment="1">
      <alignment horizontal="center" vertical="center" wrapText="1"/>
    </xf>
    <xf numFmtId="0" fontId="18" fillId="32" borderId="47" xfId="0" applyFont="1" applyFill="1" applyBorder="1" applyAlignment="1">
      <alignment horizontal="center" vertical="center" wrapText="1"/>
    </xf>
    <xf numFmtId="0" fontId="18" fillId="32" borderId="56" xfId="0" applyFont="1" applyFill="1" applyBorder="1" applyAlignment="1">
      <alignment horizontal="center" vertical="center" wrapText="1"/>
    </xf>
    <xf numFmtId="0" fontId="18" fillId="32" borderId="51" xfId="0" applyFont="1" applyFill="1" applyBorder="1" applyAlignment="1">
      <alignment horizontal="center" vertical="center" wrapText="1"/>
    </xf>
    <xf numFmtId="0" fontId="18" fillId="32" borderId="30" xfId="0" applyFont="1" applyFill="1" applyBorder="1" applyAlignment="1">
      <alignment horizontal="center" vertical="center" wrapText="1"/>
    </xf>
    <xf numFmtId="0" fontId="18" fillId="32" borderId="57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wrapText="1"/>
    </xf>
    <xf numFmtId="0" fontId="18" fillId="32" borderId="53" xfId="0" applyFont="1" applyFill="1" applyBorder="1" applyAlignment="1" applyProtection="1">
      <alignment horizontal="center" vertical="center" wrapText="1"/>
      <protection/>
    </xf>
    <xf numFmtId="0" fontId="18" fillId="32" borderId="25" xfId="0" applyFont="1" applyFill="1" applyBorder="1" applyAlignment="1" applyProtection="1">
      <alignment horizontal="center" vertical="center" wrapText="1"/>
      <protection/>
    </xf>
    <xf numFmtId="0" fontId="18" fillId="32" borderId="58" xfId="0" applyFont="1" applyFill="1" applyBorder="1" applyAlignment="1" applyProtection="1">
      <alignment horizontal="center" vertical="center" wrapText="1"/>
      <protection/>
    </xf>
    <xf numFmtId="49" fontId="18" fillId="32" borderId="59" xfId="0" applyNumberFormat="1" applyFont="1" applyFill="1" applyBorder="1" applyAlignment="1" applyProtection="1">
      <alignment horizontal="center" vertical="center" textRotation="90" wrapText="1"/>
      <protection/>
    </xf>
    <xf numFmtId="49" fontId="18" fillId="32" borderId="42" xfId="0" applyNumberFormat="1" applyFont="1" applyFill="1" applyBorder="1" applyAlignment="1" applyProtection="1">
      <alignment horizontal="center" vertical="center" textRotation="90" wrapText="1"/>
      <protection/>
    </xf>
    <xf numFmtId="49" fontId="18" fillId="32" borderId="60" xfId="0" applyNumberFormat="1" applyFont="1" applyFill="1" applyBorder="1" applyAlignment="1" applyProtection="1">
      <alignment horizontal="center" vertical="center" textRotation="90" wrapText="1"/>
      <protection/>
    </xf>
    <xf numFmtId="49" fontId="18" fillId="32" borderId="52" xfId="0" applyNumberFormat="1" applyFont="1" applyFill="1" applyBorder="1" applyAlignment="1" applyProtection="1">
      <alignment horizontal="center" vertical="center" textRotation="90" wrapText="1"/>
      <protection/>
    </xf>
    <xf numFmtId="49" fontId="18" fillId="32" borderId="11" xfId="0" applyNumberFormat="1" applyFont="1" applyFill="1" applyBorder="1" applyAlignment="1" applyProtection="1">
      <alignment horizontal="center" vertical="center" textRotation="90" wrapText="1"/>
      <protection/>
    </xf>
    <xf numFmtId="49" fontId="18" fillId="32" borderId="61" xfId="0" applyNumberFormat="1" applyFont="1" applyFill="1" applyBorder="1" applyAlignment="1" applyProtection="1">
      <alignment horizontal="center" vertical="center" textRotation="90" wrapText="1"/>
      <protection/>
    </xf>
    <xf numFmtId="49" fontId="18" fillId="32" borderId="62" xfId="0" applyNumberFormat="1" applyFont="1" applyFill="1" applyBorder="1" applyAlignment="1" applyProtection="1">
      <alignment horizontal="center" vertical="center" textRotation="90" wrapText="1"/>
      <protection/>
    </xf>
    <xf numFmtId="49" fontId="18" fillId="32" borderId="33" xfId="0" applyNumberFormat="1" applyFont="1" applyFill="1" applyBorder="1" applyAlignment="1" applyProtection="1">
      <alignment horizontal="center" vertical="center" textRotation="90" wrapText="1"/>
      <protection/>
    </xf>
    <xf numFmtId="49" fontId="18" fillId="32" borderId="63" xfId="0" applyNumberFormat="1" applyFont="1" applyFill="1" applyBorder="1" applyAlignment="1" applyProtection="1">
      <alignment horizontal="center" vertical="center" textRotation="90" wrapText="1"/>
      <protection/>
    </xf>
    <xf numFmtId="49" fontId="18" fillId="32" borderId="55" xfId="0" applyNumberFormat="1" applyFont="1" applyFill="1" applyBorder="1" applyAlignment="1" applyProtection="1">
      <alignment horizontal="center" vertical="center" wrapText="1"/>
      <protection/>
    </xf>
    <xf numFmtId="0" fontId="16" fillId="32" borderId="47" xfId="0" applyFont="1" applyFill="1" applyBorder="1" applyAlignment="1">
      <alignment/>
    </xf>
    <xf numFmtId="0" fontId="16" fillId="32" borderId="56" xfId="0" applyFont="1" applyFill="1" applyBorder="1" applyAlignment="1">
      <alignment/>
    </xf>
    <xf numFmtId="49" fontId="18" fillId="32" borderId="64" xfId="0" applyNumberFormat="1" applyFont="1" applyFill="1" applyBorder="1" applyAlignment="1" applyProtection="1">
      <alignment horizontal="center" vertical="center" textRotation="90" wrapText="1"/>
      <protection/>
    </xf>
    <xf numFmtId="49" fontId="18" fillId="32" borderId="26" xfId="0" applyNumberFormat="1" applyFont="1" applyFill="1" applyBorder="1" applyAlignment="1" applyProtection="1">
      <alignment horizontal="center" vertical="center" textRotation="90" wrapText="1"/>
      <protection/>
    </xf>
    <xf numFmtId="49" fontId="18" fillId="32" borderId="65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55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18" fillId="32" borderId="52" xfId="0" applyFont="1" applyFill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center" vertical="center" wrapText="1"/>
    </xf>
    <xf numFmtId="0" fontId="18" fillId="32" borderId="6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7" fillId="0" borderId="0" xfId="0" applyFont="1" applyFill="1" applyAlignment="1">
      <alignment wrapText="1"/>
    </xf>
    <xf numFmtId="0" fontId="3" fillId="0" borderId="54" xfId="0" applyFont="1" applyFill="1" applyBorder="1" applyAlignment="1">
      <alignment horizontal="left" vertical="top" wrapText="1"/>
    </xf>
    <xf numFmtId="49" fontId="35" fillId="0" borderId="47" xfId="0" applyNumberFormat="1" applyFont="1" applyFill="1" applyBorder="1" applyAlignment="1" applyProtection="1">
      <alignment horizontal="right" wrapText="1"/>
      <protection/>
    </xf>
    <xf numFmtId="49" fontId="3" fillId="0" borderId="52" xfId="0" applyNumberFormat="1" applyFont="1" applyFill="1" applyBorder="1" applyAlignment="1">
      <alignment horizontal="right"/>
    </xf>
    <xf numFmtId="4" fontId="3" fillId="0" borderId="51" xfId="0" applyNumberFormat="1" applyFont="1" applyFill="1" applyBorder="1" applyAlignment="1">
      <alignment horizontal="right"/>
    </xf>
    <xf numFmtId="4" fontId="3" fillId="0" borderId="64" xfId="0" applyNumberFormat="1" applyFont="1" applyFill="1" applyBorder="1" applyAlignment="1">
      <alignment horizontal="right"/>
    </xf>
    <xf numFmtId="187" fontId="116" fillId="0" borderId="41" xfId="0" applyNumberFormat="1" applyFont="1" applyFill="1" applyBorder="1" applyAlignment="1">
      <alignment horizontal="right" wrapText="1"/>
    </xf>
    <xf numFmtId="4" fontId="23" fillId="0" borderId="26" xfId="0" applyNumberFormat="1" applyFont="1" applyFill="1" applyBorder="1" applyAlignment="1">
      <alignment horizontal="right"/>
    </xf>
    <xf numFmtId="4" fontId="24" fillId="0" borderId="26" xfId="0" applyNumberFormat="1" applyFont="1" applyFill="1" applyBorder="1" applyAlignment="1">
      <alignment horizontal="right"/>
    </xf>
    <xf numFmtId="4" fontId="17" fillId="0" borderId="26" xfId="0" applyNumberFormat="1" applyFont="1" applyFill="1" applyBorder="1" applyAlignment="1">
      <alignment horizontal="right"/>
    </xf>
    <xf numFmtId="0" fontId="24" fillId="0" borderId="24" xfId="0" applyFont="1" applyFill="1" applyBorder="1" applyAlignment="1">
      <alignment horizontal="left" vertical="top" wrapText="1"/>
    </xf>
    <xf numFmtId="0" fontId="25" fillId="0" borderId="24" xfId="0" applyFont="1" applyFill="1" applyBorder="1" applyAlignment="1">
      <alignment wrapText="1"/>
    </xf>
    <xf numFmtId="49" fontId="25" fillId="0" borderId="11" xfId="0" applyNumberFormat="1" applyFont="1" applyFill="1" applyBorder="1" applyAlignment="1" applyProtection="1">
      <alignment horizontal="right"/>
      <protection locked="0"/>
    </xf>
    <xf numFmtId="0" fontId="24" fillId="0" borderId="24" xfId="0" applyFont="1" applyFill="1" applyBorder="1" applyAlignment="1">
      <alignment wrapText="1"/>
    </xf>
    <xf numFmtId="0" fontId="23" fillId="0" borderId="24" xfId="0" applyFont="1" applyFill="1" applyBorder="1" applyAlignment="1">
      <alignment/>
    </xf>
    <xf numFmtId="0" fontId="39" fillId="0" borderId="24" xfId="0" applyFont="1" applyFill="1" applyBorder="1" applyAlignment="1">
      <alignment wrapText="1"/>
    </xf>
    <xf numFmtId="0" fontId="24" fillId="0" borderId="24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04" fillId="0" borderId="66" xfId="0" applyFont="1" applyFill="1" applyBorder="1" applyAlignment="1">
      <alignment wrapText="1"/>
    </xf>
    <xf numFmtId="4" fontId="104" fillId="0" borderId="26" xfId="0" applyNumberFormat="1" applyFont="1" applyFill="1" applyBorder="1" applyAlignment="1">
      <alignment horizontal="right"/>
    </xf>
    <xf numFmtId="187" fontId="116" fillId="0" borderId="30" xfId="0" applyNumberFormat="1" applyFont="1" applyFill="1" applyBorder="1" applyAlignment="1">
      <alignment horizontal="right" wrapText="1"/>
    </xf>
    <xf numFmtId="4" fontId="17" fillId="0" borderId="49" xfId="0" applyNumberFormat="1" applyFont="1" applyFill="1" applyBorder="1" applyAlignment="1">
      <alignment horizontal="right"/>
    </xf>
    <xf numFmtId="49" fontId="3" fillId="0" borderId="24" xfId="0" applyNumberFormat="1" applyFont="1" applyFill="1" applyBorder="1" applyAlignment="1">
      <alignment horizontal="left" vertical="center" wrapText="1"/>
    </xf>
    <xf numFmtId="4" fontId="3" fillId="0" borderId="30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0" fontId="43" fillId="0" borderId="24" xfId="0" applyFont="1" applyFill="1" applyBorder="1" applyAlignment="1">
      <alignment horizontal="left" vertical="top" wrapText="1"/>
    </xf>
    <xf numFmtId="4" fontId="23" fillId="0" borderId="67" xfId="0" applyNumberFormat="1" applyFont="1" applyFill="1" applyBorder="1" applyAlignment="1">
      <alignment horizontal="right"/>
    </xf>
    <xf numFmtId="4" fontId="23" fillId="0" borderId="42" xfId="0" applyNumberFormat="1" applyFont="1" applyFill="1" applyBorder="1" applyAlignment="1">
      <alignment horizontal="right"/>
    </xf>
    <xf numFmtId="0" fontId="35" fillId="0" borderId="24" xfId="0" applyFont="1" applyFill="1" applyBorder="1" applyAlignment="1">
      <alignment horizontal="left" wrapText="1"/>
    </xf>
    <xf numFmtId="49" fontId="22" fillId="0" borderId="11" xfId="0" applyNumberFormat="1" applyFont="1" applyFill="1" applyBorder="1" applyAlignment="1" applyProtection="1">
      <alignment horizontal="right"/>
      <protection/>
    </xf>
    <xf numFmtId="49" fontId="22" fillId="0" borderId="11" xfId="0" applyNumberFormat="1" applyFont="1" applyFill="1" applyBorder="1" applyAlignment="1" applyProtection="1">
      <alignment horizontal="right"/>
      <protection locked="0"/>
    </xf>
    <xf numFmtId="4" fontId="22" fillId="0" borderId="30" xfId="0" applyNumberFormat="1" applyFont="1" applyFill="1" applyBorder="1" applyAlignment="1">
      <alignment horizontal="right"/>
    </xf>
    <xf numFmtId="4" fontId="22" fillId="0" borderId="26" xfId="0" applyNumberFormat="1" applyFont="1" applyFill="1" applyBorder="1" applyAlignment="1">
      <alignment horizontal="right"/>
    </xf>
    <xf numFmtId="4" fontId="41" fillId="0" borderId="26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3" fillId="0" borderId="24" xfId="0" applyFont="1" applyFill="1" applyBorder="1" applyAlignment="1">
      <alignment horizontal="left" vertical="top" wrapText="1"/>
    </xf>
    <xf numFmtId="0" fontId="117" fillId="0" borderId="0" xfId="0" applyFont="1" applyFill="1" applyAlignment="1">
      <alignment/>
    </xf>
    <xf numFmtId="171" fontId="23" fillId="0" borderId="26" xfId="524" applyFont="1" applyFill="1" applyBorder="1" applyAlignment="1">
      <alignment horizontal="right"/>
    </xf>
    <xf numFmtId="0" fontId="49" fillId="0" borderId="24" xfId="0" applyFont="1" applyFill="1" applyBorder="1" applyAlignment="1">
      <alignment horizontal="left" vertical="top" wrapText="1"/>
    </xf>
    <xf numFmtId="4" fontId="34" fillId="0" borderId="26" xfId="0" applyNumberFormat="1" applyFont="1" applyFill="1" applyBorder="1" applyAlignment="1">
      <alignment horizontal="right"/>
    </xf>
    <xf numFmtId="0" fontId="112" fillId="0" borderId="24" xfId="0" applyFont="1" applyFill="1" applyBorder="1" applyAlignment="1">
      <alignment horizontal="left" vertical="top" wrapText="1"/>
    </xf>
    <xf numFmtId="49" fontId="114" fillId="0" borderId="11" xfId="0" applyNumberFormat="1" applyFont="1" applyFill="1" applyBorder="1" applyAlignment="1" applyProtection="1">
      <alignment horizontal="right"/>
      <protection locked="0"/>
    </xf>
    <xf numFmtId="4" fontId="112" fillId="0" borderId="26" xfId="0" applyNumberFormat="1" applyFont="1" applyFill="1" applyBorder="1" applyAlignment="1">
      <alignment horizontal="right"/>
    </xf>
    <xf numFmtId="171" fontId="17" fillId="0" borderId="26" xfId="524" applyFont="1" applyFill="1" applyBorder="1" applyAlignment="1">
      <alignment horizontal="right"/>
    </xf>
    <xf numFmtId="4" fontId="38" fillId="0" borderId="26" xfId="0" applyNumberFormat="1" applyFont="1" applyFill="1" applyBorder="1" applyAlignment="1">
      <alignment horizontal="right"/>
    </xf>
    <xf numFmtId="0" fontId="104" fillId="0" borderId="39" xfId="0" applyNumberFormat="1" applyFont="1" applyFill="1" applyBorder="1" applyAlignment="1" applyProtection="1">
      <alignment vertical="center" wrapText="1"/>
      <protection hidden="1"/>
    </xf>
    <xf numFmtId="49" fontId="115" fillId="0" borderId="11" xfId="0" applyNumberFormat="1" applyFont="1" applyFill="1" applyBorder="1" applyAlignment="1" applyProtection="1">
      <alignment horizontal="right"/>
      <protection locked="0"/>
    </xf>
    <xf numFmtId="0" fontId="115" fillId="0" borderId="24" xfId="0" applyFont="1" applyFill="1" applyBorder="1" applyAlignment="1">
      <alignment horizontal="left" vertical="top" wrapText="1"/>
    </xf>
    <xf numFmtId="0" fontId="17" fillId="0" borderId="24" xfId="0" applyFont="1" applyFill="1" applyBorder="1" applyAlignment="1">
      <alignment wrapText="1"/>
    </xf>
    <xf numFmtId="0" fontId="24" fillId="0" borderId="24" xfId="0" applyNumberFormat="1" applyFont="1" applyFill="1" applyBorder="1" applyAlignment="1">
      <alignment wrapText="1"/>
    </xf>
    <xf numFmtId="49" fontId="17" fillId="0" borderId="11" xfId="0" applyNumberFormat="1" applyFont="1" applyFill="1" applyBorder="1" applyAlignment="1" applyProtection="1">
      <alignment horizontal="center" vertical="center"/>
      <protection locked="0"/>
    </xf>
    <xf numFmtId="0" fontId="49" fillId="0" borderId="24" xfId="0" applyFont="1" applyFill="1" applyBorder="1" applyAlignment="1">
      <alignment horizontal="left" vertical="center" wrapText="1"/>
    </xf>
    <xf numFmtId="4" fontId="105" fillId="0" borderId="26" xfId="0" applyNumberFormat="1" applyFont="1" applyFill="1" applyBorder="1" applyAlignment="1">
      <alignment horizontal="right"/>
    </xf>
    <xf numFmtId="0" fontId="20" fillId="0" borderId="24" xfId="0" applyFont="1" applyFill="1" applyBorder="1" applyAlignment="1">
      <alignment horizontal="left" vertical="top" wrapText="1"/>
    </xf>
    <xf numFmtId="4" fontId="20" fillId="0" borderId="26" xfId="0" applyNumberFormat="1" applyFont="1" applyFill="1" applyBorder="1" applyAlignment="1">
      <alignment horizontal="right"/>
    </xf>
    <xf numFmtId="0" fontId="39" fillId="0" borderId="24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>
      <alignment/>
    </xf>
    <xf numFmtId="0" fontId="0" fillId="0" borderId="0" xfId="0" applyFill="1" applyAlignment="1">
      <alignment/>
    </xf>
    <xf numFmtId="4" fontId="17" fillId="0" borderId="30" xfId="0" applyNumberFormat="1" applyFont="1" applyFill="1" applyBorder="1" applyAlignment="1">
      <alignment horizontal="right" wrapText="1"/>
    </xf>
    <xf numFmtId="4" fontId="17" fillId="0" borderId="26" xfId="0" applyNumberFormat="1" applyFont="1" applyFill="1" applyBorder="1" applyAlignment="1">
      <alignment horizontal="right" wrapText="1"/>
    </xf>
    <xf numFmtId="49" fontId="26" fillId="0" borderId="11" xfId="0" applyNumberFormat="1" applyFont="1" applyFill="1" applyBorder="1" applyAlignment="1" applyProtection="1">
      <alignment horizontal="right"/>
      <protection locked="0"/>
    </xf>
    <xf numFmtId="0" fontId="24" fillId="0" borderId="24" xfId="0" applyNumberFormat="1" applyFont="1" applyFill="1" applyBorder="1" applyAlignment="1">
      <alignment horizontal="left" vertical="top" wrapText="1"/>
    </xf>
    <xf numFmtId="0" fontId="22" fillId="0" borderId="24" xfId="0" applyFont="1" applyFill="1" applyBorder="1" applyAlignment="1">
      <alignment horizontal="left" vertical="top" wrapText="1"/>
    </xf>
    <xf numFmtId="49" fontId="22" fillId="0" borderId="11" xfId="0" applyNumberFormat="1" applyFont="1" applyFill="1" applyBorder="1" applyAlignment="1">
      <alignment horizontal="right"/>
    </xf>
    <xf numFmtId="0" fontId="105" fillId="0" borderId="24" xfId="0" applyFont="1" applyFill="1" applyBorder="1" applyAlignment="1">
      <alignment horizontal="left" vertical="top" wrapText="1"/>
    </xf>
    <xf numFmtId="187" fontId="118" fillId="0" borderId="31" xfId="0" applyNumberFormat="1" applyFont="1" applyFill="1" applyBorder="1" applyAlignment="1">
      <alignment horizontal="right" wrapText="1"/>
    </xf>
    <xf numFmtId="187" fontId="118" fillId="0" borderId="0" xfId="0" applyNumberFormat="1" applyFont="1" applyFill="1" applyBorder="1" applyAlignment="1">
      <alignment horizontal="right" wrapText="1"/>
    </xf>
    <xf numFmtId="0" fontId="20" fillId="0" borderId="24" xfId="0" applyFont="1" applyFill="1" applyBorder="1" applyAlignment="1">
      <alignment wrapText="1"/>
    </xf>
    <xf numFmtId="49" fontId="27" fillId="0" borderId="11" xfId="0" applyNumberFormat="1" applyFont="1" applyFill="1" applyBorder="1" applyAlignment="1" applyProtection="1">
      <alignment horizontal="right"/>
      <protection locked="0"/>
    </xf>
    <xf numFmtId="0" fontId="51" fillId="0" borderId="24" xfId="0" applyFont="1" applyFill="1" applyBorder="1" applyAlignment="1">
      <alignment horizontal="left" vertical="top" wrapText="1"/>
    </xf>
    <xf numFmtId="4" fontId="17" fillId="0" borderId="67" xfId="0" applyNumberFormat="1" applyFont="1" applyFill="1" applyBorder="1" applyAlignment="1">
      <alignment horizontal="right"/>
    </xf>
    <xf numFmtId="4" fontId="17" fillId="0" borderId="42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 horizontal="left" vertical="top" wrapText="1"/>
    </xf>
    <xf numFmtId="49" fontId="35" fillId="0" borderId="28" xfId="0" applyNumberFormat="1" applyFont="1" applyFill="1" applyBorder="1" applyAlignment="1" applyProtection="1">
      <alignment horizontal="right" wrapText="1"/>
      <protection/>
    </xf>
    <xf numFmtId="49" fontId="22" fillId="0" borderId="28" xfId="0" applyNumberFormat="1" applyFont="1" applyFill="1" applyBorder="1" applyAlignment="1">
      <alignment horizontal="right"/>
    </xf>
    <xf numFmtId="49" fontId="24" fillId="0" borderId="28" xfId="0" applyNumberFormat="1" applyFont="1" applyFill="1" applyBorder="1" applyAlignment="1" applyProtection="1">
      <alignment horizontal="right"/>
      <protection locked="0"/>
    </xf>
    <xf numFmtId="4" fontId="3" fillId="0" borderId="31" xfId="0" applyNumberFormat="1" applyFont="1" applyFill="1" applyBorder="1" applyAlignment="1">
      <alignment horizontal="right"/>
    </xf>
    <xf numFmtId="4" fontId="3" fillId="0" borderId="37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top" wrapText="1"/>
    </xf>
    <xf numFmtId="49" fontId="35" fillId="0" borderId="0" xfId="0" applyNumberFormat="1" applyFont="1" applyFill="1" applyBorder="1" applyAlignment="1" applyProtection="1">
      <alignment horizontal="right" wrapText="1"/>
      <protection/>
    </xf>
    <xf numFmtId="49" fontId="22" fillId="0" borderId="0" xfId="0" applyNumberFormat="1" applyFont="1" applyFill="1" applyBorder="1" applyAlignment="1">
      <alignment horizontal="right"/>
    </xf>
    <xf numFmtId="49" fontId="24" fillId="0" borderId="0" xfId="0" applyNumberFormat="1" applyFont="1" applyFill="1" applyBorder="1" applyAlignment="1" applyProtection="1">
      <alignment horizontal="right"/>
      <protection locked="0"/>
    </xf>
    <xf numFmtId="4" fontId="3" fillId="0" borderId="0" xfId="0" applyNumberFormat="1" applyFont="1" applyFill="1" applyBorder="1" applyAlignment="1">
      <alignment horizontal="right"/>
    </xf>
    <xf numFmtId="4" fontId="118" fillId="0" borderId="0" xfId="0" applyNumberFormat="1" applyFont="1" applyFill="1" applyBorder="1" applyAlignment="1">
      <alignment horizontal="right" wrapText="1"/>
    </xf>
    <xf numFmtId="0" fontId="17" fillId="0" borderId="32" xfId="0" applyFont="1" applyFill="1" applyBorder="1" applyAlignment="1">
      <alignment horizontal="left" wrapText="1"/>
    </xf>
    <xf numFmtId="4" fontId="17" fillId="0" borderId="32" xfId="0" applyNumberFormat="1" applyFont="1" applyFill="1" applyBorder="1" applyAlignment="1">
      <alignment/>
    </xf>
    <xf numFmtId="0" fontId="17" fillId="0" borderId="11" xfId="0" applyFont="1" applyFill="1" applyBorder="1" applyAlignment="1">
      <alignment/>
    </xf>
  </cellXfs>
  <cellStyles count="51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8" xfId="131"/>
    <cellStyle name="Обычный 19" xfId="132"/>
    <cellStyle name="Обычный 2" xfId="133"/>
    <cellStyle name="Обычный 2 10" xfId="134"/>
    <cellStyle name="Обычный 2 100" xfId="135"/>
    <cellStyle name="Обычный 2 101" xfId="136"/>
    <cellStyle name="Обычный 2 102" xfId="137"/>
    <cellStyle name="Обычный 2 103" xfId="138"/>
    <cellStyle name="Обычный 2 104" xfId="139"/>
    <cellStyle name="Обычный 2 105" xfId="140"/>
    <cellStyle name="Обычный 2 106" xfId="141"/>
    <cellStyle name="Обычный 2 107" xfId="142"/>
    <cellStyle name="Обычный 2 108" xfId="143"/>
    <cellStyle name="Обычный 2 109" xfId="144"/>
    <cellStyle name="Обычный 2 11" xfId="145"/>
    <cellStyle name="Обычный 2 110" xfId="146"/>
    <cellStyle name="Обычный 2 111" xfId="147"/>
    <cellStyle name="Обычный 2 112" xfId="148"/>
    <cellStyle name="Обычный 2 113" xfId="149"/>
    <cellStyle name="Обычный 2 114" xfId="150"/>
    <cellStyle name="Обычный 2 115" xfId="151"/>
    <cellStyle name="Обычный 2 116" xfId="152"/>
    <cellStyle name="Обычный 2 117" xfId="153"/>
    <cellStyle name="Обычный 2 118" xfId="154"/>
    <cellStyle name="Обычный 2 119" xfId="155"/>
    <cellStyle name="Обычный 2 12" xfId="156"/>
    <cellStyle name="Обычный 2 12 10" xfId="157"/>
    <cellStyle name="Обычный 2 12 11" xfId="158"/>
    <cellStyle name="Обычный 2 12 12" xfId="159"/>
    <cellStyle name="Обычный 2 12 13" xfId="160"/>
    <cellStyle name="Обычный 2 12 14" xfId="161"/>
    <cellStyle name="Обычный 2 12 15" xfId="162"/>
    <cellStyle name="Обычный 2 12 16" xfId="163"/>
    <cellStyle name="Обычный 2 12 17" xfId="164"/>
    <cellStyle name="Обычный 2 12 18" xfId="165"/>
    <cellStyle name="Обычный 2 12 19" xfId="166"/>
    <cellStyle name="Обычный 2 12 2" xfId="167"/>
    <cellStyle name="Обычный 2 12 20" xfId="168"/>
    <cellStyle name="Обычный 2 12 21" xfId="169"/>
    <cellStyle name="Обычный 2 12 22" xfId="170"/>
    <cellStyle name="Обычный 2 12 23" xfId="171"/>
    <cellStyle name="Обычный 2 12 24" xfId="172"/>
    <cellStyle name="Обычный 2 12 25" xfId="173"/>
    <cellStyle name="Обычный 2 12 26" xfId="174"/>
    <cellStyle name="Обычный 2 12 27" xfId="175"/>
    <cellStyle name="Обычный 2 12 28" xfId="176"/>
    <cellStyle name="Обычный 2 12 29" xfId="177"/>
    <cellStyle name="Обычный 2 12 3" xfId="178"/>
    <cellStyle name="Обычный 2 12 30" xfId="179"/>
    <cellStyle name="Обычный 2 12 4" xfId="180"/>
    <cellStyle name="Обычный 2 12 5" xfId="181"/>
    <cellStyle name="Обычный 2 12 6" xfId="182"/>
    <cellStyle name="Обычный 2 12 7" xfId="183"/>
    <cellStyle name="Обычный 2 12 8" xfId="184"/>
    <cellStyle name="Обычный 2 12 9" xfId="185"/>
    <cellStyle name="Обычный 2 120" xfId="186"/>
    <cellStyle name="Обычный 2 121" xfId="187"/>
    <cellStyle name="Обычный 2 122" xfId="188"/>
    <cellStyle name="Обычный 2 123" xfId="189"/>
    <cellStyle name="Обычный 2 124" xfId="190"/>
    <cellStyle name="Обычный 2 125" xfId="191"/>
    <cellStyle name="Обычный 2 126" xfId="192"/>
    <cellStyle name="Обычный 2 127" xfId="193"/>
    <cellStyle name="Обычный 2 128" xfId="194"/>
    <cellStyle name="Обычный 2 129" xfId="195"/>
    <cellStyle name="Обычный 2 13" xfId="196"/>
    <cellStyle name="Обычный 2 130" xfId="197"/>
    <cellStyle name="Обычный 2 131" xfId="198"/>
    <cellStyle name="Обычный 2 132" xfId="199"/>
    <cellStyle name="Обычный 2 133" xfId="200"/>
    <cellStyle name="Обычный 2 134" xfId="201"/>
    <cellStyle name="Обычный 2 135" xfId="202"/>
    <cellStyle name="Обычный 2 136" xfId="203"/>
    <cellStyle name="Обычный 2 137" xfId="204"/>
    <cellStyle name="Обычный 2 138" xfId="205"/>
    <cellStyle name="Обычный 2 139" xfId="206"/>
    <cellStyle name="Обычный 2 14" xfId="207"/>
    <cellStyle name="Обычный 2 140" xfId="208"/>
    <cellStyle name="Обычный 2 141" xfId="209"/>
    <cellStyle name="Обычный 2 142" xfId="210"/>
    <cellStyle name="Обычный 2 143" xfId="211"/>
    <cellStyle name="Обычный 2 144" xfId="212"/>
    <cellStyle name="Обычный 2 145" xfId="213"/>
    <cellStyle name="Обычный 2 146" xfId="214"/>
    <cellStyle name="Обычный 2 147" xfId="215"/>
    <cellStyle name="Обычный 2 148" xfId="216"/>
    <cellStyle name="Обычный 2 149" xfId="217"/>
    <cellStyle name="Обычный 2 15" xfId="218"/>
    <cellStyle name="Обычный 2 150" xfId="219"/>
    <cellStyle name="Обычный 2 151" xfId="220"/>
    <cellStyle name="Обычный 2 152" xfId="221"/>
    <cellStyle name="Обычный 2 153" xfId="222"/>
    <cellStyle name="Обычный 2 154" xfId="223"/>
    <cellStyle name="Обычный 2 155" xfId="224"/>
    <cellStyle name="Обычный 2 156" xfId="225"/>
    <cellStyle name="Обычный 2 157" xfId="226"/>
    <cellStyle name="Обычный 2 158" xfId="227"/>
    <cellStyle name="Обычный 2 159" xfId="228"/>
    <cellStyle name="Обычный 2 16" xfId="229"/>
    <cellStyle name="Обычный 2 160" xfId="230"/>
    <cellStyle name="Обычный 2 161" xfId="231"/>
    <cellStyle name="Обычный 2 162" xfId="232"/>
    <cellStyle name="Обычный 2 163" xfId="233"/>
    <cellStyle name="Обычный 2 164" xfId="234"/>
    <cellStyle name="Обычный 2 165" xfId="235"/>
    <cellStyle name="Обычный 2 166" xfId="236"/>
    <cellStyle name="Обычный 2 167" xfId="237"/>
    <cellStyle name="Обычный 2 168" xfId="238"/>
    <cellStyle name="Обычный 2 169" xfId="239"/>
    <cellStyle name="Обычный 2 17" xfId="240"/>
    <cellStyle name="Обычный 2 170" xfId="241"/>
    <cellStyle name="Обычный 2 171" xfId="242"/>
    <cellStyle name="Обычный 2 172" xfId="243"/>
    <cellStyle name="Обычный 2 173" xfId="244"/>
    <cellStyle name="Обычный 2 174" xfId="245"/>
    <cellStyle name="Обычный 2 175" xfId="246"/>
    <cellStyle name="Обычный 2 176" xfId="247"/>
    <cellStyle name="Обычный 2 177" xfId="248"/>
    <cellStyle name="Обычный 2 178" xfId="249"/>
    <cellStyle name="Обычный 2 179" xfId="250"/>
    <cellStyle name="Обычный 2 18" xfId="251"/>
    <cellStyle name="Обычный 2 180" xfId="252"/>
    <cellStyle name="Обычный 2 181" xfId="253"/>
    <cellStyle name="Обычный 2 182" xfId="254"/>
    <cellStyle name="Обычный 2 183" xfId="255"/>
    <cellStyle name="Обычный 2 184" xfId="256"/>
    <cellStyle name="Обычный 2 185" xfId="257"/>
    <cellStyle name="Обычный 2 186" xfId="258"/>
    <cellStyle name="Обычный 2 187" xfId="259"/>
    <cellStyle name="Обычный 2 188" xfId="260"/>
    <cellStyle name="Обычный 2 189" xfId="261"/>
    <cellStyle name="Обычный 2 19" xfId="262"/>
    <cellStyle name="Обычный 2 190" xfId="263"/>
    <cellStyle name="Обычный 2 191" xfId="264"/>
    <cellStyle name="Обычный 2 192" xfId="265"/>
    <cellStyle name="Обычный 2 193" xfId="266"/>
    <cellStyle name="Обычный 2 194" xfId="267"/>
    <cellStyle name="Обычный 2 195" xfId="268"/>
    <cellStyle name="Обычный 2 196" xfId="269"/>
    <cellStyle name="Обычный 2 197" xfId="270"/>
    <cellStyle name="Обычный 2 198" xfId="271"/>
    <cellStyle name="Обычный 2 199" xfId="272"/>
    <cellStyle name="Обычный 2 2" xfId="273"/>
    <cellStyle name="Обычный 2 2 10" xfId="274"/>
    <cellStyle name="Обычный 2 2 11" xfId="275"/>
    <cellStyle name="Обычный 2 2 12" xfId="276"/>
    <cellStyle name="Обычный 2 2 13" xfId="277"/>
    <cellStyle name="Обычный 2 2 14" xfId="278"/>
    <cellStyle name="Обычный 2 2 15" xfId="279"/>
    <cellStyle name="Обычный 2 2 16" xfId="280"/>
    <cellStyle name="Обычный 2 2 17" xfId="281"/>
    <cellStyle name="Обычный 2 2 18" xfId="282"/>
    <cellStyle name="Обычный 2 2 19" xfId="283"/>
    <cellStyle name="Обычный 2 2 2" xfId="284"/>
    <cellStyle name="Обычный 2 2 20" xfId="285"/>
    <cellStyle name="Обычный 2 2 21" xfId="286"/>
    <cellStyle name="Обычный 2 2 22" xfId="287"/>
    <cellStyle name="Обычный 2 2 23" xfId="288"/>
    <cellStyle name="Обычный 2 2 24" xfId="289"/>
    <cellStyle name="Обычный 2 2 25" xfId="290"/>
    <cellStyle name="Обычный 2 2 26" xfId="291"/>
    <cellStyle name="Обычный 2 2 27" xfId="292"/>
    <cellStyle name="Обычный 2 2 28" xfId="293"/>
    <cellStyle name="Обычный 2 2 29" xfId="294"/>
    <cellStyle name="Обычный 2 2 3" xfId="295"/>
    <cellStyle name="Обычный 2 2 30" xfId="296"/>
    <cellStyle name="Обычный 2 2 31" xfId="297"/>
    <cellStyle name="Обычный 2 2 32" xfId="298"/>
    <cellStyle name="Обычный 2 2 33" xfId="299"/>
    <cellStyle name="Обычный 2 2 4" xfId="300"/>
    <cellStyle name="Обычный 2 2 5" xfId="301"/>
    <cellStyle name="Обычный 2 2 6" xfId="302"/>
    <cellStyle name="Обычный 2 2 7" xfId="303"/>
    <cellStyle name="Обычный 2 2 8" xfId="304"/>
    <cellStyle name="Обычный 2 2 9" xfId="305"/>
    <cellStyle name="Обычный 2 20" xfId="306"/>
    <cellStyle name="Обычный 2 200" xfId="307"/>
    <cellStyle name="Обычный 2 201" xfId="308"/>
    <cellStyle name="Обычный 2 21" xfId="309"/>
    <cellStyle name="Обычный 2 22" xfId="310"/>
    <cellStyle name="Обычный 2 23" xfId="311"/>
    <cellStyle name="Обычный 2 24" xfId="312"/>
    <cellStyle name="Обычный 2 25" xfId="313"/>
    <cellStyle name="Обычный 2 26" xfId="314"/>
    <cellStyle name="Обычный 2 27" xfId="315"/>
    <cellStyle name="Обычный 2 28" xfId="316"/>
    <cellStyle name="Обычный 2 29" xfId="317"/>
    <cellStyle name="Обычный 2 3" xfId="318"/>
    <cellStyle name="Обычный 2 30" xfId="319"/>
    <cellStyle name="Обычный 2 31" xfId="320"/>
    <cellStyle name="Обычный 2 32" xfId="321"/>
    <cellStyle name="Обычный 2 33" xfId="322"/>
    <cellStyle name="Обычный 2 34" xfId="323"/>
    <cellStyle name="Обычный 2 35" xfId="324"/>
    <cellStyle name="Обычный 2 36" xfId="325"/>
    <cellStyle name="Обычный 2 37" xfId="326"/>
    <cellStyle name="Обычный 2 38" xfId="327"/>
    <cellStyle name="Обычный 2 39" xfId="328"/>
    <cellStyle name="Обычный 2 4" xfId="329"/>
    <cellStyle name="Обычный 2 40" xfId="330"/>
    <cellStyle name="Обычный 2 41" xfId="331"/>
    <cellStyle name="Обычный 2 42" xfId="332"/>
    <cellStyle name="Обычный 2 43" xfId="333"/>
    <cellStyle name="Обычный 2 44" xfId="334"/>
    <cellStyle name="Обычный 2 45" xfId="335"/>
    <cellStyle name="Обычный 2 46" xfId="336"/>
    <cellStyle name="Обычный 2 47" xfId="337"/>
    <cellStyle name="Обычный 2 48" xfId="338"/>
    <cellStyle name="Обычный 2 49" xfId="339"/>
    <cellStyle name="Обычный 2 5" xfId="340"/>
    <cellStyle name="Обычный 2 50" xfId="341"/>
    <cellStyle name="Обычный 2 51" xfId="342"/>
    <cellStyle name="Обычный 2 52" xfId="343"/>
    <cellStyle name="Обычный 2 53" xfId="344"/>
    <cellStyle name="Обычный 2 54" xfId="345"/>
    <cellStyle name="Обычный 2 55" xfId="346"/>
    <cellStyle name="Обычный 2 56" xfId="347"/>
    <cellStyle name="Обычный 2 57" xfId="348"/>
    <cellStyle name="Обычный 2 58" xfId="349"/>
    <cellStyle name="Обычный 2 59" xfId="350"/>
    <cellStyle name="Обычный 2 6" xfId="351"/>
    <cellStyle name="Обычный 2 60" xfId="352"/>
    <cellStyle name="Обычный 2 61" xfId="353"/>
    <cellStyle name="Обычный 2 62" xfId="354"/>
    <cellStyle name="Обычный 2 63" xfId="355"/>
    <cellStyle name="Обычный 2 64" xfId="356"/>
    <cellStyle name="Обычный 2 65" xfId="357"/>
    <cellStyle name="Обычный 2 66" xfId="358"/>
    <cellStyle name="Обычный 2 67" xfId="359"/>
    <cellStyle name="Обычный 2 68" xfId="360"/>
    <cellStyle name="Обычный 2 69" xfId="361"/>
    <cellStyle name="Обычный 2 7" xfId="362"/>
    <cellStyle name="Обычный 2 70" xfId="363"/>
    <cellStyle name="Обычный 2 71" xfId="364"/>
    <cellStyle name="Обычный 2 72" xfId="365"/>
    <cellStyle name="Обычный 2 73" xfId="366"/>
    <cellStyle name="Обычный 2 74" xfId="367"/>
    <cellStyle name="Обычный 2 75" xfId="368"/>
    <cellStyle name="Обычный 2 76" xfId="369"/>
    <cellStyle name="Обычный 2 77" xfId="370"/>
    <cellStyle name="Обычный 2 78" xfId="371"/>
    <cellStyle name="Обычный 2 79" xfId="372"/>
    <cellStyle name="Обычный 2 8" xfId="373"/>
    <cellStyle name="Обычный 2 80" xfId="374"/>
    <cellStyle name="Обычный 2 81" xfId="375"/>
    <cellStyle name="Обычный 2 82" xfId="376"/>
    <cellStyle name="Обычный 2 83" xfId="377"/>
    <cellStyle name="Обычный 2 84" xfId="378"/>
    <cellStyle name="Обычный 2 85" xfId="379"/>
    <cellStyle name="Обычный 2 86" xfId="380"/>
    <cellStyle name="Обычный 2 87" xfId="381"/>
    <cellStyle name="Обычный 2 88" xfId="382"/>
    <cellStyle name="Обычный 2 89" xfId="383"/>
    <cellStyle name="Обычный 2 9" xfId="384"/>
    <cellStyle name="Обычный 2 90" xfId="385"/>
    <cellStyle name="Обычный 2 91" xfId="386"/>
    <cellStyle name="Обычный 2 92" xfId="387"/>
    <cellStyle name="Обычный 2 93" xfId="388"/>
    <cellStyle name="Обычный 2 94" xfId="389"/>
    <cellStyle name="Обычный 2 95" xfId="390"/>
    <cellStyle name="Обычный 2 96" xfId="391"/>
    <cellStyle name="Обычный 2 97" xfId="392"/>
    <cellStyle name="Обычный 2 98" xfId="393"/>
    <cellStyle name="Обычный 2 99" xfId="394"/>
    <cellStyle name="Обычный 20" xfId="395"/>
    <cellStyle name="Обычный 21" xfId="396"/>
    <cellStyle name="Обычный 22" xfId="397"/>
    <cellStyle name="Обычный 23" xfId="398"/>
    <cellStyle name="Обычный 24" xfId="399"/>
    <cellStyle name="Обычный 25" xfId="400"/>
    <cellStyle name="Обычный 26" xfId="401"/>
    <cellStyle name="Обычный 27" xfId="402"/>
    <cellStyle name="Обычный 28" xfId="403"/>
    <cellStyle name="Обычный 29" xfId="404"/>
    <cellStyle name="Обычный 3" xfId="405"/>
    <cellStyle name="Обычный 3 10" xfId="406"/>
    <cellStyle name="Обычный 3 11" xfId="407"/>
    <cellStyle name="Обычный 3 12" xfId="408"/>
    <cellStyle name="Обычный 3 13" xfId="409"/>
    <cellStyle name="Обычный 3 14" xfId="410"/>
    <cellStyle name="Обычный 3 15" xfId="411"/>
    <cellStyle name="Обычный 3 16" xfId="412"/>
    <cellStyle name="Обычный 3 17" xfId="413"/>
    <cellStyle name="Обычный 3 18" xfId="414"/>
    <cellStyle name="Обычный 3 19" xfId="415"/>
    <cellStyle name="Обычный 3 2" xfId="416"/>
    <cellStyle name="Обычный 3 20" xfId="417"/>
    <cellStyle name="Обычный 3 21" xfId="418"/>
    <cellStyle name="Обычный 3 22" xfId="419"/>
    <cellStyle name="Обычный 3 23" xfId="420"/>
    <cellStyle name="Обычный 3 24" xfId="421"/>
    <cellStyle name="Обычный 3 25" xfId="422"/>
    <cellStyle name="Обычный 3 26" xfId="423"/>
    <cellStyle name="Обычный 3 27" xfId="424"/>
    <cellStyle name="Обычный 3 28" xfId="425"/>
    <cellStyle name="Обычный 3 29" xfId="426"/>
    <cellStyle name="Обычный 3 3" xfId="427"/>
    <cellStyle name="Обычный 3 30" xfId="428"/>
    <cellStyle name="Обычный 3 31" xfId="429"/>
    <cellStyle name="Обычный 3 32" xfId="430"/>
    <cellStyle name="Обычный 3 33" xfId="431"/>
    <cellStyle name="Обычный 3 4" xfId="432"/>
    <cellStyle name="Обычный 3 5" xfId="433"/>
    <cellStyle name="Обычный 3 6" xfId="434"/>
    <cellStyle name="Обычный 3 7" xfId="435"/>
    <cellStyle name="Обычный 3 8" xfId="436"/>
    <cellStyle name="Обычный 3 9" xfId="437"/>
    <cellStyle name="Обычный 30" xfId="438"/>
    <cellStyle name="Обычный 31" xfId="439"/>
    <cellStyle name="Обычный 32" xfId="440"/>
    <cellStyle name="Обычный 33" xfId="441"/>
    <cellStyle name="Обычный 34" xfId="442"/>
    <cellStyle name="Обычный 35" xfId="443"/>
    <cellStyle name="Обычный 36" xfId="444"/>
    <cellStyle name="Обычный 37" xfId="445"/>
    <cellStyle name="Обычный 38" xfId="446"/>
    <cellStyle name="Обычный 39" xfId="447"/>
    <cellStyle name="Обычный 4" xfId="448"/>
    <cellStyle name="Обычный 40" xfId="449"/>
    <cellStyle name="Обычный 41" xfId="450"/>
    <cellStyle name="Обычный 42" xfId="451"/>
    <cellStyle name="Обычный 43" xfId="452"/>
    <cellStyle name="Обычный 44" xfId="453"/>
    <cellStyle name="Обычный 45" xfId="454"/>
    <cellStyle name="Обычный 46" xfId="455"/>
    <cellStyle name="Обычный 47" xfId="456"/>
    <cellStyle name="Обычный 48" xfId="457"/>
    <cellStyle name="Обычный 49" xfId="458"/>
    <cellStyle name="Обычный 5" xfId="459"/>
    <cellStyle name="Обычный 50" xfId="460"/>
    <cellStyle name="Обычный 51" xfId="461"/>
    <cellStyle name="Обычный 52" xfId="462"/>
    <cellStyle name="Обычный 53" xfId="463"/>
    <cellStyle name="Обычный 54" xfId="464"/>
    <cellStyle name="Обычный 55" xfId="465"/>
    <cellStyle name="Обычный 56" xfId="466"/>
    <cellStyle name="Обычный 57" xfId="467"/>
    <cellStyle name="Обычный 58" xfId="468"/>
    <cellStyle name="Обычный 59" xfId="469"/>
    <cellStyle name="Обычный 6" xfId="470"/>
    <cellStyle name="Обычный 60" xfId="471"/>
    <cellStyle name="Обычный 61" xfId="472"/>
    <cellStyle name="Обычный 62" xfId="473"/>
    <cellStyle name="Обычный 63" xfId="474"/>
    <cellStyle name="Обычный 64" xfId="475"/>
    <cellStyle name="Обычный 65" xfId="476"/>
    <cellStyle name="Обычный 66" xfId="477"/>
    <cellStyle name="Обычный 67" xfId="478"/>
    <cellStyle name="Обычный 68" xfId="479"/>
    <cellStyle name="Обычный 69" xfId="480"/>
    <cellStyle name="Обычный 7" xfId="481"/>
    <cellStyle name="Обычный 70" xfId="482"/>
    <cellStyle name="Обычный 71" xfId="483"/>
    <cellStyle name="Обычный 72" xfId="484"/>
    <cellStyle name="Обычный 73" xfId="485"/>
    <cellStyle name="Обычный 74" xfId="486"/>
    <cellStyle name="Обычный 75" xfId="487"/>
    <cellStyle name="Обычный 76" xfId="488"/>
    <cellStyle name="Обычный 77" xfId="489"/>
    <cellStyle name="Обычный 78" xfId="490"/>
    <cellStyle name="Обычный 79" xfId="491"/>
    <cellStyle name="Обычный 8" xfId="492"/>
    <cellStyle name="Обычный 80" xfId="493"/>
    <cellStyle name="Обычный 81" xfId="494"/>
    <cellStyle name="Обычный 82" xfId="495"/>
    <cellStyle name="Обычный 83" xfId="496"/>
    <cellStyle name="Обычный 84" xfId="497"/>
    <cellStyle name="Обычный 85" xfId="498"/>
    <cellStyle name="Обычный 86" xfId="499"/>
    <cellStyle name="Обычный 87" xfId="500"/>
    <cellStyle name="Обычный 88" xfId="501"/>
    <cellStyle name="Обычный 89" xfId="502"/>
    <cellStyle name="Обычный 9" xfId="503"/>
    <cellStyle name="Обычный 90" xfId="504"/>
    <cellStyle name="Обычный 91" xfId="505"/>
    <cellStyle name="Обычный 92" xfId="506"/>
    <cellStyle name="Обычный 93" xfId="507"/>
    <cellStyle name="Обычный 94" xfId="508"/>
    <cellStyle name="Обычный 95" xfId="509"/>
    <cellStyle name="Обычный 96" xfId="510"/>
    <cellStyle name="Обычный 97" xfId="511"/>
    <cellStyle name="Обычный 98" xfId="512"/>
    <cellStyle name="Обычный 99" xfId="513"/>
    <cellStyle name="Обычный_tmp" xfId="514"/>
    <cellStyle name="Обычный_tmp_Пояснительная" xfId="515"/>
    <cellStyle name="Обычный_прил7-8" xfId="516"/>
    <cellStyle name="Followed Hyperlink" xfId="517"/>
    <cellStyle name="Плохой" xfId="518"/>
    <cellStyle name="Пояснение" xfId="519"/>
    <cellStyle name="Примечание" xfId="520"/>
    <cellStyle name="Percent" xfId="521"/>
    <cellStyle name="Связанная ячейка" xfId="522"/>
    <cellStyle name="Текст предупреждения" xfId="523"/>
    <cellStyle name="Comma" xfId="524"/>
    <cellStyle name="Comma [0]" xfId="525"/>
    <cellStyle name="Хороший" xfId="5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8054EEFBC558BB21A9624E3BB69E118D4553D2843CF7A57337B5FDA5338427C3C37DB4CC4BE6D7AEA997281BB29211E87904687A7751467E8g3L" TargetMode="External" /><Relationship Id="rId2" Type="http://schemas.openxmlformats.org/officeDocument/2006/relationships/hyperlink" Target="consultantplus://offline/ref=0311FBEF83BFBFB6C09E4544B0CC2436F06C183F7965C33E81E08522433CC8710B62ACC58B1BDBBCDD1BCE212AEA5CC8964E2D6E3152A792pAi0L" TargetMode="External" /><Relationship Id="rId3" Type="http://schemas.openxmlformats.org/officeDocument/2006/relationships/hyperlink" Target="consultantplus://offline/ref=19ED4B3ED6077FC286755C106B5B9683B4F3D7AF0CD064992C7E5C779EFB9008A96D843E27101347EA67F34864519443D73BB93470E09055FBmAL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U244"/>
  <sheetViews>
    <sheetView view="pageBreakPreview" zoomScale="75" zoomScaleNormal="70" zoomScaleSheetLayoutView="75" zoomScalePageLayoutView="0" workbookViewId="0" topLeftCell="A96">
      <selection activeCell="C104" sqref="C104"/>
    </sheetView>
  </sheetViews>
  <sheetFormatPr defaultColWidth="9.00390625" defaultRowHeight="12.75"/>
  <cols>
    <col min="1" max="1" width="5.375" style="1" customWidth="1"/>
    <col min="2" max="2" width="0.875" style="2" hidden="1" customWidth="1"/>
    <col min="3" max="3" width="83.375" style="1" customWidth="1"/>
    <col min="4" max="4" width="6.375" style="3" customWidth="1"/>
    <col min="5" max="5" width="5.125" style="3" customWidth="1"/>
    <col min="6" max="6" width="5.875" style="3" customWidth="1"/>
    <col min="7" max="7" width="5.125" style="3" customWidth="1"/>
    <col min="8" max="8" width="7.625" style="3" customWidth="1"/>
    <col min="9" max="9" width="9.375" style="3" customWidth="1"/>
    <col min="10" max="10" width="10.00390625" style="3" customWidth="1"/>
    <col min="11" max="11" width="11.125" style="3" customWidth="1"/>
    <col min="12" max="12" width="23.375" style="4" customWidth="1"/>
    <col min="13" max="14" width="0.12890625" style="4" hidden="1" customWidth="1"/>
    <col min="15" max="16" width="0.37109375" style="4" hidden="1" customWidth="1"/>
    <col min="17" max="17" width="13.125" style="4" hidden="1" customWidth="1"/>
    <col min="18" max="18" width="0.12890625" style="4" hidden="1" customWidth="1"/>
    <col min="19" max="19" width="7.375" style="4" hidden="1" customWidth="1"/>
    <col min="20" max="20" width="21.25390625" style="1" customWidth="1"/>
    <col min="21" max="21" width="14.375" style="1" customWidth="1"/>
    <col min="22" max="16384" width="9.125" style="1" customWidth="1"/>
  </cols>
  <sheetData>
    <row r="1" spans="8:12" ht="15.75">
      <c r="H1" s="21"/>
      <c r="I1" s="21"/>
      <c r="J1" s="21"/>
      <c r="K1" s="21"/>
      <c r="L1" s="47" t="s">
        <v>99</v>
      </c>
    </row>
    <row r="2" spans="3:21" ht="40.5" customHeight="1">
      <c r="C2" s="5"/>
      <c r="F2" s="21"/>
      <c r="I2" s="21"/>
      <c r="J2" s="21"/>
      <c r="K2" s="21"/>
      <c r="L2" s="356" t="s">
        <v>906</v>
      </c>
      <c r="M2" s="356"/>
      <c r="N2" s="356"/>
      <c r="O2" s="356"/>
      <c r="P2" s="356"/>
      <c r="Q2" s="356"/>
      <c r="R2" s="356"/>
      <c r="S2" s="356"/>
      <c r="T2" s="356"/>
      <c r="U2" s="356"/>
    </row>
    <row r="3" spans="8:12" ht="15.75">
      <c r="H3" s="21"/>
      <c r="I3" s="21"/>
      <c r="J3" s="21"/>
      <c r="K3" s="21"/>
      <c r="L3" s="21"/>
    </row>
    <row r="4" spans="1:21" ht="24.75" customHeight="1">
      <c r="A4" s="362" t="s">
        <v>765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6"/>
      <c r="U4" s="6"/>
    </row>
    <row r="5" spans="1:21" ht="16.5" customHeight="1" thickBot="1">
      <c r="A5" s="6"/>
      <c r="B5" s="7"/>
      <c r="C5" s="6"/>
      <c r="D5" s="8"/>
      <c r="E5" s="8"/>
      <c r="F5" s="8"/>
      <c r="G5" s="8"/>
      <c r="H5" s="8"/>
      <c r="I5" s="8"/>
      <c r="J5" s="8"/>
      <c r="K5" s="8"/>
      <c r="L5" s="9"/>
      <c r="M5" s="9"/>
      <c r="N5" s="9"/>
      <c r="O5" s="9"/>
      <c r="P5" s="9"/>
      <c r="Q5" s="9"/>
      <c r="R5" s="9"/>
      <c r="S5" s="9" t="s">
        <v>12</v>
      </c>
      <c r="T5" s="6"/>
      <c r="U5" s="9" t="s">
        <v>199</v>
      </c>
    </row>
    <row r="6" spans="1:21" s="10" customFormat="1" ht="42.75" customHeight="1">
      <c r="A6" s="364"/>
      <c r="B6" s="141"/>
      <c r="C6" s="361" t="s">
        <v>13</v>
      </c>
      <c r="D6" s="361" t="s">
        <v>14</v>
      </c>
      <c r="E6" s="361"/>
      <c r="F6" s="361"/>
      <c r="G6" s="361"/>
      <c r="H6" s="361"/>
      <c r="I6" s="361"/>
      <c r="J6" s="361"/>
      <c r="K6" s="361"/>
      <c r="L6" s="359" t="s">
        <v>503</v>
      </c>
      <c r="M6" s="359" t="s">
        <v>15</v>
      </c>
      <c r="N6" s="359" t="s">
        <v>16</v>
      </c>
      <c r="O6" s="359" t="s">
        <v>17</v>
      </c>
      <c r="P6" s="359" t="s">
        <v>18</v>
      </c>
      <c r="Q6" s="359" t="s">
        <v>19</v>
      </c>
      <c r="R6" s="359"/>
      <c r="S6" s="359" t="s">
        <v>20</v>
      </c>
      <c r="T6" s="359" t="s">
        <v>766</v>
      </c>
      <c r="U6" s="357" t="s">
        <v>100</v>
      </c>
    </row>
    <row r="7" spans="1:21" s="10" customFormat="1" ht="111">
      <c r="A7" s="365"/>
      <c r="B7" s="22"/>
      <c r="C7" s="363"/>
      <c r="D7" s="23" t="s">
        <v>21</v>
      </c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26</v>
      </c>
      <c r="J7" s="23" t="s">
        <v>27</v>
      </c>
      <c r="K7" s="23" t="s">
        <v>28</v>
      </c>
      <c r="L7" s="360"/>
      <c r="M7" s="360"/>
      <c r="N7" s="360"/>
      <c r="O7" s="360"/>
      <c r="P7" s="360"/>
      <c r="Q7" s="360"/>
      <c r="R7" s="360"/>
      <c r="S7" s="360"/>
      <c r="T7" s="360"/>
      <c r="U7" s="358"/>
    </row>
    <row r="8" spans="1:21" s="11" customFormat="1" ht="18.75" customHeight="1">
      <c r="A8" s="204" t="s">
        <v>279</v>
      </c>
      <c r="B8" s="131"/>
      <c r="C8" s="74" t="s">
        <v>504</v>
      </c>
      <c r="D8" s="154" t="s">
        <v>29</v>
      </c>
      <c r="E8" s="154">
        <v>1</v>
      </c>
      <c r="F8" s="154" t="s">
        <v>30</v>
      </c>
      <c r="G8" s="103" t="s">
        <v>30</v>
      </c>
      <c r="H8" s="103" t="s">
        <v>29</v>
      </c>
      <c r="I8" s="103" t="s">
        <v>30</v>
      </c>
      <c r="J8" s="103" t="s">
        <v>31</v>
      </c>
      <c r="K8" s="103" t="s">
        <v>29</v>
      </c>
      <c r="L8" s="160">
        <f>L9+L16+L26+L31+L47+L52+L58+L69+L99</f>
        <v>135308226.48999998</v>
      </c>
      <c r="M8" s="160" t="e">
        <f aca="true" t="shared" si="0" ref="M8:T8">M9+M16+M26+M31+M47+M52+M58+M69+M99</f>
        <v>#REF!</v>
      </c>
      <c r="N8" s="160" t="e">
        <f t="shared" si="0"/>
        <v>#REF!</v>
      </c>
      <c r="O8" s="160" t="e">
        <f t="shared" si="0"/>
        <v>#REF!</v>
      </c>
      <c r="P8" s="160" t="e">
        <f t="shared" si="0"/>
        <v>#REF!</v>
      </c>
      <c r="Q8" s="160" t="e">
        <f t="shared" si="0"/>
        <v>#REF!</v>
      </c>
      <c r="R8" s="160" t="e">
        <f t="shared" si="0"/>
        <v>#REF!</v>
      </c>
      <c r="S8" s="160" t="e">
        <f t="shared" si="0"/>
        <v>#REF!</v>
      </c>
      <c r="T8" s="160">
        <f t="shared" si="0"/>
        <v>90722260.39000002</v>
      </c>
      <c r="U8" s="212">
        <f aca="true" t="shared" si="1" ref="U8:U76">T8/L8*100</f>
        <v>67.04859175484418</v>
      </c>
    </row>
    <row r="9" spans="1:21" s="12" customFormat="1" ht="18.75" customHeight="1">
      <c r="A9" s="204" t="s">
        <v>280</v>
      </c>
      <c r="B9" s="131"/>
      <c r="C9" s="75" t="s">
        <v>32</v>
      </c>
      <c r="D9" s="154" t="s">
        <v>29</v>
      </c>
      <c r="E9" s="154">
        <v>1</v>
      </c>
      <c r="F9" s="154" t="s">
        <v>156</v>
      </c>
      <c r="G9" s="103" t="s">
        <v>30</v>
      </c>
      <c r="H9" s="103" t="s">
        <v>29</v>
      </c>
      <c r="I9" s="103" t="s">
        <v>30</v>
      </c>
      <c r="J9" s="103" t="s">
        <v>31</v>
      </c>
      <c r="K9" s="103" t="s">
        <v>29</v>
      </c>
      <c r="L9" s="160">
        <f>L10</f>
        <v>104763636.69</v>
      </c>
      <c r="M9" s="160">
        <f aca="true" t="shared" si="2" ref="M9:T9">M10</f>
        <v>0</v>
      </c>
      <c r="N9" s="160">
        <f t="shared" si="2"/>
        <v>0</v>
      </c>
      <c r="O9" s="160">
        <f t="shared" si="2"/>
        <v>0</v>
      </c>
      <c r="P9" s="160">
        <f t="shared" si="2"/>
        <v>0</v>
      </c>
      <c r="Q9" s="160">
        <f t="shared" si="2"/>
        <v>0</v>
      </c>
      <c r="R9" s="160">
        <f t="shared" si="2"/>
        <v>0</v>
      </c>
      <c r="S9" s="160" t="e">
        <f t="shared" si="2"/>
        <v>#REF!</v>
      </c>
      <c r="T9" s="160">
        <f t="shared" si="2"/>
        <v>71605473.52000001</v>
      </c>
      <c r="U9" s="212">
        <f t="shared" si="1"/>
        <v>68.34954931154559</v>
      </c>
    </row>
    <row r="10" spans="1:21" s="13" customFormat="1" ht="19.5" customHeight="1">
      <c r="A10" s="204" t="s">
        <v>281</v>
      </c>
      <c r="B10" s="131"/>
      <c r="C10" s="75" t="s">
        <v>33</v>
      </c>
      <c r="D10" s="103" t="s">
        <v>29</v>
      </c>
      <c r="E10" s="154">
        <v>1</v>
      </c>
      <c r="F10" s="154" t="s">
        <v>156</v>
      </c>
      <c r="G10" s="103" t="s">
        <v>163</v>
      </c>
      <c r="H10" s="103" t="s">
        <v>29</v>
      </c>
      <c r="I10" s="103" t="s">
        <v>156</v>
      </c>
      <c r="J10" s="103" t="s">
        <v>31</v>
      </c>
      <c r="K10" s="103" t="s">
        <v>34</v>
      </c>
      <c r="L10" s="160">
        <f>SUM(L11:L15)</f>
        <v>104763636.69</v>
      </c>
      <c r="M10" s="160">
        <f aca="true" t="shared" si="3" ref="M10:T10">SUM(M11:M15)</f>
        <v>0</v>
      </c>
      <c r="N10" s="160">
        <f t="shared" si="3"/>
        <v>0</v>
      </c>
      <c r="O10" s="160">
        <f t="shared" si="3"/>
        <v>0</v>
      </c>
      <c r="P10" s="160">
        <f t="shared" si="3"/>
        <v>0</v>
      </c>
      <c r="Q10" s="160">
        <f t="shared" si="3"/>
        <v>0</v>
      </c>
      <c r="R10" s="160">
        <f t="shared" si="3"/>
        <v>0</v>
      </c>
      <c r="S10" s="160" t="e">
        <f t="shared" si="3"/>
        <v>#REF!</v>
      </c>
      <c r="T10" s="160">
        <f t="shared" si="3"/>
        <v>71605473.52000001</v>
      </c>
      <c r="U10" s="212">
        <f t="shared" si="1"/>
        <v>68.34954931154559</v>
      </c>
    </row>
    <row r="11" spans="1:21" s="13" customFormat="1" ht="75" customHeight="1">
      <c r="A11" s="205"/>
      <c r="B11" s="131"/>
      <c r="C11" s="76" t="s">
        <v>505</v>
      </c>
      <c r="D11" s="151" t="s">
        <v>403</v>
      </c>
      <c r="E11" s="151" t="s">
        <v>35</v>
      </c>
      <c r="F11" s="151" t="s">
        <v>156</v>
      </c>
      <c r="G11" s="151" t="s">
        <v>163</v>
      </c>
      <c r="H11" s="151" t="s">
        <v>36</v>
      </c>
      <c r="I11" s="151" t="s">
        <v>156</v>
      </c>
      <c r="J11" s="151" t="s">
        <v>31</v>
      </c>
      <c r="K11" s="151" t="s">
        <v>34</v>
      </c>
      <c r="L11" s="161">
        <v>103314538.69</v>
      </c>
      <c r="M11" s="40"/>
      <c r="N11" s="40"/>
      <c r="O11" s="40"/>
      <c r="P11" s="40"/>
      <c r="Q11" s="40"/>
      <c r="R11" s="40"/>
      <c r="S11" s="40"/>
      <c r="T11" s="161">
        <v>70483676.01</v>
      </c>
      <c r="U11" s="212">
        <f t="shared" si="1"/>
        <v>68.22241758392738</v>
      </c>
    </row>
    <row r="12" spans="1:21" ht="87" customHeight="1">
      <c r="A12" s="205"/>
      <c r="B12" s="132"/>
      <c r="C12" s="76" t="s">
        <v>37</v>
      </c>
      <c r="D12" s="151" t="s">
        <v>403</v>
      </c>
      <c r="E12" s="162">
        <v>1</v>
      </c>
      <c r="F12" s="162" t="s">
        <v>156</v>
      </c>
      <c r="G12" s="151" t="s">
        <v>163</v>
      </c>
      <c r="H12" s="151" t="s">
        <v>38</v>
      </c>
      <c r="I12" s="151" t="s">
        <v>156</v>
      </c>
      <c r="J12" s="151" t="s">
        <v>31</v>
      </c>
      <c r="K12" s="151" t="s">
        <v>34</v>
      </c>
      <c r="L12" s="161">
        <v>355000</v>
      </c>
      <c r="M12" s="36"/>
      <c r="N12" s="36"/>
      <c r="O12" s="36"/>
      <c r="P12" s="36"/>
      <c r="Q12" s="36"/>
      <c r="R12" s="36"/>
      <c r="S12" s="36"/>
      <c r="T12" s="161">
        <v>102421.31</v>
      </c>
      <c r="U12" s="212">
        <f t="shared" si="1"/>
        <v>28.85107323943662</v>
      </c>
    </row>
    <row r="13" spans="1:21" ht="36" customHeight="1">
      <c r="A13" s="205"/>
      <c r="B13" s="132"/>
      <c r="C13" s="76" t="s">
        <v>39</v>
      </c>
      <c r="D13" s="151" t="s">
        <v>403</v>
      </c>
      <c r="E13" s="162">
        <v>1</v>
      </c>
      <c r="F13" s="162" t="s">
        <v>156</v>
      </c>
      <c r="G13" s="151" t="s">
        <v>163</v>
      </c>
      <c r="H13" s="151" t="s">
        <v>40</v>
      </c>
      <c r="I13" s="151" t="s">
        <v>156</v>
      </c>
      <c r="J13" s="151" t="s">
        <v>31</v>
      </c>
      <c r="K13" s="151" t="s">
        <v>34</v>
      </c>
      <c r="L13" s="161">
        <v>908098</v>
      </c>
      <c r="M13" s="36"/>
      <c r="N13" s="36"/>
      <c r="O13" s="36"/>
      <c r="P13" s="36"/>
      <c r="Q13" s="36"/>
      <c r="R13" s="36"/>
      <c r="S13" s="36"/>
      <c r="T13" s="161">
        <v>840863.16</v>
      </c>
      <c r="U13" s="212">
        <f t="shared" si="1"/>
        <v>92.59608103971158</v>
      </c>
    </row>
    <row r="14" spans="1:21" ht="84.75" customHeight="1">
      <c r="A14" s="205"/>
      <c r="B14" s="132"/>
      <c r="C14" s="76" t="s">
        <v>506</v>
      </c>
      <c r="D14" s="151" t="s">
        <v>403</v>
      </c>
      <c r="E14" s="162">
        <v>1</v>
      </c>
      <c r="F14" s="162" t="s">
        <v>156</v>
      </c>
      <c r="G14" s="151" t="s">
        <v>163</v>
      </c>
      <c r="H14" s="151" t="s">
        <v>41</v>
      </c>
      <c r="I14" s="151" t="s">
        <v>156</v>
      </c>
      <c r="J14" s="151" t="s">
        <v>31</v>
      </c>
      <c r="K14" s="151" t="s">
        <v>34</v>
      </c>
      <c r="L14" s="161">
        <v>50000</v>
      </c>
      <c r="M14" s="36"/>
      <c r="N14" s="36"/>
      <c r="O14" s="36"/>
      <c r="P14" s="36"/>
      <c r="Q14" s="36"/>
      <c r="R14" s="36"/>
      <c r="S14" s="36"/>
      <c r="T14" s="161">
        <v>42781.2</v>
      </c>
      <c r="U14" s="212">
        <f t="shared" si="1"/>
        <v>85.5624</v>
      </c>
    </row>
    <row r="15" spans="1:21" s="13" customFormat="1" ht="66" customHeight="1">
      <c r="A15" s="205"/>
      <c r="B15" s="132"/>
      <c r="C15" s="76" t="s">
        <v>507</v>
      </c>
      <c r="D15" s="151" t="s">
        <v>403</v>
      </c>
      <c r="E15" s="151" t="s">
        <v>35</v>
      </c>
      <c r="F15" s="151" t="s">
        <v>156</v>
      </c>
      <c r="G15" s="151" t="s">
        <v>163</v>
      </c>
      <c r="H15" s="151" t="s">
        <v>508</v>
      </c>
      <c r="I15" s="151" t="s">
        <v>156</v>
      </c>
      <c r="J15" s="151" t="s">
        <v>509</v>
      </c>
      <c r="K15" s="151" t="s">
        <v>34</v>
      </c>
      <c r="L15" s="161">
        <v>136000</v>
      </c>
      <c r="M15" s="35">
        <f aca="true" t="shared" si="4" ref="M15:R15">M16</f>
        <v>0</v>
      </c>
      <c r="N15" s="35">
        <f t="shared" si="4"/>
        <v>0</v>
      </c>
      <c r="O15" s="35">
        <f t="shared" si="4"/>
        <v>0</v>
      </c>
      <c r="P15" s="35">
        <f t="shared" si="4"/>
        <v>0</v>
      </c>
      <c r="Q15" s="35">
        <f t="shared" si="4"/>
        <v>0</v>
      </c>
      <c r="R15" s="35">
        <f t="shared" si="4"/>
        <v>0</v>
      </c>
      <c r="S15" s="35" t="e">
        <f>#REF!=SUM(L15:R15)</f>
        <v>#REF!</v>
      </c>
      <c r="T15" s="161">
        <v>135731.84</v>
      </c>
      <c r="U15" s="212">
        <f t="shared" si="1"/>
        <v>99.80282352941177</v>
      </c>
    </row>
    <row r="16" spans="1:21" s="13" customFormat="1" ht="18.75" customHeight="1">
      <c r="A16" s="204" t="s">
        <v>282</v>
      </c>
      <c r="B16" s="131"/>
      <c r="C16" s="77" t="s">
        <v>42</v>
      </c>
      <c r="D16" s="154" t="s">
        <v>29</v>
      </c>
      <c r="E16" s="103" t="s">
        <v>35</v>
      </c>
      <c r="F16" s="103" t="s">
        <v>162</v>
      </c>
      <c r="G16" s="103" t="s">
        <v>30</v>
      </c>
      <c r="H16" s="103" t="s">
        <v>29</v>
      </c>
      <c r="I16" s="103" t="s">
        <v>30</v>
      </c>
      <c r="J16" s="103" t="s">
        <v>31</v>
      </c>
      <c r="K16" s="103" t="s">
        <v>29</v>
      </c>
      <c r="L16" s="160">
        <f>L17+L20+L22+L24</f>
        <v>3499524.52</v>
      </c>
      <c r="M16" s="160">
        <f aca="true" t="shared" si="5" ref="M16:T16">M17+M20+M22+M24</f>
        <v>0</v>
      </c>
      <c r="N16" s="160">
        <f t="shared" si="5"/>
        <v>0</v>
      </c>
      <c r="O16" s="160">
        <f t="shared" si="5"/>
        <v>0</v>
      </c>
      <c r="P16" s="160">
        <f t="shared" si="5"/>
        <v>0</v>
      </c>
      <c r="Q16" s="160">
        <f t="shared" si="5"/>
        <v>0</v>
      </c>
      <c r="R16" s="160">
        <f t="shared" si="5"/>
        <v>0</v>
      </c>
      <c r="S16" s="160">
        <f t="shared" si="5"/>
        <v>0</v>
      </c>
      <c r="T16" s="160">
        <f t="shared" si="5"/>
        <v>1903981.0899999999</v>
      </c>
      <c r="U16" s="212">
        <f t="shared" si="1"/>
        <v>54.40685096271307</v>
      </c>
    </row>
    <row r="17" spans="1:21" ht="40.5" customHeight="1">
      <c r="A17" s="204" t="s">
        <v>283</v>
      </c>
      <c r="B17" s="131"/>
      <c r="C17" s="77" t="s">
        <v>510</v>
      </c>
      <c r="D17" s="103" t="s">
        <v>29</v>
      </c>
      <c r="E17" s="103" t="s">
        <v>35</v>
      </c>
      <c r="F17" s="103" t="s">
        <v>162</v>
      </c>
      <c r="G17" s="103" t="s">
        <v>156</v>
      </c>
      <c r="H17" s="103" t="s">
        <v>29</v>
      </c>
      <c r="I17" s="103" t="s">
        <v>156</v>
      </c>
      <c r="J17" s="103" t="s">
        <v>31</v>
      </c>
      <c r="K17" s="103" t="s">
        <v>34</v>
      </c>
      <c r="L17" s="160">
        <f>L18+L19</f>
        <v>910300</v>
      </c>
      <c r="M17" s="160">
        <f aca="true" t="shared" si="6" ref="M17:T17">M18+M19</f>
        <v>0</v>
      </c>
      <c r="N17" s="160">
        <f t="shared" si="6"/>
        <v>0</v>
      </c>
      <c r="O17" s="160">
        <f t="shared" si="6"/>
        <v>0</v>
      </c>
      <c r="P17" s="160">
        <f t="shared" si="6"/>
        <v>0</v>
      </c>
      <c r="Q17" s="160">
        <f t="shared" si="6"/>
        <v>0</v>
      </c>
      <c r="R17" s="160">
        <f t="shared" si="6"/>
        <v>0</v>
      </c>
      <c r="S17" s="160">
        <f t="shared" si="6"/>
        <v>0</v>
      </c>
      <c r="T17" s="160">
        <f t="shared" si="6"/>
        <v>606721.11</v>
      </c>
      <c r="U17" s="212">
        <f t="shared" si="1"/>
        <v>66.650676699989</v>
      </c>
    </row>
    <row r="18" spans="1:21" ht="33" customHeight="1">
      <c r="A18" s="205"/>
      <c r="B18" s="131"/>
      <c r="C18" s="76" t="s">
        <v>511</v>
      </c>
      <c r="D18" s="151" t="s">
        <v>403</v>
      </c>
      <c r="E18" s="151" t="s">
        <v>35</v>
      </c>
      <c r="F18" s="151" t="s">
        <v>162</v>
      </c>
      <c r="G18" s="151" t="s">
        <v>156</v>
      </c>
      <c r="H18" s="151" t="s">
        <v>512</v>
      </c>
      <c r="I18" s="151" t="s">
        <v>156</v>
      </c>
      <c r="J18" s="151" t="s">
        <v>31</v>
      </c>
      <c r="K18" s="151" t="s">
        <v>34</v>
      </c>
      <c r="L18" s="78">
        <v>510300</v>
      </c>
      <c r="M18" s="36"/>
      <c r="N18" s="36"/>
      <c r="O18" s="36"/>
      <c r="P18" s="36"/>
      <c r="Q18" s="36"/>
      <c r="R18" s="36"/>
      <c r="S18" s="36"/>
      <c r="T18" s="78">
        <v>374742.93</v>
      </c>
      <c r="U18" s="212">
        <f t="shared" si="1"/>
        <v>73.43580834803058</v>
      </c>
    </row>
    <row r="19" spans="1:21" ht="48" customHeight="1">
      <c r="A19" s="205"/>
      <c r="B19" s="131"/>
      <c r="C19" s="79" t="s">
        <v>513</v>
      </c>
      <c r="D19" s="151" t="s">
        <v>403</v>
      </c>
      <c r="E19" s="151" t="s">
        <v>35</v>
      </c>
      <c r="F19" s="151" t="s">
        <v>162</v>
      </c>
      <c r="G19" s="151" t="s">
        <v>156</v>
      </c>
      <c r="H19" s="151" t="s">
        <v>514</v>
      </c>
      <c r="I19" s="151" t="s">
        <v>156</v>
      </c>
      <c r="J19" s="151" t="s">
        <v>31</v>
      </c>
      <c r="K19" s="151" t="s">
        <v>34</v>
      </c>
      <c r="L19" s="161">
        <v>400000</v>
      </c>
      <c r="M19" s="38"/>
      <c r="N19" s="38"/>
      <c r="O19" s="38"/>
      <c r="P19" s="38"/>
      <c r="Q19" s="38"/>
      <c r="R19" s="38"/>
      <c r="S19" s="38"/>
      <c r="T19" s="161">
        <v>231978.18</v>
      </c>
      <c r="U19" s="212">
        <f t="shared" si="1"/>
        <v>57.994544999999995</v>
      </c>
    </row>
    <row r="20" spans="1:21" ht="21" customHeight="1">
      <c r="A20" s="204" t="s">
        <v>284</v>
      </c>
      <c r="B20" s="131"/>
      <c r="C20" s="163" t="s">
        <v>767</v>
      </c>
      <c r="D20" s="103" t="s">
        <v>29</v>
      </c>
      <c r="E20" s="103" t="s">
        <v>35</v>
      </c>
      <c r="F20" s="103" t="s">
        <v>162</v>
      </c>
      <c r="G20" s="103" t="s">
        <v>30</v>
      </c>
      <c r="H20" s="103" t="s">
        <v>29</v>
      </c>
      <c r="I20" s="103" t="s">
        <v>30</v>
      </c>
      <c r="J20" s="103" t="s">
        <v>31</v>
      </c>
      <c r="K20" s="103" t="s">
        <v>29</v>
      </c>
      <c r="L20" s="160">
        <f>L21</f>
        <v>46000</v>
      </c>
      <c r="M20" s="160">
        <f aca="true" t="shared" si="7" ref="M20:T20">M21</f>
        <v>0</v>
      </c>
      <c r="N20" s="160">
        <f t="shared" si="7"/>
        <v>0</v>
      </c>
      <c r="O20" s="160">
        <f t="shared" si="7"/>
        <v>0</v>
      </c>
      <c r="P20" s="160">
        <f t="shared" si="7"/>
        <v>0</v>
      </c>
      <c r="Q20" s="160">
        <f t="shared" si="7"/>
        <v>0</v>
      </c>
      <c r="R20" s="160">
        <f t="shared" si="7"/>
        <v>0</v>
      </c>
      <c r="S20" s="160">
        <f t="shared" si="7"/>
        <v>0</v>
      </c>
      <c r="T20" s="160">
        <f t="shared" si="7"/>
        <v>29617.45</v>
      </c>
      <c r="U20" s="212">
        <f t="shared" si="1"/>
        <v>64.38576086956522</v>
      </c>
    </row>
    <row r="21" spans="1:21" ht="47.25" customHeight="1">
      <c r="A21" s="205"/>
      <c r="B21" s="131"/>
      <c r="C21" s="79" t="s">
        <v>768</v>
      </c>
      <c r="D21" s="151" t="s">
        <v>403</v>
      </c>
      <c r="E21" s="151" t="s">
        <v>35</v>
      </c>
      <c r="F21" s="151" t="s">
        <v>162</v>
      </c>
      <c r="G21" s="151" t="s">
        <v>163</v>
      </c>
      <c r="H21" s="151" t="s">
        <v>36</v>
      </c>
      <c r="I21" s="151" t="s">
        <v>163</v>
      </c>
      <c r="J21" s="151" t="s">
        <v>31</v>
      </c>
      <c r="K21" s="151" t="s">
        <v>34</v>
      </c>
      <c r="L21" s="78">
        <v>46000</v>
      </c>
      <c r="M21" s="38"/>
      <c r="N21" s="38"/>
      <c r="O21" s="38"/>
      <c r="P21" s="38"/>
      <c r="Q21" s="38"/>
      <c r="R21" s="38"/>
      <c r="S21" s="38"/>
      <c r="T21" s="78">
        <v>29617.45</v>
      </c>
      <c r="U21" s="212">
        <f t="shared" si="1"/>
        <v>64.38576086956522</v>
      </c>
    </row>
    <row r="22" spans="1:21" ht="23.25" customHeight="1">
      <c r="A22" s="204" t="s">
        <v>286</v>
      </c>
      <c r="B22" s="131"/>
      <c r="C22" s="77" t="s">
        <v>43</v>
      </c>
      <c r="D22" s="103" t="s">
        <v>29</v>
      </c>
      <c r="E22" s="103" t="s">
        <v>35</v>
      </c>
      <c r="F22" s="103" t="s">
        <v>162</v>
      </c>
      <c r="G22" s="103" t="s">
        <v>165</v>
      </c>
      <c r="H22" s="103" t="s">
        <v>29</v>
      </c>
      <c r="I22" s="103" t="s">
        <v>156</v>
      </c>
      <c r="J22" s="103" t="s">
        <v>31</v>
      </c>
      <c r="K22" s="103" t="s">
        <v>34</v>
      </c>
      <c r="L22" s="160">
        <f>L23</f>
        <v>43000</v>
      </c>
      <c r="M22" s="160">
        <f aca="true" t="shared" si="8" ref="M22:T22">M23</f>
        <v>0</v>
      </c>
      <c r="N22" s="160">
        <f t="shared" si="8"/>
        <v>0</v>
      </c>
      <c r="O22" s="160">
        <f t="shared" si="8"/>
        <v>0</v>
      </c>
      <c r="P22" s="160">
        <f t="shared" si="8"/>
        <v>0</v>
      </c>
      <c r="Q22" s="160">
        <f t="shared" si="8"/>
        <v>0</v>
      </c>
      <c r="R22" s="160">
        <f t="shared" si="8"/>
        <v>0</v>
      </c>
      <c r="S22" s="160">
        <f t="shared" si="8"/>
        <v>0</v>
      </c>
      <c r="T22" s="160">
        <f t="shared" si="8"/>
        <v>28428.01</v>
      </c>
      <c r="U22" s="212">
        <f t="shared" si="1"/>
        <v>66.1116511627907</v>
      </c>
    </row>
    <row r="23" spans="1:21" ht="21" customHeight="1">
      <c r="A23" s="205"/>
      <c r="B23" s="131"/>
      <c r="C23" s="80" t="s">
        <v>285</v>
      </c>
      <c r="D23" s="151" t="s">
        <v>403</v>
      </c>
      <c r="E23" s="151" t="s">
        <v>35</v>
      </c>
      <c r="F23" s="151" t="s">
        <v>162</v>
      </c>
      <c r="G23" s="151" t="s">
        <v>165</v>
      </c>
      <c r="H23" s="151" t="s">
        <v>36</v>
      </c>
      <c r="I23" s="151" t="s">
        <v>156</v>
      </c>
      <c r="J23" s="151" t="s">
        <v>31</v>
      </c>
      <c r="K23" s="151" t="s">
        <v>34</v>
      </c>
      <c r="L23" s="161">
        <v>43000</v>
      </c>
      <c r="M23" s="38"/>
      <c r="N23" s="38"/>
      <c r="O23" s="38"/>
      <c r="P23" s="38"/>
      <c r="Q23" s="38"/>
      <c r="R23" s="38"/>
      <c r="S23" s="38"/>
      <c r="T23" s="161">
        <v>28428.01</v>
      </c>
      <c r="U23" s="212">
        <f t="shared" si="1"/>
        <v>66.1116511627907</v>
      </c>
    </row>
    <row r="24" spans="1:21" s="13" customFormat="1" ht="31.5" customHeight="1">
      <c r="A24" s="204" t="s">
        <v>576</v>
      </c>
      <c r="B24" s="131"/>
      <c r="C24" s="77" t="s">
        <v>44</v>
      </c>
      <c r="D24" s="103" t="s">
        <v>29</v>
      </c>
      <c r="E24" s="103" t="s">
        <v>35</v>
      </c>
      <c r="F24" s="103" t="s">
        <v>162</v>
      </c>
      <c r="G24" s="103" t="s">
        <v>166</v>
      </c>
      <c r="H24" s="103" t="s">
        <v>29</v>
      </c>
      <c r="I24" s="103" t="s">
        <v>163</v>
      </c>
      <c r="J24" s="103" t="s">
        <v>31</v>
      </c>
      <c r="K24" s="103" t="s">
        <v>34</v>
      </c>
      <c r="L24" s="160">
        <f>L25</f>
        <v>2500224.52</v>
      </c>
      <c r="M24" s="160">
        <f aca="true" t="shared" si="9" ref="M24:T24">M25</f>
        <v>0</v>
      </c>
      <c r="N24" s="160">
        <f t="shared" si="9"/>
        <v>0</v>
      </c>
      <c r="O24" s="160">
        <f t="shared" si="9"/>
        <v>0</v>
      </c>
      <c r="P24" s="160">
        <f t="shared" si="9"/>
        <v>0</v>
      </c>
      <c r="Q24" s="160">
        <f t="shared" si="9"/>
        <v>0</v>
      </c>
      <c r="R24" s="160">
        <f t="shared" si="9"/>
        <v>0</v>
      </c>
      <c r="S24" s="160">
        <f t="shared" si="9"/>
        <v>0</v>
      </c>
      <c r="T24" s="160">
        <f t="shared" si="9"/>
        <v>1239214.52</v>
      </c>
      <c r="U24" s="212">
        <f t="shared" si="1"/>
        <v>49.56412954465386</v>
      </c>
    </row>
    <row r="25" spans="1:21" ht="28.5" customHeight="1">
      <c r="A25" s="205"/>
      <c r="B25" s="131"/>
      <c r="C25" s="80" t="s">
        <v>287</v>
      </c>
      <c r="D25" s="151" t="s">
        <v>403</v>
      </c>
      <c r="E25" s="151" t="s">
        <v>35</v>
      </c>
      <c r="F25" s="151" t="s">
        <v>162</v>
      </c>
      <c r="G25" s="151" t="s">
        <v>166</v>
      </c>
      <c r="H25" s="151" t="s">
        <v>38</v>
      </c>
      <c r="I25" s="151" t="s">
        <v>163</v>
      </c>
      <c r="J25" s="151" t="s">
        <v>31</v>
      </c>
      <c r="K25" s="151" t="s">
        <v>34</v>
      </c>
      <c r="L25" s="164">
        <v>2500224.52</v>
      </c>
      <c r="M25" s="35"/>
      <c r="N25" s="35"/>
      <c r="O25" s="35"/>
      <c r="P25" s="35"/>
      <c r="Q25" s="35"/>
      <c r="R25" s="35"/>
      <c r="S25" s="35"/>
      <c r="T25" s="164">
        <v>1239214.52</v>
      </c>
      <c r="U25" s="212">
        <f t="shared" si="1"/>
        <v>49.56412954465386</v>
      </c>
    </row>
    <row r="26" spans="1:21" ht="20.25" customHeight="1">
      <c r="A26" s="204" t="s">
        <v>288</v>
      </c>
      <c r="B26" s="133"/>
      <c r="C26" s="77" t="s">
        <v>45</v>
      </c>
      <c r="D26" s="154" t="s">
        <v>29</v>
      </c>
      <c r="E26" s="103" t="s">
        <v>35</v>
      </c>
      <c r="F26" s="103" t="s">
        <v>158</v>
      </c>
      <c r="G26" s="103" t="s">
        <v>30</v>
      </c>
      <c r="H26" s="103" t="s">
        <v>29</v>
      </c>
      <c r="I26" s="103" t="s">
        <v>30</v>
      </c>
      <c r="J26" s="103" t="s">
        <v>31</v>
      </c>
      <c r="K26" s="103" t="s">
        <v>29</v>
      </c>
      <c r="L26" s="160">
        <f>L27+L29</f>
        <v>2862410.83</v>
      </c>
      <c r="M26" s="160">
        <f aca="true" t="shared" si="10" ref="M26:T26">M27+M29</f>
        <v>0</v>
      </c>
      <c r="N26" s="160">
        <f t="shared" si="10"/>
        <v>0</v>
      </c>
      <c r="O26" s="160">
        <f t="shared" si="10"/>
        <v>0</v>
      </c>
      <c r="P26" s="160">
        <f t="shared" si="10"/>
        <v>0</v>
      </c>
      <c r="Q26" s="160">
        <f t="shared" si="10"/>
        <v>0</v>
      </c>
      <c r="R26" s="160">
        <f t="shared" si="10"/>
        <v>0</v>
      </c>
      <c r="S26" s="160">
        <f t="shared" si="10"/>
        <v>0</v>
      </c>
      <c r="T26" s="160">
        <f t="shared" si="10"/>
        <v>2255939.31</v>
      </c>
      <c r="U26" s="212">
        <f t="shared" si="1"/>
        <v>78.81256199690944</v>
      </c>
    </row>
    <row r="27" spans="1:21" ht="36" customHeight="1">
      <c r="A27" s="204" t="s">
        <v>289</v>
      </c>
      <c r="B27" s="133"/>
      <c r="C27" s="77" t="s">
        <v>46</v>
      </c>
      <c r="D27" s="153" t="s">
        <v>29</v>
      </c>
      <c r="E27" s="153" t="s">
        <v>35</v>
      </c>
      <c r="F27" s="153" t="s">
        <v>158</v>
      </c>
      <c r="G27" s="153" t="s">
        <v>165</v>
      </c>
      <c r="H27" s="153" t="s">
        <v>29</v>
      </c>
      <c r="I27" s="153" t="s">
        <v>156</v>
      </c>
      <c r="J27" s="153" t="s">
        <v>31</v>
      </c>
      <c r="K27" s="153" t="s">
        <v>29</v>
      </c>
      <c r="L27" s="160">
        <f>L28</f>
        <v>2779410.83</v>
      </c>
      <c r="M27" s="160">
        <f aca="true" t="shared" si="11" ref="M27:T27">M28</f>
        <v>0</v>
      </c>
      <c r="N27" s="160">
        <f t="shared" si="11"/>
        <v>0</v>
      </c>
      <c r="O27" s="160">
        <f t="shared" si="11"/>
        <v>0</v>
      </c>
      <c r="P27" s="160">
        <f t="shared" si="11"/>
        <v>0</v>
      </c>
      <c r="Q27" s="160">
        <f t="shared" si="11"/>
        <v>0</v>
      </c>
      <c r="R27" s="160">
        <f t="shared" si="11"/>
        <v>0</v>
      </c>
      <c r="S27" s="160">
        <f t="shared" si="11"/>
        <v>0</v>
      </c>
      <c r="T27" s="160">
        <f t="shared" si="11"/>
        <v>2255939.31</v>
      </c>
      <c r="U27" s="212">
        <f t="shared" si="1"/>
        <v>81.16609770855646</v>
      </c>
    </row>
    <row r="28" spans="1:21" ht="36.75" customHeight="1">
      <c r="A28" s="204"/>
      <c r="B28" s="131"/>
      <c r="C28" s="165" t="s">
        <v>47</v>
      </c>
      <c r="D28" s="151" t="s">
        <v>403</v>
      </c>
      <c r="E28" s="151" t="s">
        <v>35</v>
      </c>
      <c r="F28" s="151" t="s">
        <v>158</v>
      </c>
      <c r="G28" s="151" t="s">
        <v>165</v>
      </c>
      <c r="H28" s="151" t="s">
        <v>36</v>
      </c>
      <c r="I28" s="151" t="s">
        <v>156</v>
      </c>
      <c r="J28" s="151" t="s">
        <v>31</v>
      </c>
      <c r="K28" s="151" t="s">
        <v>34</v>
      </c>
      <c r="L28" s="161">
        <v>2779410.83</v>
      </c>
      <c r="M28" s="36"/>
      <c r="N28" s="36"/>
      <c r="O28" s="36"/>
      <c r="P28" s="36"/>
      <c r="Q28" s="36"/>
      <c r="R28" s="36"/>
      <c r="S28" s="36"/>
      <c r="T28" s="161">
        <v>2255939.31</v>
      </c>
      <c r="U28" s="212">
        <f t="shared" si="1"/>
        <v>81.16609770855646</v>
      </c>
    </row>
    <row r="29" spans="1:21" ht="36.75" customHeight="1">
      <c r="A29" s="204" t="s">
        <v>775</v>
      </c>
      <c r="B29" s="131"/>
      <c r="C29" s="77" t="s">
        <v>446</v>
      </c>
      <c r="D29" s="153" t="s">
        <v>29</v>
      </c>
      <c r="E29" s="153" t="s">
        <v>35</v>
      </c>
      <c r="F29" s="153" t="s">
        <v>158</v>
      </c>
      <c r="G29" s="153" t="s">
        <v>157</v>
      </c>
      <c r="H29" s="153" t="s">
        <v>29</v>
      </c>
      <c r="I29" s="153" t="s">
        <v>156</v>
      </c>
      <c r="J29" s="153" t="s">
        <v>31</v>
      </c>
      <c r="K29" s="153" t="s">
        <v>29</v>
      </c>
      <c r="L29" s="160">
        <f>L30</f>
        <v>83000</v>
      </c>
      <c r="M29" s="160">
        <f aca="true" t="shared" si="12" ref="M29:T29">M30</f>
        <v>0</v>
      </c>
      <c r="N29" s="160">
        <f t="shared" si="12"/>
        <v>0</v>
      </c>
      <c r="O29" s="160">
        <f t="shared" si="12"/>
        <v>0</v>
      </c>
      <c r="P29" s="160">
        <f t="shared" si="12"/>
        <v>0</v>
      </c>
      <c r="Q29" s="160">
        <f t="shared" si="12"/>
        <v>0</v>
      </c>
      <c r="R29" s="160">
        <f t="shared" si="12"/>
        <v>0</v>
      </c>
      <c r="S29" s="160">
        <f t="shared" si="12"/>
        <v>0</v>
      </c>
      <c r="T29" s="160">
        <f t="shared" si="12"/>
        <v>0</v>
      </c>
      <c r="U29" s="212">
        <f t="shared" si="1"/>
        <v>0</v>
      </c>
    </row>
    <row r="30" spans="1:21" ht="22.5" customHeight="1">
      <c r="A30" s="204"/>
      <c r="B30" s="131"/>
      <c r="C30" s="165" t="s">
        <v>445</v>
      </c>
      <c r="D30" s="151" t="s">
        <v>186</v>
      </c>
      <c r="E30" s="151" t="s">
        <v>35</v>
      </c>
      <c r="F30" s="151" t="s">
        <v>158</v>
      </c>
      <c r="G30" s="151" t="s">
        <v>157</v>
      </c>
      <c r="H30" s="151" t="s">
        <v>361</v>
      </c>
      <c r="I30" s="151" t="s">
        <v>156</v>
      </c>
      <c r="J30" s="151" t="s">
        <v>509</v>
      </c>
      <c r="K30" s="151" t="s">
        <v>34</v>
      </c>
      <c r="L30" s="161">
        <v>83000</v>
      </c>
      <c r="M30" s="36"/>
      <c r="N30" s="36"/>
      <c r="O30" s="36"/>
      <c r="P30" s="36"/>
      <c r="Q30" s="36"/>
      <c r="R30" s="36"/>
      <c r="S30" s="36"/>
      <c r="T30" s="161">
        <v>0</v>
      </c>
      <c r="U30" s="212">
        <f t="shared" si="1"/>
        <v>0</v>
      </c>
    </row>
    <row r="31" spans="1:21" s="13" customFormat="1" ht="29.25" customHeight="1">
      <c r="A31" s="204" t="s">
        <v>290</v>
      </c>
      <c r="B31" s="131"/>
      <c r="C31" s="77" t="s">
        <v>48</v>
      </c>
      <c r="D31" s="154" t="s">
        <v>29</v>
      </c>
      <c r="E31" s="103" t="s">
        <v>35</v>
      </c>
      <c r="F31" s="103" t="s">
        <v>184</v>
      </c>
      <c r="G31" s="103" t="s">
        <v>30</v>
      </c>
      <c r="H31" s="103" t="s">
        <v>29</v>
      </c>
      <c r="I31" s="103" t="s">
        <v>30</v>
      </c>
      <c r="J31" s="103" t="s">
        <v>31</v>
      </c>
      <c r="K31" s="103" t="s">
        <v>29</v>
      </c>
      <c r="L31" s="160">
        <f>L32+L34+L45</f>
        <v>3970000</v>
      </c>
      <c r="M31" s="160" t="e">
        <f aca="true" t="shared" si="13" ref="M31:T31">M32+M34+M45</f>
        <v>#REF!</v>
      </c>
      <c r="N31" s="160" t="e">
        <f t="shared" si="13"/>
        <v>#REF!</v>
      </c>
      <c r="O31" s="160" t="e">
        <f t="shared" si="13"/>
        <v>#REF!</v>
      </c>
      <c r="P31" s="160" t="e">
        <f t="shared" si="13"/>
        <v>#REF!</v>
      </c>
      <c r="Q31" s="160" t="e">
        <f t="shared" si="13"/>
        <v>#REF!</v>
      </c>
      <c r="R31" s="160" t="e">
        <f t="shared" si="13"/>
        <v>#REF!</v>
      </c>
      <c r="S31" s="160" t="e">
        <f t="shared" si="13"/>
        <v>#REF!</v>
      </c>
      <c r="T31" s="160">
        <f t="shared" si="13"/>
        <v>3379855.0199999996</v>
      </c>
      <c r="U31" s="212">
        <f t="shared" si="1"/>
        <v>85.13488715365239</v>
      </c>
    </row>
    <row r="32" spans="1:21" s="13" customFormat="1" ht="36.75" customHeight="1">
      <c r="A32" s="206" t="s">
        <v>291</v>
      </c>
      <c r="B32" s="131"/>
      <c r="C32" s="81" t="s">
        <v>111</v>
      </c>
      <c r="D32" s="103" t="s">
        <v>29</v>
      </c>
      <c r="E32" s="103" t="s">
        <v>35</v>
      </c>
      <c r="F32" s="103" t="s">
        <v>184</v>
      </c>
      <c r="G32" s="103" t="s">
        <v>165</v>
      </c>
      <c r="H32" s="103" t="s">
        <v>29</v>
      </c>
      <c r="I32" s="103" t="s">
        <v>30</v>
      </c>
      <c r="J32" s="103" t="s">
        <v>31</v>
      </c>
      <c r="K32" s="103" t="s">
        <v>51</v>
      </c>
      <c r="L32" s="160">
        <f>L33</f>
        <v>0</v>
      </c>
      <c r="M32" s="160" t="e">
        <f aca="true" t="shared" si="14" ref="M32:T32">M33</f>
        <v>#REF!</v>
      </c>
      <c r="N32" s="160" t="e">
        <f t="shared" si="14"/>
        <v>#REF!</v>
      </c>
      <c r="O32" s="160" t="e">
        <f t="shared" si="14"/>
        <v>#REF!</v>
      </c>
      <c r="P32" s="160" t="e">
        <f t="shared" si="14"/>
        <v>#REF!</v>
      </c>
      <c r="Q32" s="160" t="e">
        <f t="shared" si="14"/>
        <v>#REF!</v>
      </c>
      <c r="R32" s="160" t="e">
        <f t="shared" si="14"/>
        <v>#REF!</v>
      </c>
      <c r="S32" s="160" t="e">
        <f t="shared" si="14"/>
        <v>#REF!</v>
      </c>
      <c r="T32" s="160">
        <f t="shared" si="14"/>
        <v>0</v>
      </c>
      <c r="U32" s="212" t="e">
        <f t="shared" si="1"/>
        <v>#DIV/0!</v>
      </c>
    </row>
    <row r="33" spans="1:21" ht="36" customHeight="1">
      <c r="A33" s="204"/>
      <c r="B33" s="131"/>
      <c r="C33" s="80" t="s">
        <v>49</v>
      </c>
      <c r="D33" s="151" t="s">
        <v>186</v>
      </c>
      <c r="E33" s="151" t="s">
        <v>35</v>
      </c>
      <c r="F33" s="151" t="s">
        <v>184</v>
      </c>
      <c r="G33" s="151" t="s">
        <v>165</v>
      </c>
      <c r="H33" s="151" t="s">
        <v>50</v>
      </c>
      <c r="I33" s="151" t="s">
        <v>162</v>
      </c>
      <c r="J33" s="151" t="s">
        <v>31</v>
      </c>
      <c r="K33" s="151" t="s">
        <v>51</v>
      </c>
      <c r="L33" s="161">
        <v>0</v>
      </c>
      <c r="M33" s="35" t="e">
        <f aca="true" t="shared" si="15" ref="M33:R33">M34</f>
        <v>#REF!</v>
      </c>
      <c r="N33" s="35" t="e">
        <f t="shared" si="15"/>
        <v>#REF!</v>
      </c>
      <c r="O33" s="35" t="e">
        <f t="shared" si="15"/>
        <v>#REF!</v>
      </c>
      <c r="P33" s="35" t="e">
        <f t="shared" si="15"/>
        <v>#REF!</v>
      </c>
      <c r="Q33" s="35" t="e">
        <f t="shared" si="15"/>
        <v>#REF!</v>
      </c>
      <c r="R33" s="35" t="e">
        <f t="shared" si="15"/>
        <v>#REF!</v>
      </c>
      <c r="S33" s="35" t="e">
        <f>#REF!=SUM(L33:R33)</f>
        <v>#REF!</v>
      </c>
      <c r="T33" s="161">
        <v>0</v>
      </c>
      <c r="U33" s="212" t="e">
        <f t="shared" si="1"/>
        <v>#DIV/0!</v>
      </c>
    </row>
    <row r="34" spans="1:21" ht="116.25" customHeight="1">
      <c r="A34" s="206" t="s">
        <v>292</v>
      </c>
      <c r="B34" s="131"/>
      <c r="C34" s="166" t="s">
        <v>293</v>
      </c>
      <c r="D34" s="154" t="s">
        <v>29</v>
      </c>
      <c r="E34" s="103" t="s">
        <v>35</v>
      </c>
      <c r="F34" s="103" t="s">
        <v>184</v>
      </c>
      <c r="G34" s="103" t="s">
        <v>162</v>
      </c>
      <c r="H34" s="103" t="s">
        <v>29</v>
      </c>
      <c r="I34" s="103" t="s">
        <v>30</v>
      </c>
      <c r="J34" s="103" t="s">
        <v>31</v>
      </c>
      <c r="K34" s="103" t="s">
        <v>51</v>
      </c>
      <c r="L34" s="160">
        <f>L35+L39+L41+L43</f>
        <v>3250000</v>
      </c>
      <c r="M34" s="160" t="e">
        <f aca="true" t="shared" si="16" ref="M34:T34">M35+M39+M41+M43</f>
        <v>#REF!</v>
      </c>
      <c r="N34" s="160" t="e">
        <f t="shared" si="16"/>
        <v>#REF!</v>
      </c>
      <c r="O34" s="160" t="e">
        <f t="shared" si="16"/>
        <v>#REF!</v>
      </c>
      <c r="P34" s="160" t="e">
        <f t="shared" si="16"/>
        <v>#REF!</v>
      </c>
      <c r="Q34" s="160" t="e">
        <f t="shared" si="16"/>
        <v>#REF!</v>
      </c>
      <c r="R34" s="160" t="e">
        <f t="shared" si="16"/>
        <v>#REF!</v>
      </c>
      <c r="S34" s="160" t="e">
        <f t="shared" si="16"/>
        <v>#REF!</v>
      </c>
      <c r="T34" s="160">
        <f t="shared" si="16"/>
        <v>2900310.3</v>
      </c>
      <c r="U34" s="212">
        <f t="shared" si="1"/>
        <v>89.24031692307692</v>
      </c>
    </row>
    <row r="35" spans="1:21" ht="60" customHeight="1">
      <c r="A35" s="205"/>
      <c r="B35" s="132"/>
      <c r="C35" s="76" t="s">
        <v>294</v>
      </c>
      <c r="D35" s="151" t="s">
        <v>29</v>
      </c>
      <c r="E35" s="151" t="s">
        <v>35</v>
      </c>
      <c r="F35" s="151" t="s">
        <v>184</v>
      </c>
      <c r="G35" s="151" t="s">
        <v>162</v>
      </c>
      <c r="H35" s="151" t="s">
        <v>36</v>
      </c>
      <c r="I35" s="151" t="s">
        <v>30</v>
      </c>
      <c r="J35" s="151" t="s">
        <v>31</v>
      </c>
      <c r="K35" s="151" t="s">
        <v>51</v>
      </c>
      <c r="L35" s="167">
        <f>L36+L37+L38</f>
        <v>2220000</v>
      </c>
      <c r="M35" s="167" t="e">
        <f aca="true" t="shared" si="17" ref="M35:T35">M36+M37+M38</f>
        <v>#REF!</v>
      </c>
      <c r="N35" s="167" t="e">
        <f t="shared" si="17"/>
        <v>#REF!</v>
      </c>
      <c r="O35" s="167" t="e">
        <f t="shared" si="17"/>
        <v>#REF!</v>
      </c>
      <c r="P35" s="167" t="e">
        <f t="shared" si="17"/>
        <v>#REF!</v>
      </c>
      <c r="Q35" s="167" t="e">
        <f t="shared" si="17"/>
        <v>#REF!</v>
      </c>
      <c r="R35" s="167" t="e">
        <f t="shared" si="17"/>
        <v>#REF!</v>
      </c>
      <c r="S35" s="167" t="e">
        <f t="shared" si="17"/>
        <v>#REF!</v>
      </c>
      <c r="T35" s="167">
        <f t="shared" si="17"/>
        <v>2155774.3</v>
      </c>
      <c r="U35" s="212">
        <f t="shared" si="1"/>
        <v>97.10695045045044</v>
      </c>
    </row>
    <row r="36" spans="1:21" ht="63.75" customHeight="1">
      <c r="A36" s="206"/>
      <c r="B36" s="132"/>
      <c r="C36" s="82" t="s">
        <v>515</v>
      </c>
      <c r="D36" s="151" t="s">
        <v>186</v>
      </c>
      <c r="E36" s="151" t="s">
        <v>35</v>
      </c>
      <c r="F36" s="151" t="s">
        <v>184</v>
      </c>
      <c r="G36" s="151" t="s">
        <v>162</v>
      </c>
      <c r="H36" s="151" t="s">
        <v>52</v>
      </c>
      <c r="I36" s="151" t="s">
        <v>162</v>
      </c>
      <c r="J36" s="151" t="s">
        <v>31</v>
      </c>
      <c r="K36" s="151" t="s">
        <v>51</v>
      </c>
      <c r="L36" s="161">
        <v>1450000</v>
      </c>
      <c r="M36" s="36"/>
      <c r="N36" s="36"/>
      <c r="O36" s="36"/>
      <c r="P36" s="36"/>
      <c r="Q36" s="36"/>
      <c r="R36" s="36"/>
      <c r="S36" s="36"/>
      <c r="T36" s="161">
        <v>1717256.96</v>
      </c>
      <c r="U36" s="212">
        <f t="shared" si="1"/>
        <v>118.43151448275862</v>
      </c>
    </row>
    <row r="37" spans="1:21" ht="67.5" customHeight="1">
      <c r="A37" s="207"/>
      <c r="B37" s="132"/>
      <c r="C37" s="83" t="s">
        <v>118</v>
      </c>
      <c r="D37" s="168" t="s">
        <v>186</v>
      </c>
      <c r="E37" s="168" t="s">
        <v>35</v>
      </c>
      <c r="F37" s="168" t="s">
        <v>184</v>
      </c>
      <c r="G37" s="168" t="s">
        <v>162</v>
      </c>
      <c r="H37" s="168" t="s">
        <v>52</v>
      </c>
      <c r="I37" s="168" t="s">
        <v>196</v>
      </c>
      <c r="J37" s="168" t="s">
        <v>31</v>
      </c>
      <c r="K37" s="168" t="s">
        <v>51</v>
      </c>
      <c r="L37" s="167">
        <v>700000</v>
      </c>
      <c r="M37" s="36" t="e">
        <f>#REF!</f>
        <v>#REF!</v>
      </c>
      <c r="N37" s="36" t="e">
        <f>#REF!</f>
        <v>#REF!</v>
      </c>
      <c r="O37" s="36" t="e">
        <f>#REF!</f>
        <v>#REF!</v>
      </c>
      <c r="P37" s="36" t="e">
        <f>#REF!</f>
        <v>#REF!</v>
      </c>
      <c r="Q37" s="36" t="e">
        <f>#REF!</f>
        <v>#REF!</v>
      </c>
      <c r="R37" s="36" t="e">
        <f>#REF!</f>
        <v>#REF!</v>
      </c>
      <c r="S37" s="36" t="e">
        <f>#REF!=SUM(L37:R37)</f>
        <v>#REF!</v>
      </c>
      <c r="T37" s="167">
        <v>374266.75</v>
      </c>
      <c r="U37" s="212">
        <f t="shared" si="1"/>
        <v>53.466678571428574</v>
      </c>
    </row>
    <row r="38" spans="1:21" ht="67.5" customHeight="1">
      <c r="A38" s="207"/>
      <c r="B38" s="132"/>
      <c r="C38" s="83" t="s">
        <v>118</v>
      </c>
      <c r="D38" s="168" t="s">
        <v>40</v>
      </c>
      <c r="E38" s="168" t="s">
        <v>35</v>
      </c>
      <c r="F38" s="168" t="s">
        <v>184</v>
      </c>
      <c r="G38" s="168" t="s">
        <v>162</v>
      </c>
      <c r="H38" s="168" t="s">
        <v>52</v>
      </c>
      <c r="I38" s="168" t="s">
        <v>196</v>
      </c>
      <c r="J38" s="168" t="s">
        <v>31</v>
      </c>
      <c r="K38" s="168" t="s">
        <v>51</v>
      </c>
      <c r="L38" s="167">
        <v>70000</v>
      </c>
      <c r="M38" s="36"/>
      <c r="N38" s="36"/>
      <c r="O38" s="36"/>
      <c r="P38" s="36"/>
      <c r="Q38" s="36"/>
      <c r="R38" s="36"/>
      <c r="S38" s="36"/>
      <c r="T38" s="167">
        <v>64250.59</v>
      </c>
      <c r="U38" s="212">
        <f t="shared" si="1"/>
        <v>91.78655714285713</v>
      </c>
    </row>
    <row r="39" spans="1:21" ht="72" customHeight="1">
      <c r="A39" s="205"/>
      <c r="B39" s="132"/>
      <c r="C39" s="82" t="s">
        <v>226</v>
      </c>
      <c r="D39" s="151" t="s">
        <v>29</v>
      </c>
      <c r="E39" s="151" t="s">
        <v>35</v>
      </c>
      <c r="F39" s="151" t="s">
        <v>184</v>
      </c>
      <c r="G39" s="151" t="s">
        <v>162</v>
      </c>
      <c r="H39" s="151" t="s">
        <v>38</v>
      </c>
      <c r="I39" s="151" t="s">
        <v>30</v>
      </c>
      <c r="J39" s="151" t="s">
        <v>31</v>
      </c>
      <c r="K39" s="151" t="s">
        <v>51</v>
      </c>
      <c r="L39" s="167">
        <f>L40</f>
        <v>450000</v>
      </c>
      <c r="M39" s="167">
        <f aca="true" t="shared" si="18" ref="M39:T39">M40</f>
        <v>0</v>
      </c>
      <c r="N39" s="167">
        <f t="shared" si="18"/>
        <v>0</v>
      </c>
      <c r="O39" s="167">
        <f t="shared" si="18"/>
        <v>0</v>
      </c>
      <c r="P39" s="167">
        <f t="shared" si="18"/>
        <v>0</v>
      </c>
      <c r="Q39" s="167">
        <f t="shared" si="18"/>
        <v>0</v>
      </c>
      <c r="R39" s="167">
        <f t="shared" si="18"/>
        <v>0</v>
      </c>
      <c r="S39" s="167">
        <f t="shared" si="18"/>
        <v>0</v>
      </c>
      <c r="T39" s="167">
        <f t="shared" si="18"/>
        <v>301284.74</v>
      </c>
      <c r="U39" s="212">
        <f t="shared" si="1"/>
        <v>66.95216444444443</v>
      </c>
    </row>
    <row r="40" spans="1:21" ht="71.25" customHeight="1">
      <c r="A40" s="205"/>
      <c r="B40" s="132"/>
      <c r="C40" s="76" t="s">
        <v>225</v>
      </c>
      <c r="D40" s="151" t="s">
        <v>186</v>
      </c>
      <c r="E40" s="151" t="s">
        <v>35</v>
      </c>
      <c r="F40" s="151" t="s">
        <v>184</v>
      </c>
      <c r="G40" s="151" t="s">
        <v>162</v>
      </c>
      <c r="H40" s="151" t="s">
        <v>67</v>
      </c>
      <c r="I40" s="151" t="s">
        <v>162</v>
      </c>
      <c r="J40" s="151" t="s">
        <v>31</v>
      </c>
      <c r="K40" s="151" t="s">
        <v>51</v>
      </c>
      <c r="L40" s="167">
        <v>450000</v>
      </c>
      <c r="M40" s="36"/>
      <c r="N40" s="36"/>
      <c r="O40" s="36"/>
      <c r="P40" s="36"/>
      <c r="Q40" s="36"/>
      <c r="R40" s="36"/>
      <c r="S40" s="36"/>
      <c r="T40" s="167">
        <v>301284.74</v>
      </c>
      <c r="U40" s="212">
        <f t="shared" si="1"/>
        <v>66.95216444444443</v>
      </c>
    </row>
    <row r="41" spans="1:21" ht="75.75" customHeight="1">
      <c r="A41" s="205"/>
      <c r="B41" s="132"/>
      <c r="C41" s="82" t="s">
        <v>295</v>
      </c>
      <c r="D41" s="151" t="s">
        <v>29</v>
      </c>
      <c r="E41" s="151" t="s">
        <v>35</v>
      </c>
      <c r="F41" s="151" t="s">
        <v>184</v>
      </c>
      <c r="G41" s="151" t="s">
        <v>162</v>
      </c>
      <c r="H41" s="151" t="s">
        <v>40</v>
      </c>
      <c r="I41" s="151" t="s">
        <v>30</v>
      </c>
      <c r="J41" s="151" t="s">
        <v>31</v>
      </c>
      <c r="K41" s="151" t="s">
        <v>51</v>
      </c>
      <c r="L41" s="167">
        <f>L42</f>
        <v>82000</v>
      </c>
      <c r="M41" s="167">
        <f aca="true" t="shared" si="19" ref="M41:T41">M42</f>
        <v>0</v>
      </c>
      <c r="N41" s="167">
        <f t="shared" si="19"/>
        <v>0</v>
      </c>
      <c r="O41" s="167">
        <f t="shared" si="19"/>
        <v>0</v>
      </c>
      <c r="P41" s="167">
        <f t="shared" si="19"/>
        <v>0</v>
      </c>
      <c r="Q41" s="167">
        <f t="shared" si="19"/>
        <v>0</v>
      </c>
      <c r="R41" s="167">
        <f t="shared" si="19"/>
        <v>0</v>
      </c>
      <c r="S41" s="167">
        <f t="shared" si="19"/>
        <v>0</v>
      </c>
      <c r="T41" s="167">
        <f t="shared" si="19"/>
        <v>47341.4</v>
      </c>
      <c r="U41" s="212">
        <f t="shared" si="1"/>
        <v>57.73341463414634</v>
      </c>
    </row>
    <row r="42" spans="1:21" ht="54" customHeight="1">
      <c r="A42" s="205"/>
      <c r="B42" s="132"/>
      <c r="C42" s="76" t="s">
        <v>296</v>
      </c>
      <c r="D42" s="151" t="s">
        <v>186</v>
      </c>
      <c r="E42" s="151" t="s">
        <v>35</v>
      </c>
      <c r="F42" s="151" t="s">
        <v>184</v>
      </c>
      <c r="G42" s="151" t="s">
        <v>162</v>
      </c>
      <c r="H42" s="151" t="s">
        <v>53</v>
      </c>
      <c r="I42" s="151" t="s">
        <v>162</v>
      </c>
      <c r="J42" s="151" t="s">
        <v>31</v>
      </c>
      <c r="K42" s="151" t="s">
        <v>51</v>
      </c>
      <c r="L42" s="167">
        <v>82000</v>
      </c>
      <c r="M42" s="36"/>
      <c r="N42" s="36"/>
      <c r="O42" s="36"/>
      <c r="P42" s="36"/>
      <c r="Q42" s="36"/>
      <c r="R42" s="36"/>
      <c r="S42" s="36"/>
      <c r="T42" s="167">
        <v>47341.4</v>
      </c>
      <c r="U42" s="212">
        <f t="shared" si="1"/>
        <v>57.73341463414634</v>
      </c>
    </row>
    <row r="43" spans="1:21" ht="39" customHeight="1">
      <c r="A43" s="205"/>
      <c r="B43" s="133"/>
      <c r="C43" s="76" t="s">
        <v>327</v>
      </c>
      <c r="D43" s="151" t="s">
        <v>29</v>
      </c>
      <c r="E43" s="151" t="s">
        <v>35</v>
      </c>
      <c r="F43" s="151" t="s">
        <v>184</v>
      </c>
      <c r="G43" s="151" t="s">
        <v>162</v>
      </c>
      <c r="H43" s="151" t="s">
        <v>516</v>
      </c>
      <c r="I43" s="151" t="s">
        <v>30</v>
      </c>
      <c r="J43" s="151" t="s">
        <v>31</v>
      </c>
      <c r="K43" s="151" t="s">
        <v>51</v>
      </c>
      <c r="L43" s="84">
        <f>L44</f>
        <v>498000</v>
      </c>
      <c r="M43" s="84">
        <f aca="true" t="shared" si="20" ref="M43:T43">M44</f>
        <v>0</v>
      </c>
      <c r="N43" s="84">
        <f t="shared" si="20"/>
        <v>0</v>
      </c>
      <c r="O43" s="84">
        <f t="shared" si="20"/>
        <v>0</v>
      </c>
      <c r="P43" s="84">
        <f t="shared" si="20"/>
        <v>0</v>
      </c>
      <c r="Q43" s="84">
        <f t="shared" si="20"/>
        <v>0</v>
      </c>
      <c r="R43" s="84">
        <f t="shared" si="20"/>
        <v>0</v>
      </c>
      <c r="S43" s="84">
        <f t="shared" si="20"/>
        <v>0</v>
      </c>
      <c r="T43" s="84">
        <f t="shared" si="20"/>
        <v>395909.86</v>
      </c>
      <c r="U43" s="212">
        <f t="shared" si="1"/>
        <v>79.4999718875502</v>
      </c>
    </row>
    <row r="44" spans="1:21" ht="43.5" customHeight="1">
      <c r="A44" s="205"/>
      <c r="B44" s="133"/>
      <c r="C44" s="76" t="s">
        <v>328</v>
      </c>
      <c r="D44" s="151" t="s">
        <v>186</v>
      </c>
      <c r="E44" s="151" t="s">
        <v>35</v>
      </c>
      <c r="F44" s="151" t="s">
        <v>184</v>
      </c>
      <c r="G44" s="151" t="s">
        <v>162</v>
      </c>
      <c r="H44" s="151" t="s">
        <v>329</v>
      </c>
      <c r="I44" s="151" t="s">
        <v>162</v>
      </c>
      <c r="J44" s="151" t="s">
        <v>31</v>
      </c>
      <c r="K44" s="151" t="s">
        <v>51</v>
      </c>
      <c r="L44" s="78">
        <v>498000</v>
      </c>
      <c r="M44" s="36"/>
      <c r="N44" s="36"/>
      <c r="O44" s="36"/>
      <c r="P44" s="36"/>
      <c r="Q44" s="36"/>
      <c r="R44" s="36"/>
      <c r="S44" s="36"/>
      <c r="T44" s="78">
        <v>395909.86</v>
      </c>
      <c r="U44" s="212">
        <f t="shared" si="1"/>
        <v>79.4999718875502</v>
      </c>
    </row>
    <row r="45" spans="1:21" ht="46.5" customHeight="1">
      <c r="A45" s="209" t="s">
        <v>776</v>
      </c>
      <c r="B45" s="133"/>
      <c r="C45" s="77" t="s">
        <v>517</v>
      </c>
      <c r="D45" s="103" t="s">
        <v>29</v>
      </c>
      <c r="E45" s="103" t="s">
        <v>35</v>
      </c>
      <c r="F45" s="103" t="s">
        <v>184</v>
      </c>
      <c r="G45" s="103" t="s">
        <v>159</v>
      </c>
      <c r="H45" s="103" t="s">
        <v>341</v>
      </c>
      <c r="I45" s="103" t="s">
        <v>30</v>
      </c>
      <c r="J45" s="103" t="s">
        <v>31</v>
      </c>
      <c r="K45" s="103" t="s">
        <v>51</v>
      </c>
      <c r="L45" s="160">
        <f>L46</f>
        <v>720000</v>
      </c>
      <c r="M45" s="160">
        <f aca="true" t="shared" si="21" ref="M45:T45">M46</f>
        <v>0</v>
      </c>
      <c r="N45" s="160">
        <f t="shared" si="21"/>
        <v>0</v>
      </c>
      <c r="O45" s="160">
        <f t="shared" si="21"/>
        <v>0</v>
      </c>
      <c r="P45" s="160">
        <f t="shared" si="21"/>
        <v>0</v>
      </c>
      <c r="Q45" s="160">
        <f t="shared" si="21"/>
        <v>0</v>
      </c>
      <c r="R45" s="160">
        <f t="shared" si="21"/>
        <v>0</v>
      </c>
      <c r="S45" s="160">
        <f t="shared" si="21"/>
        <v>0</v>
      </c>
      <c r="T45" s="160">
        <f t="shared" si="21"/>
        <v>479544.72</v>
      </c>
      <c r="U45" s="212">
        <f t="shared" si="1"/>
        <v>66.60343333333333</v>
      </c>
    </row>
    <row r="46" spans="1:21" ht="36" customHeight="1">
      <c r="A46" s="205"/>
      <c r="B46" s="133"/>
      <c r="C46" s="76" t="s">
        <v>342</v>
      </c>
      <c r="D46" s="151" t="s">
        <v>186</v>
      </c>
      <c r="E46" s="151" t="s">
        <v>35</v>
      </c>
      <c r="F46" s="151" t="s">
        <v>184</v>
      </c>
      <c r="G46" s="151" t="s">
        <v>159</v>
      </c>
      <c r="H46" s="151" t="s">
        <v>341</v>
      </c>
      <c r="I46" s="151" t="s">
        <v>162</v>
      </c>
      <c r="J46" s="151" t="s">
        <v>31</v>
      </c>
      <c r="K46" s="151" t="s">
        <v>51</v>
      </c>
      <c r="L46" s="161">
        <v>720000</v>
      </c>
      <c r="M46" s="36"/>
      <c r="N46" s="36"/>
      <c r="O46" s="36"/>
      <c r="P46" s="36"/>
      <c r="Q46" s="36"/>
      <c r="R46" s="36"/>
      <c r="S46" s="36"/>
      <c r="T46" s="161">
        <v>479544.72</v>
      </c>
      <c r="U46" s="212">
        <f t="shared" si="1"/>
        <v>66.60343333333333</v>
      </c>
    </row>
    <row r="47" spans="1:21" ht="22.5" customHeight="1">
      <c r="A47" s="204" t="s">
        <v>297</v>
      </c>
      <c r="B47" s="133"/>
      <c r="C47" s="77" t="s">
        <v>54</v>
      </c>
      <c r="D47" s="154" t="s">
        <v>29</v>
      </c>
      <c r="E47" s="103" t="s">
        <v>35</v>
      </c>
      <c r="F47" s="103" t="s">
        <v>160</v>
      </c>
      <c r="G47" s="103" t="s">
        <v>30</v>
      </c>
      <c r="H47" s="103" t="s">
        <v>29</v>
      </c>
      <c r="I47" s="103" t="s">
        <v>30</v>
      </c>
      <c r="J47" s="103" t="s">
        <v>31</v>
      </c>
      <c r="K47" s="103" t="s">
        <v>29</v>
      </c>
      <c r="L47" s="160">
        <f>L48</f>
        <v>451700</v>
      </c>
      <c r="M47" s="160">
        <f aca="true" t="shared" si="22" ref="M47:T47">M48</f>
        <v>0</v>
      </c>
      <c r="N47" s="160" t="e">
        <f t="shared" si="22"/>
        <v>#REF!</v>
      </c>
      <c r="O47" s="160" t="e">
        <f t="shared" si="22"/>
        <v>#REF!</v>
      </c>
      <c r="P47" s="160" t="e">
        <f t="shared" si="22"/>
        <v>#REF!</v>
      </c>
      <c r="Q47" s="160" t="e">
        <f t="shared" si="22"/>
        <v>#REF!</v>
      </c>
      <c r="R47" s="160" t="e">
        <f t="shared" si="22"/>
        <v>#REF!</v>
      </c>
      <c r="S47" s="160" t="e">
        <f t="shared" si="22"/>
        <v>#REF!</v>
      </c>
      <c r="T47" s="160">
        <f t="shared" si="22"/>
        <v>373820.01</v>
      </c>
      <c r="U47" s="212">
        <f t="shared" si="1"/>
        <v>82.75847022359973</v>
      </c>
    </row>
    <row r="48" spans="1:21" s="13" customFormat="1" ht="24.75" customHeight="1">
      <c r="A48" s="206" t="s">
        <v>298</v>
      </c>
      <c r="B48" s="131"/>
      <c r="C48" s="77" t="s">
        <v>55</v>
      </c>
      <c r="D48" s="103" t="s">
        <v>29</v>
      </c>
      <c r="E48" s="103" t="s">
        <v>35</v>
      </c>
      <c r="F48" s="103" t="s">
        <v>160</v>
      </c>
      <c r="G48" s="103" t="s">
        <v>156</v>
      </c>
      <c r="H48" s="103" t="s">
        <v>29</v>
      </c>
      <c r="I48" s="103" t="s">
        <v>156</v>
      </c>
      <c r="J48" s="103" t="s">
        <v>31</v>
      </c>
      <c r="K48" s="103" t="s">
        <v>51</v>
      </c>
      <c r="L48" s="160">
        <f>L49+L50+L51</f>
        <v>451700</v>
      </c>
      <c r="M48" s="160">
        <f aca="true" t="shared" si="23" ref="M48:T48">M49+M50+M51</f>
        <v>0</v>
      </c>
      <c r="N48" s="160" t="e">
        <f t="shared" si="23"/>
        <v>#REF!</v>
      </c>
      <c r="O48" s="160" t="e">
        <f t="shared" si="23"/>
        <v>#REF!</v>
      </c>
      <c r="P48" s="160" t="e">
        <f t="shared" si="23"/>
        <v>#REF!</v>
      </c>
      <c r="Q48" s="160" t="e">
        <f t="shared" si="23"/>
        <v>#REF!</v>
      </c>
      <c r="R48" s="160" t="e">
        <f t="shared" si="23"/>
        <v>#REF!</v>
      </c>
      <c r="S48" s="160" t="e">
        <f t="shared" si="23"/>
        <v>#REF!</v>
      </c>
      <c r="T48" s="160">
        <f t="shared" si="23"/>
        <v>373820.01</v>
      </c>
      <c r="U48" s="212">
        <f t="shared" si="1"/>
        <v>82.75847022359973</v>
      </c>
    </row>
    <row r="49" spans="1:21" s="5" customFormat="1" ht="33" customHeight="1">
      <c r="A49" s="204"/>
      <c r="B49" s="131"/>
      <c r="C49" s="80" t="s">
        <v>56</v>
      </c>
      <c r="D49" s="151" t="s">
        <v>404</v>
      </c>
      <c r="E49" s="151" t="s">
        <v>35</v>
      </c>
      <c r="F49" s="151" t="s">
        <v>160</v>
      </c>
      <c r="G49" s="151" t="s">
        <v>156</v>
      </c>
      <c r="H49" s="151" t="s">
        <v>36</v>
      </c>
      <c r="I49" s="151" t="s">
        <v>156</v>
      </c>
      <c r="J49" s="151" t="s">
        <v>31</v>
      </c>
      <c r="K49" s="151" t="s">
        <v>51</v>
      </c>
      <c r="L49" s="161">
        <v>101800</v>
      </c>
      <c r="M49" s="36"/>
      <c r="N49" s="36"/>
      <c r="O49" s="36"/>
      <c r="P49" s="36"/>
      <c r="Q49" s="36"/>
      <c r="R49" s="36"/>
      <c r="S49" s="36"/>
      <c r="T49" s="161">
        <v>45980.65</v>
      </c>
      <c r="U49" s="212">
        <f t="shared" si="1"/>
        <v>45.1676326129666</v>
      </c>
    </row>
    <row r="50" spans="1:21" ht="28.5" customHeight="1">
      <c r="A50" s="206"/>
      <c r="B50" s="132"/>
      <c r="C50" s="80" t="s">
        <v>345</v>
      </c>
      <c r="D50" s="151" t="s">
        <v>404</v>
      </c>
      <c r="E50" s="151" t="s">
        <v>35</v>
      </c>
      <c r="F50" s="151" t="s">
        <v>160</v>
      </c>
      <c r="G50" s="151" t="s">
        <v>156</v>
      </c>
      <c r="H50" s="151" t="s">
        <v>343</v>
      </c>
      <c r="I50" s="151" t="s">
        <v>156</v>
      </c>
      <c r="J50" s="151" t="s">
        <v>31</v>
      </c>
      <c r="K50" s="151" t="s">
        <v>51</v>
      </c>
      <c r="L50" s="161">
        <v>20700</v>
      </c>
      <c r="M50" s="136">
        <f aca="true" t="shared" si="24" ref="M50:S50">M51+M52</f>
        <v>0</v>
      </c>
      <c r="N50" s="136" t="e">
        <f t="shared" si="24"/>
        <v>#REF!</v>
      </c>
      <c r="O50" s="136" t="e">
        <f t="shared" si="24"/>
        <v>#REF!</v>
      </c>
      <c r="P50" s="136" t="e">
        <f t="shared" si="24"/>
        <v>#REF!</v>
      </c>
      <c r="Q50" s="136" t="e">
        <f t="shared" si="24"/>
        <v>#REF!</v>
      </c>
      <c r="R50" s="136" t="e">
        <f t="shared" si="24"/>
        <v>#REF!</v>
      </c>
      <c r="S50" s="136" t="e">
        <f t="shared" si="24"/>
        <v>#REF!</v>
      </c>
      <c r="T50" s="161">
        <v>4439.36</v>
      </c>
      <c r="U50" s="212">
        <f t="shared" si="1"/>
        <v>21.446183574879228</v>
      </c>
    </row>
    <row r="51" spans="1:21" ht="25.5" customHeight="1">
      <c r="A51" s="202"/>
      <c r="B51" s="134"/>
      <c r="C51" s="80" t="s">
        <v>518</v>
      </c>
      <c r="D51" s="151" t="s">
        <v>404</v>
      </c>
      <c r="E51" s="151" t="s">
        <v>35</v>
      </c>
      <c r="F51" s="151" t="s">
        <v>160</v>
      </c>
      <c r="G51" s="151" t="s">
        <v>156</v>
      </c>
      <c r="H51" s="151" t="s">
        <v>344</v>
      </c>
      <c r="I51" s="151" t="s">
        <v>156</v>
      </c>
      <c r="J51" s="151" t="s">
        <v>31</v>
      </c>
      <c r="K51" s="151" t="s">
        <v>51</v>
      </c>
      <c r="L51" s="161">
        <v>329200</v>
      </c>
      <c r="M51" s="36"/>
      <c r="N51" s="36"/>
      <c r="O51" s="36"/>
      <c r="P51" s="36"/>
      <c r="Q51" s="36"/>
      <c r="R51" s="36"/>
      <c r="S51" s="41"/>
      <c r="T51" s="161">
        <v>323400</v>
      </c>
      <c r="U51" s="212">
        <f t="shared" si="1"/>
        <v>98.23815309842041</v>
      </c>
    </row>
    <row r="52" spans="1:21" ht="32.25" customHeight="1">
      <c r="A52" s="204" t="s">
        <v>299</v>
      </c>
      <c r="B52" s="134"/>
      <c r="C52" s="77" t="s">
        <v>57</v>
      </c>
      <c r="D52" s="103" t="s">
        <v>29</v>
      </c>
      <c r="E52" s="103" t="s">
        <v>35</v>
      </c>
      <c r="F52" s="103" t="s">
        <v>196</v>
      </c>
      <c r="G52" s="103" t="s">
        <v>30</v>
      </c>
      <c r="H52" s="103" t="s">
        <v>29</v>
      </c>
      <c r="I52" s="103" t="s">
        <v>30</v>
      </c>
      <c r="J52" s="103" t="s">
        <v>31</v>
      </c>
      <c r="K52" s="103" t="s">
        <v>29</v>
      </c>
      <c r="L52" s="160">
        <f>L53+L55</f>
        <v>15618000</v>
      </c>
      <c r="M52" s="160">
        <f aca="true" t="shared" si="25" ref="M52:T52">M53+M55</f>
        <v>0</v>
      </c>
      <c r="N52" s="160" t="e">
        <f t="shared" si="25"/>
        <v>#REF!</v>
      </c>
      <c r="O52" s="160" t="e">
        <f t="shared" si="25"/>
        <v>#REF!</v>
      </c>
      <c r="P52" s="160" t="e">
        <f t="shared" si="25"/>
        <v>#REF!</v>
      </c>
      <c r="Q52" s="160" t="e">
        <f t="shared" si="25"/>
        <v>#REF!</v>
      </c>
      <c r="R52" s="160" t="e">
        <f t="shared" si="25"/>
        <v>#REF!</v>
      </c>
      <c r="S52" s="160" t="e">
        <f t="shared" si="25"/>
        <v>#REF!</v>
      </c>
      <c r="T52" s="160">
        <f t="shared" si="25"/>
        <v>8971395.41</v>
      </c>
      <c r="U52" s="212">
        <f t="shared" si="1"/>
        <v>57.442664937892175</v>
      </c>
    </row>
    <row r="53" spans="1:21" ht="21.75" customHeight="1">
      <c r="A53" s="209" t="s">
        <v>300</v>
      </c>
      <c r="B53" s="131"/>
      <c r="C53" s="77" t="s">
        <v>112</v>
      </c>
      <c r="D53" s="103" t="s">
        <v>29</v>
      </c>
      <c r="E53" s="103" t="s">
        <v>35</v>
      </c>
      <c r="F53" s="103" t="s">
        <v>196</v>
      </c>
      <c r="G53" s="103" t="s">
        <v>156</v>
      </c>
      <c r="H53" s="103" t="s">
        <v>113</v>
      </c>
      <c r="I53" s="103" t="s">
        <v>30</v>
      </c>
      <c r="J53" s="103" t="s">
        <v>31</v>
      </c>
      <c r="K53" s="103" t="s">
        <v>59</v>
      </c>
      <c r="L53" s="160">
        <f>L54</f>
        <v>15368000</v>
      </c>
      <c r="M53" s="160">
        <f aca="true" t="shared" si="26" ref="M53:T53">M54</f>
        <v>0</v>
      </c>
      <c r="N53" s="160" t="e">
        <f t="shared" si="26"/>
        <v>#REF!</v>
      </c>
      <c r="O53" s="160" t="e">
        <f t="shared" si="26"/>
        <v>#REF!</v>
      </c>
      <c r="P53" s="160" t="e">
        <f t="shared" si="26"/>
        <v>#REF!</v>
      </c>
      <c r="Q53" s="160" t="e">
        <f t="shared" si="26"/>
        <v>#REF!</v>
      </c>
      <c r="R53" s="160" t="e">
        <f t="shared" si="26"/>
        <v>#REF!</v>
      </c>
      <c r="S53" s="160" t="e">
        <f t="shared" si="26"/>
        <v>#REF!</v>
      </c>
      <c r="T53" s="160">
        <f t="shared" si="26"/>
        <v>8783173.74</v>
      </c>
      <c r="U53" s="212">
        <f t="shared" si="1"/>
        <v>57.15235385216033</v>
      </c>
    </row>
    <row r="54" spans="1:21" ht="33.75" customHeight="1">
      <c r="A54" s="204"/>
      <c r="B54" s="131"/>
      <c r="C54" s="165" t="s">
        <v>60</v>
      </c>
      <c r="D54" s="151" t="s">
        <v>186</v>
      </c>
      <c r="E54" s="151" t="s">
        <v>35</v>
      </c>
      <c r="F54" s="151" t="s">
        <v>196</v>
      </c>
      <c r="G54" s="151" t="s">
        <v>156</v>
      </c>
      <c r="H54" s="151" t="s">
        <v>58</v>
      </c>
      <c r="I54" s="151" t="s">
        <v>162</v>
      </c>
      <c r="J54" s="151" t="s">
        <v>31</v>
      </c>
      <c r="K54" s="151" t="s">
        <v>59</v>
      </c>
      <c r="L54" s="161">
        <v>15368000</v>
      </c>
      <c r="M54" s="43">
        <f aca="true" t="shared" si="27" ref="M54:R54">M55</f>
        <v>0</v>
      </c>
      <c r="N54" s="43" t="e">
        <f t="shared" si="27"/>
        <v>#REF!</v>
      </c>
      <c r="O54" s="43" t="e">
        <f t="shared" si="27"/>
        <v>#REF!</v>
      </c>
      <c r="P54" s="43" t="e">
        <f t="shared" si="27"/>
        <v>#REF!</v>
      </c>
      <c r="Q54" s="43" t="e">
        <f t="shared" si="27"/>
        <v>#REF!</v>
      </c>
      <c r="R54" s="43" t="e">
        <f t="shared" si="27"/>
        <v>#REF!</v>
      </c>
      <c r="S54" s="43" t="e">
        <f>#REF!=SUM(L54:R54)</f>
        <v>#REF!</v>
      </c>
      <c r="T54" s="161">
        <v>8783173.74</v>
      </c>
      <c r="U54" s="212">
        <f t="shared" si="1"/>
        <v>57.15235385216033</v>
      </c>
    </row>
    <row r="55" spans="1:21" ht="21" customHeight="1">
      <c r="A55" s="209" t="s">
        <v>777</v>
      </c>
      <c r="B55" s="132"/>
      <c r="C55" s="77" t="s">
        <v>519</v>
      </c>
      <c r="D55" s="103" t="s">
        <v>29</v>
      </c>
      <c r="E55" s="103" t="s">
        <v>35</v>
      </c>
      <c r="F55" s="103" t="s">
        <v>196</v>
      </c>
      <c r="G55" s="103" t="s">
        <v>163</v>
      </c>
      <c r="H55" s="103" t="s">
        <v>447</v>
      </c>
      <c r="I55" s="103" t="s">
        <v>30</v>
      </c>
      <c r="J55" s="103" t="s">
        <v>31</v>
      </c>
      <c r="K55" s="103" t="s">
        <v>59</v>
      </c>
      <c r="L55" s="160">
        <f>L56+L57</f>
        <v>250000</v>
      </c>
      <c r="M55" s="160">
        <f aca="true" t="shared" si="28" ref="M55:T55">M56+M57</f>
        <v>0</v>
      </c>
      <c r="N55" s="160" t="e">
        <f t="shared" si="28"/>
        <v>#REF!</v>
      </c>
      <c r="O55" s="160" t="e">
        <f t="shared" si="28"/>
        <v>#REF!</v>
      </c>
      <c r="P55" s="160" t="e">
        <f t="shared" si="28"/>
        <v>#REF!</v>
      </c>
      <c r="Q55" s="160" t="e">
        <f t="shared" si="28"/>
        <v>#REF!</v>
      </c>
      <c r="R55" s="160" t="e">
        <f t="shared" si="28"/>
        <v>#REF!</v>
      </c>
      <c r="S55" s="160" t="e">
        <f t="shared" si="28"/>
        <v>#REF!</v>
      </c>
      <c r="T55" s="160">
        <f t="shared" si="28"/>
        <v>188221.66999999998</v>
      </c>
      <c r="U55" s="212">
        <f t="shared" si="1"/>
        <v>75.28866799999999</v>
      </c>
    </row>
    <row r="56" spans="1:21" ht="33.75" customHeight="1">
      <c r="A56" s="203"/>
      <c r="B56" s="132"/>
      <c r="C56" s="165" t="s">
        <v>520</v>
      </c>
      <c r="D56" s="151" t="s">
        <v>186</v>
      </c>
      <c r="E56" s="151" t="s">
        <v>35</v>
      </c>
      <c r="F56" s="151" t="s">
        <v>196</v>
      </c>
      <c r="G56" s="151" t="s">
        <v>163</v>
      </c>
      <c r="H56" s="151" t="s">
        <v>448</v>
      </c>
      <c r="I56" s="151" t="s">
        <v>162</v>
      </c>
      <c r="J56" s="151" t="s">
        <v>31</v>
      </c>
      <c r="K56" s="151" t="s">
        <v>59</v>
      </c>
      <c r="L56" s="167">
        <v>250000</v>
      </c>
      <c r="M56" s="43">
        <f aca="true" t="shared" si="29" ref="M56:R57">M58</f>
        <v>0</v>
      </c>
      <c r="N56" s="43" t="e">
        <f t="shared" si="29"/>
        <v>#REF!</v>
      </c>
      <c r="O56" s="43" t="e">
        <f t="shared" si="29"/>
        <v>#REF!</v>
      </c>
      <c r="P56" s="43" t="e">
        <f t="shared" si="29"/>
        <v>#REF!</v>
      </c>
      <c r="Q56" s="43" t="e">
        <f t="shared" si="29"/>
        <v>#REF!</v>
      </c>
      <c r="R56" s="43" t="e">
        <f t="shared" si="29"/>
        <v>#REF!</v>
      </c>
      <c r="S56" s="43" t="e">
        <f>#REF!=SUM(L56:R56)</f>
        <v>#REF!</v>
      </c>
      <c r="T56" s="167">
        <v>177280.99</v>
      </c>
      <c r="U56" s="212">
        <f t="shared" si="1"/>
        <v>70.912396</v>
      </c>
    </row>
    <row r="57" spans="1:21" ht="18.75" customHeight="1">
      <c r="A57" s="203"/>
      <c r="B57" s="132"/>
      <c r="C57" s="165" t="s">
        <v>785</v>
      </c>
      <c r="D57" s="151" t="s">
        <v>186</v>
      </c>
      <c r="E57" s="151" t="s">
        <v>35</v>
      </c>
      <c r="F57" s="151" t="s">
        <v>196</v>
      </c>
      <c r="G57" s="151" t="s">
        <v>163</v>
      </c>
      <c r="H57" s="151" t="s">
        <v>58</v>
      </c>
      <c r="I57" s="151" t="s">
        <v>162</v>
      </c>
      <c r="J57" s="151" t="s">
        <v>31</v>
      </c>
      <c r="K57" s="151" t="s">
        <v>59</v>
      </c>
      <c r="L57" s="167">
        <v>0</v>
      </c>
      <c r="M57" s="43">
        <f t="shared" si="29"/>
        <v>0</v>
      </c>
      <c r="N57" s="43">
        <f t="shared" si="29"/>
        <v>0</v>
      </c>
      <c r="O57" s="43">
        <f t="shared" si="29"/>
        <v>0</v>
      </c>
      <c r="P57" s="43">
        <f t="shared" si="29"/>
        <v>0</v>
      </c>
      <c r="Q57" s="43">
        <f t="shared" si="29"/>
        <v>0</v>
      </c>
      <c r="R57" s="43">
        <f t="shared" si="29"/>
        <v>0</v>
      </c>
      <c r="S57" s="43" t="e">
        <f>#REF!=SUM(L57:R57)</f>
        <v>#REF!</v>
      </c>
      <c r="T57" s="167">
        <v>10940.68</v>
      </c>
      <c r="U57" s="212" t="e">
        <f>T57/L57*100</f>
        <v>#DIV/0!</v>
      </c>
    </row>
    <row r="58" spans="1:21" ht="43.5" customHeight="1">
      <c r="A58" s="204" t="s">
        <v>301</v>
      </c>
      <c r="B58" s="132"/>
      <c r="C58" s="85" t="s">
        <v>61</v>
      </c>
      <c r="D58" s="103" t="s">
        <v>29</v>
      </c>
      <c r="E58" s="103" t="s">
        <v>35</v>
      </c>
      <c r="F58" s="103" t="s">
        <v>188</v>
      </c>
      <c r="G58" s="103" t="s">
        <v>30</v>
      </c>
      <c r="H58" s="103" t="s">
        <v>29</v>
      </c>
      <c r="I58" s="103" t="s">
        <v>30</v>
      </c>
      <c r="J58" s="103" t="s">
        <v>31</v>
      </c>
      <c r="K58" s="103" t="s">
        <v>29</v>
      </c>
      <c r="L58" s="160">
        <f>L59+L62</f>
        <v>1271300</v>
      </c>
      <c r="M58" s="160">
        <f aca="true" t="shared" si="30" ref="M58:T58">M59+M62</f>
        <v>0</v>
      </c>
      <c r="N58" s="160" t="e">
        <f t="shared" si="30"/>
        <v>#REF!</v>
      </c>
      <c r="O58" s="160" t="e">
        <f t="shared" si="30"/>
        <v>#REF!</v>
      </c>
      <c r="P58" s="160" t="e">
        <f t="shared" si="30"/>
        <v>#REF!</v>
      </c>
      <c r="Q58" s="160" t="e">
        <f t="shared" si="30"/>
        <v>#REF!</v>
      </c>
      <c r="R58" s="160" t="e">
        <f t="shared" si="30"/>
        <v>#REF!</v>
      </c>
      <c r="S58" s="160" t="e">
        <f t="shared" si="30"/>
        <v>#REF!</v>
      </c>
      <c r="T58" s="160">
        <f t="shared" si="30"/>
        <v>1353364.78</v>
      </c>
      <c r="U58" s="212">
        <f t="shared" si="1"/>
        <v>106.45518603004798</v>
      </c>
    </row>
    <row r="59" spans="1:21" ht="74.25" customHeight="1">
      <c r="A59" s="204" t="s">
        <v>302</v>
      </c>
      <c r="B59" s="132"/>
      <c r="C59" s="77" t="s">
        <v>62</v>
      </c>
      <c r="D59" s="103" t="s">
        <v>29</v>
      </c>
      <c r="E59" s="103" t="s">
        <v>35</v>
      </c>
      <c r="F59" s="103" t="s">
        <v>188</v>
      </c>
      <c r="G59" s="103" t="s">
        <v>163</v>
      </c>
      <c r="H59" s="103" t="s">
        <v>29</v>
      </c>
      <c r="I59" s="103" t="s">
        <v>30</v>
      </c>
      <c r="J59" s="103" t="s">
        <v>31</v>
      </c>
      <c r="K59" s="103" t="s">
        <v>29</v>
      </c>
      <c r="L59" s="160">
        <f>L60</f>
        <v>681000</v>
      </c>
      <c r="M59" s="160">
        <f aca="true" t="shared" si="31" ref="M59:T59">M60</f>
        <v>0</v>
      </c>
      <c r="N59" s="160">
        <f t="shared" si="31"/>
        <v>0</v>
      </c>
      <c r="O59" s="160">
        <f t="shared" si="31"/>
        <v>0</v>
      </c>
      <c r="P59" s="160">
        <f t="shared" si="31"/>
        <v>0</v>
      </c>
      <c r="Q59" s="160">
        <f t="shared" si="31"/>
        <v>0</v>
      </c>
      <c r="R59" s="160">
        <f t="shared" si="31"/>
        <v>0</v>
      </c>
      <c r="S59" s="160">
        <f t="shared" si="31"/>
        <v>0</v>
      </c>
      <c r="T59" s="160">
        <f t="shared" si="31"/>
        <v>773364.83</v>
      </c>
      <c r="U59" s="212">
        <f t="shared" si="1"/>
        <v>113.5631174743025</v>
      </c>
    </row>
    <row r="60" spans="1:21" s="12" customFormat="1" ht="66" customHeight="1">
      <c r="A60" s="203"/>
      <c r="B60" s="132"/>
      <c r="C60" s="169" t="s">
        <v>309</v>
      </c>
      <c r="D60" s="151" t="s">
        <v>186</v>
      </c>
      <c r="E60" s="151" t="s">
        <v>35</v>
      </c>
      <c r="F60" s="151" t="s">
        <v>188</v>
      </c>
      <c r="G60" s="151" t="s">
        <v>163</v>
      </c>
      <c r="H60" s="151" t="s">
        <v>50</v>
      </c>
      <c r="I60" s="151" t="s">
        <v>162</v>
      </c>
      <c r="J60" s="151" t="s">
        <v>31</v>
      </c>
      <c r="K60" s="151" t="s">
        <v>63</v>
      </c>
      <c r="L60" s="161">
        <f>L61</f>
        <v>681000</v>
      </c>
      <c r="M60" s="161">
        <f aca="true" t="shared" si="32" ref="M60:T60">M61</f>
        <v>0</v>
      </c>
      <c r="N60" s="161">
        <f t="shared" si="32"/>
        <v>0</v>
      </c>
      <c r="O60" s="161">
        <f t="shared" si="32"/>
        <v>0</v>
      </c>
      <c r="P60" s="161">
        <f t="shared" si="32"/>
        <v>0</v>
      </c>
      <c r="Q60" s="161">
        <f t="shared" si="32"/>
        <v>0</v>
      </c>
      <c r="R60" s="161">
        <f t="shared" si="32"/>
        <v>0</v>
      </c>
      <c r="S60" s="161">
        <f t="shared" si="32"/>
        <v>0</v>
      </c>
      <c r="T60" s="161">
        <f t="shared" si="32"/>
        <v>773364.83</v>
      </c>
      <c r="U60" s="212">
        <f t="shared" si="1"/>
        <v>113.5631174743025</v>
      </c>
    </row>
    <row r="61" spans="1:21" ht="70.5" customHeight="1">
      <c r="A61" s="204"/>
      <c r="B61" s="131"/>
      <c r="C61" s="82" t="s">
        <v>224</v>
      </c>
      <c r="D61" s="151" t="s">
        <v>186</v>
      </c>
      <c r="E61" s="151" t="s">
        <v>35</v>
      </c>
      <c r="F61" s="151" t="s">
        <v>188</v>
      </c>
      <c r="G61" s="151" t="s">
        <v>163</v>
      </c>
      <c r="H61" s="151" t="s">
        <v>64</v>
      </c>
      <c r="I61" s="151" t="s">
        <v>162</v>
      </c>
      <c r="J61" s="151" t="s">
        <v>31</v>
      </c>
      <c r="K61" s="151" t="s">
        <v>63</v>
      </c>
      <c r="L61" s="161">
        <v>681000</v>
      </c>
      <c r="M61" s="42"/>
      <c r="N61" s="42"/>
      <c r="O61" s="42"/>
      <c r="P61" s="42"/>
      <c r="Q61" s="42"/>
      <c r="R61" s="42"/>
      <c r="S61" s="42"/>
      <c r="T61" s="161">
        <v>773364.83</v>
      </c>
      <c r="U61" s="212">
        <f t="shared" si="1"/>
        <v>113.5631174743025</v>
      </c>
    </row>
    <row r="62" spans="1:21" s="14" customFormat="1" ht="42" customHeight="1">
      <c r="A62" s="211" t="s">
        <v>310</v>
      </c>
      <c r="B62" s="131"/>
      <c r="C62" s="77" t="s">
        <v>311</v>
      </c>
      <c r="D62" s="103" t="s">
        <v>29</v>
      </c>
      <c r="E62" s="103" t="s">
        <v>35</v>
      </c>
      <c r="F62" s="103" t="s">
        <v>188</v>
      </c>
      <c r="G62" s="103" t="s">
        <v>65</v>
      </c>
      <c r="H62" s="103" t="s">
        <v>29</v>
      </c>
      <c r="I62" s="103" t="s">
        <v>30</v>
      </c>
      <c r="J62" s="103" t="s">
        <v>31</v>
      </c>
      <c r="K62" s="103" t="s">
        <v>66</v>
      </c>
      <c r="L62" s="160">
        <f>L63+L67</f>
        <v>590300</v>
      </c>
      <c r="M62" s="160">
        <f aca="true" t="shared" si="33" ref="M62:T62">M63+M67</f>
        <v>0</v>
      </c>
      <c r="N62" s="160" t="e">
        <f t="shared" si="33"/>
        <v>#REF!</v>
      </c>
      <c r="O62" s="160" t="e">
        <f t="shared" si="33"/>
        <v>#REF!</v>
      </c>
      <c r="P62" s="160" t="e">
        <f t="shared" si="33"/>
        <v>#REF!</v>
      </c>
      <c r="Q62" s="160" t="e">
        <f t="shared" si="33"/>
        <v>#REF!</v>
      </c>
      <c r="R62" s="160" t="e">
        <f t="shared" si="33"/>
        <v>#REF!</v>
      </c>
      <c r="S62" s="160" t="e">
        <f t="shared" si="33"/>
        <v>#REF!</v>
      </c>
      <c r="T62" s="160">
        <f t="shared" si="33"/>
        <v>579999.9500000001</v>
      </c>
      <c r="U62" s="212">
        <f t="shared" si="1"/>
        <v>98.25511604269018</v>
      </c>
    </row>
    <row r="63" spans="1:21" s="12" customFormat="1" ht="38.25" customHeight="1">
      <c r="A63" s="204"/>
      <c r="B63" s="131"/>
      <c r="C63" s="76" t="s">
        <v>312</v>
      </c>
      <c r="D63" s="151" t="s">
        <v>29</v>
      </c>
      <c r="E63" s="151" t="s">
        <v>35</v>
      </c>
      <c r="F63" s="151" t="s">
        <v>188</v>
      </c>
      <c r="G63" s="151" t="s">
        <v>65</v>
      </c>
      <c r="H63" s="151" t="s">
        <v>36</v>
      </c>
      <c r="I63" s="151" t="s">
        <v>30</v>
      </c>
      <c r="J63" s="151" t="s">
        <v>31</v>
      </c>
      <c r="K63" s="151" t="s">
        <v>66</v>
      </c>
      <c r="L63" s="161">
        <f>L64+L65+L66</f>
        <v>554300</v>
      </c>
      <c r="M63" s="161">
        <f aca="true" t="shared" si="34" ref="M63:T63">M64+M65+M66</f>
        <v>0</v>
      </c>
      <c r="N63" s="161" t="e">
        <f t="shared" si="34"/>
        <v>#REF!</v>
      </c>
      <c r="O63" s="161" t="e">
        <f t="shared" si="34"/>
        <v>#REF!</v>
      </c>
      <c r="P63" s="161" t="e">
        <f t="shared" si="34"/>
        <v>#REF!</v>
      </c>
      <c r="Q63" s="161" t="e">
        <f t="shared" si="34"/>
        <v>#REF!</v>
      </c>
      <c r="R63" s="161" t="e">
        <f t="shared" si="34"/>
        <v>#REF!</v>
      </c>
      <c r="S63" s="161" t="e">
        <f t="shared" si="34"/>
        <v>#REF!</v>
      </c>
      <c r="T63" s="161">
        <f t="shared" si="34"/>
        <v>544482.18</v>
      </c>
      <c r="U63" s="212">
        <f t="shared" si="1"/>
        <v>98.22878946418908</v>
      </c>
    </row>
    <row r="64" spans="1:21" s="12" customFormat="1" ht="36" customHeight="1">
      <c r="A64" s="210"/>
      <c r="B64" s="131"/>
      <c r="C64" s="170" t="s">
        <v>521</v>
      </c>
      <c r="D64" s="171" t="s">
        <v>186</v>
      </c>
      <c r="E64" s="171" t="s">
        <v>35</v>
      </c>
      <c r="F64" s="171" t="s">
        <v>188</v>
      </c>
      <c r="G64" s="171" t="s">
        <v>65</v>
      </c>
      <c r="H64" s="171" t="s">
        <v>52</v>
      </c>
      <c r="I64" s="171" t="s">
        <v>162</v>
      </c>
      <c r="J64" s="171" t="s">
        <v>31</v>
      </c>
      <c r="K64" s="151" t="s">
        <v>66</v>
      </c>
      <c r="L64" s="172">
        <v>472300</v>
      </c>
      <c r="M64" s="42"/>
      <c r="N64" s="42" t="e">
        <f>#REF!+#REF!</f>
        <v>#REF!</v>
      </c>
      <c r="O64" s="42" t="e">
        <f>#REF!+#REF!</f>
        <v>#REF!</v>
      </c>
      <c r="P64" s="42" t="e">
        <f>#REF!+#REF!</f>
        <v>#REF!</v>
      </c>
      <c r="Q64" s="42" t="e">
        <f>#REF!+#REF!</f>
        <v>#REF!</v>
      </c>
      <c r="R64" s="42" t="e">
        <f>#REF!+#REF!</f>
        <v>#REF!</v>
      </c>
      <c r="S64" s="42" t="e">
        <f>#REF!=SUM(L64:R64)</f>
        <v>#REF!</v>
      </c>
      <c r="T64" s="172">
        <v>472246.25</v>
      </c>
      <c r="U64" s="212">
        <f t="shared" si="1"/>
        <v>99.98861952149058</v>
      </c>
    </row>
    <row r="65" spans="1:21" s="13" customFormat="1" ht="42" customHeight="1">
      <c r="A65" s="211"/>
      <c r="B65" s="131"/>
      <c r="C65" s="173" t="s">
        <v>117</v>
      </c>
      <c r="D65" s="168" t="s">
        <v>186</v>
      </c>
      <c r="E65" s="168" t="s">
        <v>35</v>
      </c>
      <c r="F65" s="168" t="s">
        <v>188</v>
      </c>
      <c r="G65" s="168" t="s">
        <v>65</v>
      </c>
      <c r="H65" s="168" t="s">
        <v>52</v>
      </c>
      <c r="I65" s="168" t="s">
        <v>196</v>
      </c>
      <c r="J65" s="168" t="s">
        <v>31</v>
      </c>
      <c r="K65" s="168" t="s">
        <v>66</v>
      </c>
      <c r="L65" s="167">
        <v>30000</v>
      </c>
      <c r="M65" s="35"/>
      <c r="N65" s="35" t="e">
        <f>#REF!+#REF!</f>
        <v>#REF!</v>
      </c>
      <c r="O65" s="35" t="e">
        <f>#REF!+#REF!</f>
        <v>#REF!</v>
      </c>
      <c r="P65" s="35" t="e">
        <f>#REF!+#REF!</f>
        <v>#REF!</v>
      </c>
      <c r="Q65" s="35" t="e">
        <f>#REF!+#REF!</f>
        <v>#REF!</v>
      </c>
      <c r="R65" s="35" t="e">
        <f>#REF!+#REF!</f>
        <v>#REF!</v>
      </c>
      <c r="S65" s="35" t="e">
        <f>#REF!=SUM(L65:R65)</f>
        <v>#REF!</v>
      </c>
      <c r="T65" s="167">
        <v>20812.9</v>
      </c>
      <c r="U65" s="212">
        <f t="shared" si="1"/>
        <v>69.37633333333333</v>
      </c>
    </row>
    <row r="66" spans="1:21" s="13" customFormat="1" ht="33" customHeight="1">
      <c r="A66" s="207"/>
      <c r="B66" s="132"/>
      <c r="C66" s="174" t="s">
        <v>117</v>
      </c>
      <c r="D66" s="168" t="s">
        <v>40</v>
      </c>
      <c r="E66" s="168" t="s">
        <v>35</v>
      </c>
      <c r="F66" s="168" t="s">
        <v>188</v>
      </c>
      <c r="G66" s="168" t="s">
        <v>65</v>
      </c>
      <c r="H66" s="168" t="s">
        <v>52</v>
      </c>
      <c r="I66" s="168" t="s">
        <v>196</v>
      </c>
      <c r="J66" s="168" t="s">
        <v>31</v>
      </c>
      <c r="K66" s="168" t="s">
        <v>66</v>
      </c>
      <c r="L66" s="167">
        <v>52000</v>
      </c>
      <c r="M66" s="35"/>
      <c r="N66" s="35"/>
      <c r="O66" s="35"/>
      <c r="P66" s="35"/>
      <c r="Q66" s="35"/>
      <c r="R66" s="35"/>
      <c r="S66" s="35"/>
      <c r="T66" s="167">
        <v>51423.03</v>
      </c>
      <c r="U66" s="212">
        <f t="shared" si="1"/>
        <v>98.89044230769231</v>
      </c>
    </row>
    <row r="67" spans="1:21" s="13" customFormat="1" ht="36" customHeight="1">
      <c r="A67" s="204"/>
      <c r="B67" s="132"/>
      <c r="C67" s="76" t="s">
        <v>449</v>
      </c>
      <c r="D67" s="168" t="s">
        <v>29</v>
      </c>
      <c r="E67" s="168" t="s">
        <v>35</v>
      </c>
      <c r="F67" s="168" t="s">
        <v>188</v>
      </c>
      <c r="G67" s="168" t="s">
        <v>65</v>
      </c>
      <c r="H67" s="168" t="s">
        <v>38</v>
      </c>
      <c r="I67" s="168" t="s">
        <v>30</v>
      </c>
      <c r="J67" s="168" t="s">
        <v>31</v>
      </c>
      <c r="K67" s="168" t="s">
        <v>66</v>
      </c>
      <c r="L67" s="86">
        <f>L68</f>
        <v>36000</v>
      </c>
      <c r="M67" s="86">
        <f aca="true" t="shared" si="35" ref="M67:T67">M68</f>
        <v>0</v>
      </c>
      <c r="N67" s="86">
        <f t="shared" si="35"/>
        <v>0</v>
      </c>
      <c r="O67" s="86">
        <f t="shared" si="35"/>
        <v>0</v>
      </c>
      <c r="P67" s="86">
        <f t="shared" si="35"/>
        <v>0</v>
      </c>
      <c r="Q67" s="86">
        <f t="shared" si="35"/>
        <v>0</v>
      </c>
      <c r="R67" s="86">
        <f t="shared" si="35"/>
        <v>0</v>
      </c>
      <c r="S67" s="86">
        <f t="shared" si="35"/>
        <v>0</v>
      </c>
      <c r="T67" s="86">
        <f t="shared" si="35"/>
        <v>35517.77</v>
      </c>
      <c r="U67" s="212">
        <f t="shared" si="1"/>
        <v>98.66047222222221</v>
      </c>
    </row>
    <row r="68" spans="1:21" s="13" customFormat="1" ht="54.75" customHeight="1">
      <c r="A68" s="205"/>
      <c r="B68" s="132"/>
      <c r="C68" s="87" t="s">
        <v>358</v>
      </c>
      <c r="D68" s="175" t="s">
        <v>186</v>
      </c>
      <c r="E68" s="175" t="s">
        <v>35</v>
      </c>
      <c r="F68" s="175" t="s">
        <v>188</v>
      </c>
      <c r="G68" s="175" t="s">
        <v>65</v>
      </c>
      <c r="H68" s="175" t="s">
        <v>67</v>
      </c>
      <c r="I68" s="175" t="s">
        <v>162</v>
      </c>
      <c r="J68" s="175" t="s">
        <v>31</v>
      </c>
      <c r="K68" s="175" t="s">
        <v>66</v>
      </c>
      <c r="L68" s="176">
        <v>36000</v>
      </c>
      <c r="M68" s="60"/>
      <c r="N68" s="60"/>
      <c r="O68" s="60"/>
      <c r="P68" s="60"/>
      <c r="Q68" s="60"/>
      <c r="R68" s="60"/>
      <c r="S68" s="60"/>
      <c r="T68" s="176">
        <v>35517.77</v>
      </c>
      <c r="U68" s="212">
        <f t="shared" si="1"/>
        <v>98.66047222222221</v>
      </c>
    </row>
    <row r="69" spans="1:21" s="13" customFormat="1" ht="18" customHeight="1">
      <c r="A69" s="209" t="s">
        <v>313</v>
      </c>
      <c r="B69" s="132"/>
      <c r="C69" s="77" t="s">
        <v>68</v>
      </c>
      <c r="D69" s="154" t="s">
        <v>29</v>
      </c>
      <c r="E69" s="103" t="s">
        <v>35</v>
      </c>
      <c r="F69" s="103" t="s">
        <v>69</v>
      </c>
      <c r="G69" s="103" t="s">
        <v>30</v>
      </c>
      <c r="H69" s="103" t="s">
        <v>29</v>
      </c>
      <c r="I69" s="103" t="s">
        <v>30</v>
      </c>
      <c r="J69" s="103" t="s">
        <v>31</v>
      </c>
      <c r="K69" s="103" t="s">
        <v>29</v>
      </c>
      <c r="L69" s="88">
        <f>L70+L83+L86+L89+L91+L95+L97</f>
        <v>2871654.45</v>
      </c>
      <c r="M69" s="88">
        <f aca="true" t="shared" si="36" ref="M69:T69">M70+M83+M86+M89+M91+M95+M97</f>
        <v>0</v>
      </c>
      <c r="N69" s="88">
        <f t="shared" si="36"/>
        <v>0</v>
      </c>
      <c r="O69" s="88">
        <f t="shared" si="36"/>
        <v>0</v>
      </c>
      <c r="P69" s="88">
        <f t="shared" si="36"/>
        <v>0</v>
      </c>
      <c r="Q69" s="88">
        <f t="shared" si="36"/>
        <v>0</v>
      </c>
      <c r="R69" s="88">
        <f t="shared" si="36"/>
        <v>0</v>
      </c>
      <c r="S69" s="88">
        <f t="shared" si="36"/>
        <v>0</v>
      </c>
      <c r="T69" s="88">
        <f t="shared" si="36"/>
        <v>871632.8999999999</v>
      </c>
      <c r="U69" s="212">
        <f t="shared" si="1"/>
        <v>30.35298693406513</v>
      </c>
    </row>
    <row r="70" spans="1:21" ht="30.75" customHeight="1">
      <c r="A70" s="209" t="s">
        <v>778</v>
      </c>
      <c r="B70" s="132"/>
      <c r="C70" s="89" t="s">
        <v>523</v>
      </c>
      <c r="D70" s="152" t="s">
        <v>29</v>
      </c>
      <c r="E70" s="177" t="s">
        <v>35</v>
      </c>
      <c r="F70" s="177" t="s">
        <v>69</v>
      </c>
      <c r="G70" s="177" t="s">
        <v>156</v>
      </c>
      <c r="H70" s="177" t="s">
        <v>29</v>
      </c>
      <c r="I70" s="177" t="s">
        <v>156</v>
      </c>
      <c r="J70" s="177" t="s">
        <v>31</v>
      </c>
      <c r="K70" s="177" t="s">
        <v>70</v>
      </c>
      <c r="L70" s="90">
        <f>SUM(L71:L82)</f>
        <v>452253.2</v>
      </c>
      <c r="M70" s="90">
        <f aca="true" t="shared" si="37" ref="M70:T70">SUM(M71:M82)</f>
        <v>0</v>
      </c>
      <c r="N70" s="90">
        <f t="shared" si="37"/>
        <v>0</v>
      </c>
      <c r="O70" s="90">
        <f t="shared" si="37"/>
        <v>0</v>
      </c>
      <c r="P70" s="90">
        <f t="shared" si="37"/>
        <v>0</v>
      </c>
      <c r="Q70" s="90">
        <f t="shared" si="37"/>
        <v>0</v>
      </c>
      <c r="R70" s="90">
        <f t="shared" si="37"/>
        <v>0</v>
      </c>
      <c r="S70" s="90">
        <f t="shared" si="37"/>
        <v>0</v>
      </c>
      <c r="T70" s="90">
        <f t="shared" si="37"/>
        <v>371265.69</v>
      </c>
      <c r="U70" s="212">
        <f t="shared" si="1"/>
        <v>82.09244069472588</v>
      </c>
    </row>
    <row r="71" spans="1:21" ht="64.5" customHeight="1">
      <c r="A71" s="205"/>
      <c r="B71" s="132"/>
      <c r="C71" s="91" t="s">
        <v>769</v>
      </c>
      <c r="D71" s="151" t="s">
        <v>417</v>
      </c>
      <c r="E71" s="151" t="s">
        <v>35</v>
      </c>
      <c r="F71" s="151" t="s">
        <v>69</v>
      </c>
      <c r="G71" s="151" t="s">
        <v>156</v>
      </c>
      <c r="H71" s="151" t="s">
        <v>64</v>
      </c>
      <c r="I71" s="151" t="s">
        <v>156</v>
      </c>
      <c r="J71" s="151" t="s">
        <v>31</v>
      </c>
      <c r="K71" s="151" t="s">
        <v>70</v>
      </c>
      <c r="L71" s="92">
        <v>37.15</v>
      </c>
      <c r="M71" s="90">
        <f aca="true" t="shared" si="38" ref="M71:S71">SUM(M72:M83)</f>
        <v>0</v>
      </c>
      <c r="N71" s="90">
        <f t="shared" si="38"/>
        <v>0</v>
      </c>
      <c r="O71" s="90">
        <f t="shared" si="38"/>
        <v>0</v>
      </c>
      <c r="P71" s="90">
        <f t="shared" si="38"/>
        <v>0</v>
      </c>
      <c r="Q71" s="90">
        <f t="shared" si="38"/>
        <v>0</v>
      </c>
      <c r="R71" s="90">
        <f t="shared" si="38"/>
        <v>0</v>
      </c>
      <c r="S71" s="90">
        <f t="shared" si="38"/>
        <v>0</v>
      </c>
      <c r="T71" s="92">
        <v>38.81</v>
      </c>
      <c r="U71" s="212">
        <f t="shared" si="1"/>
        <v>104.46837146702559</v>
      </c>
    </row>
    <row r="72" spans="1:21" ht="84" customHeight="1">
      <c r="A72" s="205"/>
      <c r="B72" s="132"/>
      <c r="C72" s="91" t="s">
        <v>524</v>
      </c>
      <c r="D72" s="151" t="s">
        <v>417</v>
      </c>
      <c r="E72" s="151" t="s">
        <v>35</v>
      </c>
      <c r="F72" s="151" t="s">
        <v>69</v>
      </c>
      <c r="G72" s="151" t="s">
        <v>156</v>
      </c>
      <c r="H72" s="151" t="s">
        <v>450</v>
      </c>
      <c r="I72" s="151" t="s">
        <v>156</v>
      </c>
      <c r="J72" s="151" t="s">
        <v>31</v>
      </c>
      <c r="K72" s="151" t="s">
        <v>70</v>
      </c>
      <c r="L72" s="92">
        <v>7300</v>
      </c>
      <c r="M72" s="41"/>
      <c r="N72" s="41"/>
      <c r="O72" s="41"/>
      <c r="P72" s="41"/>
      <c r="Q72" s="41"/>
      <c r="R72" s="41"/>
      <c r="S72" s="41"/>
      <c r="T72" s="92">
        <v>7239.4</v>
      </c>
      <c r="U72" s="212">
        <f>T72/L72*100</f>
        <v>99.16986301369862</v>
      </c>
    </row>
    <row r="73" spans="1:21" ht="63.75" customHeight="1">
      <c r="A73" s="204"/>
      <c r="B73" s="132"/>
      <c r="C73" s="93" t="s">
        <v>525</v>
      </c>
      <c r="D73" s="151" t="s">
        <v>417</v>
      </c>
      <c r="E73" s="151" t="s">
        <v>35</v>
      </c>
      <c r="F73" s="151" t="s">
        <v>69</v>
      </c>
      <c r="G73" s="151" t="s">
        <v>156</v>
      </c>
      <c r="H73" s="151" t="s">
        <v>418</v>
      </c>
      <c r="I73" s="151" t="s">
        <v>156</v>
      </c>
      <c r="J73" s="151" t="s">
        <v>31</v>
      </c>
      <c r="K73" s="151" t="s">
        <v>70</v>
      </c>
      <c r="L73" s="92">
        <v>51800</v>
      </c>
      <c r="M73" s="41"/>
      <c r="N73" s="41"/>
      <c r="O73" s="41"/>
      <c r="P73" s="41"/>
      <c r="Q73" s="41"/>
      <c r="R73" s="41"/>
      <c r="S73" s="41"/>
      <c r="T73" s="92">
        <v>17674.37</v>
      </c>
      <c r="U73" s="212">
        <f t="shared" si="1"/>
        <v>34.1204054054054</v>
      </c>
    </row>
    <row r="74" spans="1:21" ht="64.5" customHeight="1">
      <c r="A74" s="206"/>
      <c r="B74" s="132"/>
      <c r="C74" s="94" t="s">
        <v>526</v>
      </c>
      <c r="D74" s="151" t="s">
        <v>417</v>
      </c>
      <c r="E74" s="151" t="s">
        <v>35</v>
      </c>
      <c r="F74" s="151" t="s">
        <v>69</v>
      </c>
      <c r="G74" s="151" t="s">
        <v>156</v>
      </c>
      <c r="H74" s="151" t="s">
        <v>420</v>
      </c>
      <c r="I74" s="151" t="s">
        <v>156</v>
      </c>
      <c r="J74" s="151" t="s">
        <v>31</v>
      </c>
      <c r="K74" s="151" t="s">
        <v>70</v>
      </c>
      <c r="L74" s="92">
        <v>93850</v>
      </c>
      <c r="M74" s="36"/>
      <c r="N74" s="36"/>
      <c r="O74" s="36"/>
      <c r="P74" s="36"/>
      <c r="Q74" s="36"/>
      <c r="R74" s="36"/>
      <c r="S74" s="36"/>
      <c r="T74" s="92">
        <v>33850.13</v>
      </c>
      <c r="U74" s="212">
        <f t="shared" si="1"/>
        <v>36.06833244539158</v>
      </c>
    </row>
    <row r="75" spans="1:21" ht="67.5" customHeight="1">
      <c r="A75" s="208"/>
      <c r="B75" s="132"/>
      <c r="C75" s="93" t="s">
        <v>527</v>
      </c>
      <c r="D75" s="151" t="s">
        <v>417</v>
      </c>
      <c r="E75" s="151" t="s">
        <v>35</v>
      </c>
      <c r="F75" s="151" t="s">
        <v>69</v>
      </c>
      <c r="G75" s="151" t="s">
        <v>156</v>
      </c>
      <c r="H75" s="151" t="s">
        <v>451</v>
      </c>
      <c r="I75" s="151" t="s">
        <v>156</v>
      </c>
      <c r="J75" s="151" t="s">
        <v>31</v>
      </c>
      <c r="K75" s="151" t="s">
        <v>70</v>
      </c>
      <c r="L75" s="78">
        <v>2500</v>
      </c>
      <c r="M75" s="36"/>
      <c r="N75" s="36"/>
      <c r="O75" s="36"/>
      <c r="P75" s="36"/>
      <c r="Q75" s="36"/>
      <c r="R75" s="36"/>
      <c r="S75" s="36"/>
      <c r="T75" s="78">
        <v>0</v>
      </c>
      <c r="U75" s="212">
        <f t="shared" si="1"/>
        <v>0</v>
      </c>
    </row>
    <row r="76" spans="1:21" ht="67.5" customHeight="1">
      <c r="A76" s="208"/>
      <c r="B76" s="132"/>
      <c r="C76" s="178" t="s">
        <v>528</v>
      </c>
      <c r="D76" s="155" t="s">
        <v>417</v>
      </c>
      <c r="E76" s="155" t="s">
        <v>35</v>
      </c>
      <c r="F76" s="155" t="s">
        <v>69</v>
      </c>
      <c r="G76" s="155" t="s">
        <v>156</v>
      </c>
      <c r="H76" s="155" t="s">
        <v>452</v>
      </c>
      <c r="I76" s="155" t="s">
        <v>156</v>
      </c>
      <c r="J76" s="155" t="s">
        <v>31</v>
      </c>
      <c r="K76" s="155" t="s">
        <v>70</v>
      </c>
      <c r="L76" s="179">
        <v>950</v>
      </c>
      <c r="M76" s="36"/>
      <c r="N76" s="36"/>
      <c r="O76" s="36"/>
      <c r="P76" s="36"/>
      <c r="Q76" s="36"/>
      <c r="R76" s="36"/>
      <c r="S76" s="36"/>
      <c r="T76" s="179">
        <v>0</v>
      </c>
      <c r="U76" s="212">
        <f t="shared" si="1"/>
        <v>0</v>
      </c>
    </row>
    <row r="77" spans="1:21" ht="76.5" customHeight="1">
      <c r="A77" s="208"/>
      <c r="B77" s="132"/>
      <c r="C77" s="94" t="s">
        <v>529</v>
      </c>
      <c r="D77" s="155" t="s">
        <v>417</v>
      </c>
      <c r="E77" s="155" t="s">
        <v>35</v>
      </c>
      <c r="F77" s="155" t="s">
        <v>69</v>
      </c>
      <c r="G77" s="155" t="s">
        <v>156</v>
      </c>
      <c r="H77" s="155" t="s">
        <v>422</v>
      </c>
      <c r="I77" s="155" t="s">
        <v>156</v>
      </c>
      <c r="J77" s="155" t="s">
        <v>31</v>
      </c>
      <c r="K77" s="155" t="s">
        <v>70</v>
      </c>
      <c r="L77" s="179">
        <v>300</v>
      </c>
      <c r="M77" s="36"/>
      <c r="N77" s="36"/>
      <c r="O77" s="36"/>
      <c r="P77" s="36"/>
      <c r="Q77" s="36"/>
      <c r="R77" s="36"/>
      <c r="S77" s="36"/>
      <c r="T77" s="179">
        <v>299.96</v>
      </c>
      <c r="U77" s="212">
        <f aca="true" t="shared" si="39" ref="U77:U136">T77/L77*100</f>
        <v>99.98666666666665</v>
      </c>
    </row>
    <row r="78" spans="1:21" ht="67.5" customHeight="1">
      <c r="A78" s="208"/>
      <c r="B78" s="132"/>
      <c r="C78" s="94" t="s">
        <v>530</v>
      </c>
      <c r="D78" s="155" t="s">
        <v>417</v>
      </c>
      <c r="E78" s="155" t="s">
        <v>35</v>
      </c>
      <c r="F78" s="155" t="s">
        <v>69</v>
      </c>
      <c r="G78" s="155" t="s">
        <v>156</v>
      </c>
      <c r="H78" s="155" t="s">
        <v>531</v>
      </c>
      <c r="I78" s="155" t="s">
        <v>156</v>
      </c>
      <c r="J78" s="155" t="s">
        <v>31</v>
      </c>
      <c r="K78" s="155" t="s">
        <v>70</v>
      </c>
      <c r="L78" s="179">
        <v>74500</v>
      </c>
      <c r="M78" s="36"/>
      <c r="N78" s="36"/>
      <c r="O78" s="36"/>
      <c r="P78" s="36"/>
      <c r="Q78" s="36"/>
      <c r="R78" s="36"/>
      <c r="S78" s="36"/>
      <c r="T78" s="179">
        <v>74500</v>
      </c>
      <c r="U78" s="212">
        <f t="shared" si="39"/>
        <v>100</v>
      </c>
    </row>
    <row r="79" spans="1:21" ht="69" customHeight="1">
      <c r="A79" s="208"/>
      <c r="B79" s="132"/>
      <c r="C79" s="94" t="s">
        <v>532</v>
      </c>
      <c r="D79" s="155" t="s">
        <v>417</v>
      </c>
      <c r="E79" s="155" t="s">
        <v>35</v>
      </c>
      <c r="F79" s="155" t="s">
        <v>69</v>
      </c>
      <c r="G79" s="155" t="s">
        <v>156</v>
      </c>
      <c r="H79" s="155" t="s">
        <v>453</v>
      </c>
      <c r="I79" s="155" t="s">
        <v>156</v>
      </c>
      <c r="J79" s="155" t="s">
        <v>31</v>
      </c>
      <c r="K79" s="155" t="s">
        <v>70</v>
      </c>
      <c r="L79" s="179">
        <v>2300</v>
      </c>
      <c r="M79" s="36"/>
      <c r="N79" s="36"/>
      <c r="O79" s="36"/>
      <c r="P79" s="36"/>
      <c r="Q79" s="36"/>
      <c r="R79" s="36"/>
      <c r="S79" s="36"/>
      <c r="T79" s="179">
        <v>2261.88</v>
      </c>
      <c r="U79" s="212">
        <f t="shared" si="39"/>
        <v>98.34260869565217</v>
      </c>
    </row>
    <row r="80" spans="1:21" ht="69" customHeight="1">
      <c r="A80" s="208"/>
      <c r="B80" s="132"/>
      <c r="C80" s="94" t="s">
        <v>533</v>
      </c>
      <c r="D80" s="155" t="s">
        <v>417</v>
      </c>
      <c r="E80" s="155" t="s">
        <v>35</v>
      </c>
      <c r="F80" s="155" t="s">
        <v>69</v>
      </c>
      <c r="G80" s="155" t="s">
        <v>156</v>
      </c>
      <c r="H80" s="155" t="s">
        <v>454</v>
      </c>
      <c r="I80" s="155" t="s">
        <v>156</v>
      </c>
      <c r="J80" s="155" t="s">
        <v>31</v>
      </c>
      <c r="K80" s="155" t="s">
        <v>70</v>
      </c>
      <c r="L80" s="179">
        <v>112496.05</v>
      </c>
      <c r="M80" s="36"/>
      <c r="N80" s="36"/>
      <c r="O80" s="36"/>
      <c r="P80" s="36"/>
      <c r="Q80" s="36"/>
      <c r="R80" s="36"/>
      <c r="S80" s="36"/>
      <c r="T80" s="179">
        <v>140210.26</v>
      </c>
      <c r="U80" s="212">
        <f t="shared" si="39"/>
        <v>124.6357183207766</v>
      </c>
    </row>
    <row r="81" spans="1:21" ht="69" customHeight="1">
      <c r="A81" s="208"/>
      <c r="B81" s="132"/>
      <c r="C81" s="91" t="s">
        <v>534</v>
      </c>
      <c r="D81" s="151" t="s">
        <v>417</v>
      </c>
      <c r="E81" s="151" t="s">
        <v>35</v>
      </c>
      <c r="F81" s="151" t="s">
        <v>69</v>
      </c>
      <c r="G81" s="151" t="s">
        <v>156</v>
      </c>
      <c r="H81" s="151" t="s">
        <v>423</v>
      </c>
      <c r="I81" s="151" t="s">
        <v>156</v>
      </c>
      <c r="J81" s="151" t="s">
        <v>31</v>
      </c>
      <c r="K81" s="151" t="s">
        <v>70</v>
      </c>
      <c r="L81" s="78">
        <v>80700</v>
      </c>
      <c r="M81" s="36"/>
      <c r="N81" s="36"/>
      <c r="O81" s="36"/>
      <c r="P81" s="36"/>
      <c r="Q81" s="36"/>
      <c r="R81" s="36"/>
      <c r="S81" s="36"/>
      <c r="T81" s="78">
        <v>81140.88</v>
      </c>
      <c r="U81" s="212">
        <f t="shared" si="39"/>
        <v>100.54631970260223</v>
      </c>
    </row>
    <row r="82" spans="1:21" ht="62.25" customHeight="1">
      <c r="A82" s="208"/>
      <c r="B82" s="132"/>
      <c r="C82" s="91" t="s">
        <v>535</v>
      </c>
      <c r="D82" s="151" t="s">
        <v>186</v>
      </c>
      <c r="E82" s="151" t="s">
        <v>35</v>
      </c>
      <c r="F82" s="151" t="s">
        <v>69</v>
      </c>
      <c r="G82" s="151" t="s">
        <v>156</v>
      </c>
      <c r="H82" s="151" t="s">
        <v>455</v>
      </c>
      <c r="I82" s="151" t="s">
        <v>156</v>
      </c>
      <c r="J82" s="151" t="s">
        <v>31</v>
      </c>
      <c r="K82" s="151" t="s">
        <v>70</v>
      </c>
      <c r="L82" s="78">
        <v>25520</v>
      </c>
      <c r="M82" s="36"/>
      <c r="N82" s="36"/>
      <c r="O82" s="36"/>
      <c r="P82" s="36"/>
      <c r="Q82" s="36"/>
      <c r="R82" s="36"/>
      <c r="S82" s="36"/>
      <c r="T82" s="78">
        <v>14050</v>
      </c>
      <c r="U82" s="212">
        <f t="shared" si="39"/>
        <v>55.05485893416928</v>
      </c>
    </row>
    <row r="83" spans="1:21" ht="29.25" customHeight="1">
      <c r="A83" s="206" t="s">
        <v>779</v>
      </c>
      <c r="B83" s="132"/>
      <c r="C83" s="95" t="s">
        <v>536</v>
      </c>
      <c r="D83" s="152" t="s">
        <v>29</v>
      </c>
      <c r="E83" s="152" t="s">
        <v>35</v>
      </c>
      <c r="F83" s="152" t="s">
        <v>69</v>
      </c>
      <c r="G83" s="152" t="s">
        <v>163</v>
      </c>
      <c r="H83" s="152" t="s">
        <v>29</v>
      </c>
      <c r="I83" s="152" t="s">
        <v>163</v>
      </c>
      <c r="J83" s="152" t="s">
        <v>31</v>
      </c>
      <c r="K83" s="152" t="s">
        <v>70</v>
      </c>
      <c r="L83" s="96">
        <f>L84+L85</f>
        <v>33000</v>
      </c>
      <c r="M83" s="96">
        <f aca="true" t="shared" si="40" ref="M83:T83">M84+M85</f>
        <v>0</v>
      </c>
      <c r="N83" s="96">
        <f t="shared" si="40"/>
        <v>0</v>
      </c>
      <c r="O83" s="96">
        <f t="shared" si="40"/>
        <v>0</v>
      </c>
      <c r="P83" s="96">
        <f t="shared" si="40"/>
        <v>0</v>
      </c>
      <c r="Q83" s="96">
        <f t="shared" si="40"/>
        <v>0</v>
      </c>
      <c r="R83" s="96">
        <f t="shared" si="40"/>
        <v>0</v>
      </c>
      <c r="S83" s="96">
        <f t="shared" si="40"/>
        <v>0</v>
      </c>
      <c r="T83" s="96">
        <f t="shared" si="40"/>
        <v>0</v>
      </c>
      <c r="U83" s="212">
        <f t="shared" si="39"/>
        <v>0</v>
      </c>
    </row>
    <row r="84" spans="1:21" ht="54" customHeight="1">
      <c r="A84" s="208"/>
      <c r="B84" s="132"/>
      <c r="C84" s="97" t="s">
        <v>537</v>
      </c>
      <c r="D84" s="151" t="s">
        <v>186</v>
      </c>
      <c r="E84" s="151" t="s">
        <v>35</v>
      </c>
      <c r="F84" s="151" t="s">
        <v>69</v>
      </c>
      <c r="G84" s="151" t="s">
        <v>163</v>
      </c>
      <c r="H84" s="151" t="s">
        <v>36</v>
      </c>
      <c r="I84" s="151" t="s">
        <v>163</v>
      </c>
      <c r="J84" s="151" t="s">
        <v>31</v>
      </c>
      <c r="K84" s="151" t="s">
        <v>70</v>
      </c>
      <c r="L84" s="84">
        <v>26000</v>
      </c>
      <c r="M84" s="137">
        <f aca="true" t="shared" si="41" ref="M84:S84">M85</f>
        <v>0</v>
      </c>
      <c r="N84" s="137">
        <f t="shared" si="41"/>
        <v>0</v>
      </c>
      <c r="O84" s="137">
        <f t="shared" si="41"/>
        <v>0</v>
      </c>
      <c r="P84" s="137">
        <f t="shared" si="41"/>
        <v>0</v>
      </c>
      <c r="Q84" s="137">
        <f t="shared" si="41"/>
        <v>0</v>
      </c>
      <c r="R84" s="137">
        <f t="shared" si="41"/>
        <v>0</v>
      </c>
      <c r="S84" s="137">
        <f t="shared" si="41"/>
        <v>0</v>
      </c>
      <c r="T84" s="84">
        <v>0</v>
      </c>
      <c r="U84" s="212">
        <f t="shared" si="39"/>
        <v>0</v>
      </c>
    </row>
    <row r="85" spans="1:21" ht="32.25" customHeight="1">
      <c r="A85" s="208"/>
      <c r="B85" s="132"/>
      <c r="C85" s="97" t="s">
        <v>538</v>
      </c>
      <c r="D85" s="151" t="s">
        <v>186</v>
      </c>
      <c r="E85" s="151" t="s">
        <v>35</v>
      </c>
      <c r="F85" s="151" t="s">
        <v>69</v>
      </c>
      <c r="G85" s="151" t="s">
        <v>163</v>
      </c>
      <c r="H85" s="151" t="s">
        <v>38</v>
      </c>
      <c r="I85" s="151" t="s">
        <v>163</v>
      </c>
      <c r="J85" s="151" t="s">
        <v>31</v>
      </c>
      <c r="K85" s="151" t="s">
        <v>70</v>
      </c>
      <c r="L85" s="78">
        <v>7000</v>
      </c>
      <c r="M85" s="36"/>
      <c r="N85" s="36"/>
      <c r="O85" s="36"/>
      <c r="P85" s="36"/>
      <c r="Q85" s="36"/>
      <c r="R85" s="36"/>
      <c r="S85" s="36"/>
      <c r="T85" s="78">
        <v>0</v>
      </c>
      <c r="U85" s="212">
        <f t="shared" si="39"/>
        <v>0</v>
      </c>
    </row>
    <row r="86" spans="1:21" ht="54" customHeight="1">
      <c r="A86" s="206" t="s">
        <v>780</v>
      </c>
      <c r="B86" s="132"/>
      <c r="C86" s="180" t="s">
        <v>539</v>
      </c>
      <c r="D86" s="152" t="s">
        <v>29</v>
      </c>
      <c r="E86" s="152" t="s">
        <v>35</v>
      </c>
      <c r="F86" s="152" t="s">
        <v>69</v>
      </c>
      <c r="G86" s="152" t="s">
        <v>157</v>
      </c>
      <c r="H86" s="152" t="s">
        <v>29</v>
      </c>
      <c r="I86" s="152" t="s">
        <v>162</v>
      </c>
      <c r="J86" s="152" t="s">
        <v>31</v>
      </c>
      <c r="K86" s="152" t="s">
        <v>70</v>
      </c>
      <c r="L86" s="98">
        <f>L87+L88</f>
        <v>16700</v>
      </c>
      <c r="M86" s="98">
        <f aca="true" t="shared" si="42" ref="M86:T86">M87+M88</f>
        <v>0</v>
      </c>
      <c r="N86" s="98">
        <f t="shared" si="42"/>
        <v>0</v>
      </c>
      <c r="O86" s="98">
        <f t="shared" si="42"/>
        <v>0</v>
      </c>
      <c r="P86" s="98">
        <f t="shared" si="42"/>
        <v>0</v>
      </c>
      <c r="Q86" s="98">
        <f t="shared" si="42"/>
        <v>0</v>
      </c>
      <c r="R86" s="98">
        <f t="shared" si="42"/>
        <v>0</v>
      </c>
      <c r="S86" s="98">
        <f t="shared" si="42"/>
        <v>0</v>
      </c>
      <c r="T86" s="98">
        <f t="shared" si="42"/>
        <v>14432.47</v>
      </c>
      <c r="U86" s="212">
        <f t="shared" si="39"/>
        <v>86.4219760479042</v>
      </c>
    </row>
    <row r="87" spans="1:21" ht="63.75" customHeight="1">
      <c r="A87" s="208"/>
      <c r="B87" s="132"/>
      <c r="C87" s="94" t="s">
        <v>424</v>
      </c>
      <c r="D87" s="151" t="s">
        <v>186</v>
      </c>
      <c r="E87" s="151" t="s">
        <v>35</v>
      </c>
      <c r="F87" s="151" t="s">
        <v>69</v>
      </c>
      <c r="G87" s="151" t="s">
        <v>157</v>
      </c>
      <c r="H87" s="151" t="s">
        <v>36</v>
      </c>
      <c r="I87" s="151" t="s">
        <v>162</v>
      </c>
      <c r="J87" s="151" t="s">
        <v>31</v>
      </c>
      <c r="K87" s="151" t="s">
        <v>70</v>
      </c>
      <c r="L87" s="78">
        <v>1500</v>
      </c>
      <c r="M87" s="61"/>
      <c r="N87" s="61"/>
      <c r="O87" s="61"/>
      <c r="P87" s="61"/>
      <c r="Q87" s="61"/>
      <c r="R87" s="61"/>
      <c r="S87" s="61"/>
      <c r="T87" s="78">
        <v>14432.47</v>
      </c>
      <c r="U87" s="212">
        <f t="shared" si="39"/>
        <v>962.1646666666667</v>
      </c>
    </row>
    <row r="88" spans="1:21" ht="71.25" customHeight="1">
      <c r="A88" s="208"/>
      <c r="B88" s="132"/>
      <c r="C88" s="94" t="s">
        <v>540</v>
      </c>
      <c r="D88" s="151" t="s">
        <v>186</v>
      </c>
      <c r="E88" s="151" t="s">
        <v>35</v>
      </c>
      <c r="F88" s="151" t="s">
        <v>69</v>
      </c>
      <c r="G88" s="151" t="s">
        <v>157</v>
      </c>
      <c r="H88" s="151" t="s">
        <v>456</v>
      </c>
      <c r="I88" s="151" t="s">
        <v>162</v>
      </c>
      <c r="J88" s="151" t="s">
        <v>31</v>
      </c>
      <c r="K88" s="151" t="s">
        <v>70</v>
      </c>
      <c r="L88" s="78">
        <v>15200</v>
      </c>
      <c r="M88" s="36"/>
      <c r="N88" s="36"/>
      <c r="O88" s="36"/>
      <c r="P88" s="36"/>
      <c r="Q88" s="36"/>
      <c r="R88" s="36"/>
      <c r="S88" s="36"/>
      <c r="T88" s="78">
        <v>0</v>
      </c>
      <c r="U88" s="212">
        <f t="shared" si="39"/>
        <v>0</v>
      </c>
    </row>
    <row r="89" spans="1:21" ht="71.25" customHeight="1">
      <c r="A89" s="206" t="s">
        <v>781</v>
      </c>
      <c r="B89" s="132"/>
      <c r="C89" s="181" t="s">
        <v>541</v>
      </c>
      <c r="D89" s="103" t="s">
        <v>29</v>
      </c>
      <c r="E89" s="103" t="s">
        <v>35</v>
      </c>
      <c r="F89" s="103" t="s">
        <v>69</v>
      </c>
      <c r="G89" s="103" t="s">
        <v>161</v>
      </c>
      <c r="H89" s="103" t="s">
        <v>40</v>
      </c>
      <c r="I89" s="103" t="s">
        <v>162</v>
      </c>
      <c r="J89" s="103" t="s">
        <v>31</v>
      </c>
      <c r="K89" s="103" t="s">
        <v>70</v>
      </c>
      <c r="L89" s="88">
        <f>L90</f>
        <v>143400</v>
      </c>
      <c r="M89" s="88">
        <f aca="true" t="shared" si="43" ref="M89:T89">M90</f>
        <v>0</v>
      </c>
      <c r="N89" s="88">
        <f t="shared" si="43"/>
        <v>0</v>
      </c>
      <c r="O89" s="88">
        <f t="shared" si="43"/>
        <v>0</v>
      </c>
      <c r="P89" s="88">
        <f t="shared" si="43"/>
        <v>0</v>
      </c>
      <c r="Q89" s="88">
        <f t="shared" si="43"/>
        <v>0</v>
      </c>
      <c r="R89" s="88">
        <f t="shared" si="43"/>
        <v>0</v>
      </c>
      <c r="S89" s="88">
        <f t="shared" si="43"/>
        <v>0</v>
      </c>
      <c r="T89" s="88">
        <f t="shared" si="43"/>
        <v>143400</v>
      </c>
      <c r="U89" s="212">
        <f t="shared" si="39"/>
        <v>100</v>
      </c>
    </row>
    <row r="90" spans="1:21" ht="48.75" customHeight="1">
      <c r="A90" s="208"/>
      <c r="B90" s="131"/>
      <c r="C90" s="94" t="s">
        <v>542</v>
      </c>
      <c r="D90" s="151" t="s">
        <v>186</v>
      </c>
      <c r="E90" s="151" t="s">
        <v>35</v>
      </c>
      <c r="F90" s="151" t="s">
        <v>69</v>
      </c>
      <c r="G90" s="151" t="s">
        <v>161</v>
      </c>
      <c r="H90" s="151" t="s">
        <v>543</v>
      </c>
      <c r="I90" s="151" t="s">
        <v>162</v>
      </c>
      <c r="J90" s="151" t="s">
        <v>31</v>
      </c>
      <c r="K90" s="151" t="s">
        <v>70</v>
      </c>
      <c r="L90" s="78">
        <v>143400</v>
      </c>
      <c r="M90" s="36"/>
      <c r="N90" s="36"/>
      <c r="O90" s="36"/>
      <c r="P90" s="36"/>
      <c r="Q90" s="36"/>
      <c r="R90" s="36"/>
      <c r="S90" s="36"/>
      <c r="T90" s="78">
        <v>143400</v>
      </c>
      <c r="U90" s="212">
        <f t="shared" si="39"/>
        <v>100</v>
      </c>
    </row>
    <row r="91" spans="1:21" ht="117.75" customHeight="1">
      <c r="A91" s="206" t="s">
        <v>782</v>
      </c>
      <c r="B91" s="131"/>
      <c r="C91" s="99" t="s">
        <v>544</v>
      </c>
      <c r="D91" s="152" t="s">
        <v>29</v>
      </c>
      <c r="E91" s="152" t="s">
        <v>35</v>
      </c>
      <c r="F91" s="152" t="s">
        <v>69</v>
      </c>
      <c r="G91" s="152" t="s">
        <v>161</v>
      </c>
      <c r="H91" s="152" t="s">
        <v>425</v>
      </c>
      <c r="I91" s="152" t="s">
        <v>156</v>
      </c>
      <c r="J91" s="152" t="s">
        <v>31</v>
      </c>
      <c r="K91" s="152" t="s">
        <v>70</v>
      </c>
      <c r="L91" s="98">
        <f>L92+L93+L94</f>
        <v>37000</v>
      </c>
      <c r="M91" s="98">
        <f aca="true" t="shared" si="44" ref="M91:T91">M92+M93+M94</f>
        <v>0</v>
      </c>
      <c r="N91" s="98">
        <f t="shared" si="44"/>
        <v>0</v>
      </c>
      <c r="O91" s="98">
        <f t="shared" si="44"/>
        <v>0</v>
      </c>
      <c r="P91" s="98">
        <f t="shared" si="44"/>
        <v>0</v>
      </c>
      <c r="Q91" s="98">
        <f t="shared" si="44"/>
        <v>0</v>
      </c>
      <c r="R91" s="98">
        <f t="shared" si="44"/>
        <v>0</v>
      </c>
      <c r="S91" s="98">
        <f t="shared" si="44"/>
        <v>0</v>
      </c>
      <c r="T91" s="98">
        <f t="shared" si="44"/>
        <v>37040.6</v>
      </c>
      <c r="U91" s="212">
        <f t="shared" si="39"/>
        <v>100.10972972972974</v>
      </c>
    </row>
    <row r="92" spans="1:21" ht="120" customHeight="1">
      <c r="A92" s="206"/>
      <c r="B92" s="132"/>
      <c r="C92" s="94" t="s">
        <v>544</v>
      </c>
      <c r="D92" s="151" t="s">
        <v>186</v>
      </c>
      <c r="E92" s="151" t="s">
        <v>35</v>
      </c>
      <c r="F92" s="151" t="s">
        <v>69</v>
      </c>
      <c r="G92" s="151" t="s">
        <v>161</v>
      </c>
      <c r="H92" s="151" t="s">
        <v>425</v>
      </c>
      <c r="I92" s="151" t="s">
        <v>156</v>
      </c>
      <c r="J92" s="151" t="s">
        <v>545</v>
      </c>
      <c r="K92" s="151" t="s">
        <v>70</v>
      </c>
      <c r="L92" s="78">
        <v>37000</v>
      </c>
      <c r="M92" s="36"/>
      <c r="N92" s="36"/>
      <c r="O92" s="36"/>
      <c r="P92" s="36"/>
      <c r="Q92" s="36"/>
      <c r="R92" s="36"/>
      <c r="S92" s="36"/>
      <c r="T92" s="78">
        <v>37540.6</v>
      </c>
      <c r="U92" s="212">
        <f t="shared" si="39"/>
        <v>101.46108108108108</v>
      </c>
    </row>
    <row r="93" spans="1:21" ht="105" customHeight="1">
      <c r="A93" s="206"/>
      <c r="B93" s="132"/>
      <c r="C93" s="94" t="s">
        <v>544</v>
      </c>
      <c r="D93" s="151" t="s">
        <v>421</v>
      </c>
      <c r="E93" s="151" t="s">
        <v>35</v>
      </c>
      <c r="F93" s="151" t="s">
        <v>69</v>
      </c>
      <c r="G93" s="151" t="s">
        <v>161</v>
      </c>
      <c r="H93" s="151" t="s">
        <v>425</v>
      </c>
      <c r="I93" s="151" t="s">
        <v>156</v>
      </c>
      <c r="J93" s="151" t="s">
        <v>545</v>
      </c>
      <c r="K93" s="151" t="s">
        <v>70</v>
      </c>
      <c r="L93" s="78">
        <v>-500</v>
      </c>
      <c r="M93" s="36"/>
      <c r="N93" s="36"/>
      <c r="O93" s="36"/>
      <c r="P93" s="36"/>
      <c r="Q93" s="36"/>
      <c r="R93" s="36"/>
      <c r="S93" s="36"/>
      <c r="T93" s="78">
        <v>-500</v>
      </c>
      <c r="U93" s="212">
        <f t="shared" si="39"/>
        <v>100</v>
      </c>
    </row>
    <row r="94" spans="1:21" ht="92.25" customHeight="1">
      <c r="A94" s="206"/>
      <c r="B94" s="132"/>
      <c r="C94" s="94" t="s">
        <v>544</v>
      </c>
      <c r="D94" s="151" t="s">
        <v>419</v>
      </c>
      <c r="E94" s="151" t="s">
        <v>35</v>
      </c>
      <c r="F94" s="151" t="s">
        <v>69</v>
      </c>
      <c r="G94" s="151" t="s">
        <v>161</v>
      </c>
      <c r="H94" s="151" t="s">
        <v>425</v>
      </c>
      <c r="I94" s="151" t="s">
        <v>156</v>
      </c>
      <c r="J94" s="151" t="s">
        <v>545</v>
      </c>
      <c r="K94" s="151" t="s">
        <v>70</v>
      </c>
      <c r="L94" s="78">
        <v>500</v>
      </c>
      <c r="M94" s="36"/>
      <c r="N94" s="36"/>
      <c r="O94" s="36"/>
      <c r="P94" s="36"/>
      <c r="Q94" s="36"/>
      <c r="R94" s="36"/>
      <c r="S94" s="36"/>
      <c r="T94" s="78">
        <v>0</v>
      </c>
      <c r="U94" s="212">
        <f t="shared" si="39"/>
        <v>0</v>
      </c>
    </row>
    <row r="95" spans="1:21" ht="68.25" customHeight="1">
      <c r="A95" s="206" t="s">
        <v>522</v>
      </c>
      <c r="B95" s="132"/>
      <c r="C95" s="99" t="s">
        <v>426</v>
      </c>
      <c r="D95" s="152" t="s">
        <v>29</v>
      </c>
      <c r="E95" s="152" t="s">
        <v>35</v>
      </c>
      <c r="F95" s="152" t="s">
        <v>69</v>
      </c>
      <c r="G95" s="152" t="s">
        <v>161</v>
      </c>
      <c r="H95" s="152" t="s">
        <v>230</v>
      </c>
      <c r="I95" s="152" t="s">
        <v>156</v>
      </c>
      <c r="J95" s="152" t="s">
        <v>545</v>
      </c>
      <c r="K95" s="152" t="s">
        <v>70</v>
      </c>
      <c r="L95" s="98">
        <f>L96</f>
        <v>6900</v>
      </c>
      <c r="M95" s="98">
        <f aca="true" t="shared" si="45" ref="M95:T95">M96</f>
        <v>0</v>
      </c>
      <c r="N95" s="98">
        <f t="shared" si="45"/>
        <v>0</v>
      </c>
      <c r="O95" s="98">
        <f t="shared" si="45"/>
        <v>0</v>
      </c>
      <c r="P95" s="98">
        <f t="shared" si="45"/>
        <v>0</v>
      </c>
      <c r="Q95" s="98">
        <f t="shared" si="45"/>
        <v>0</v>
      </c>
      <c r="R95" s="98">
        <f t="shared" si="45"/>
        <v>0</v>
      </c>
      <c r="S95" s="98">
        <f t="shared" si="45"/>
        <v>0</v>
      </c>
      <c r="T95" s="98">
        <f t="shared" si="45"/>
        <v>6829.06</v>
      </c>
      <c r="U95" s="212">
        <f t="shared" si="39"/>
        <v>98.97188405797101</v>
      </c>
    </row>
    <row r="96" spans="1:21" ht="69.75" customHeight="1">
      <c r="A96" s="208"/>
      <c r="B96" s="132"/>
      <c r="C96" s="182" t="s">
        <v>426</v>
      </c>
      <c r="D96" s="151" t="s">
        <v>403</v>
      </c>
      <c r="E96" s="151" t="s">
        <v>35</v>
      </c>
      <c r="F96" s="151" t="s">
        <v>69</v>
      </c>
      <c r="G96" s="151" t="s">
        <v>161</v>
      </c>
      <c r="H96" s="151" t="s">
        <v>230</v>
      </c>
      <c r="I96" s="151" t="s">
        <v>156</v>
      </c>
      <c r="J96" s="151" t="s">
        <v>31</v>
      </c>
      <c r="K96" s="151" t="s">
        <v>70</v>
      </c>
      <c r="L96" s="78">
        <v>6900</v>
      </c>
      <c r="M96" s="36"/>
      <c r="N96" s="36"/>
      <c r="O96" s="36"/>
      <c r="P96" s="36"/>
      <c r="Q96" s="36"/>
      <c r="R96" s="36"/>
      <c r="S96" s="36"/>
      <c r="T96" s="78">
        <v>6829.06</v>
      </c>
      <c r="U96" s="212">
        <f t="shared" si="39"/>
        <v>98.97188405797101</v>
      </c>
    </row>
    <row r="97" spans="1:21" ht="61.5" customHeight="1">
      <c r="A97" s="206" t="s">
        <v>783</v>
      </c>
      <c r="B97" s="132"/>
      <c r="C97" s="100" t="s">
        <v>546</v>
      </c>
      <c r="D97" s="152" t="s">
        <v>29</v>
      </c>
      <c r="E97" s="152" t="s">
        <v>35</v>
      </c>
      <c r="F97" s="152" t="s">
        <v>69</v>
      </c>
      <c r="G97" s="152" t="s">
        <v>184</v>
      </c>
      <c r="H97" s="152" t="s">
        <v>50</v>
      </c>
      <c r="I97" s="152" t="s">
        <v>156</v>
      </c>
      <c r="J97" s="152" t="s">
        <v>545</v>
      </c>
      <c r="K97" s="152" t="s">
        <v>70</v>
      </c>
      <c r="L97" s="98">
        <f>L98</f>
        <v>2182401.25</v>
      </c>
      <c r="M97" s="98">
        <f aca="true" t="shared" si="46" ref="M97:T97">M98</f>
        <v>0</v>
      </c>
      <c r="N97" s="98">
        <f t="shared" si="46"/>
        <v>0</v>
      </c>
      <c r="O97" s="98">
        <f t="shared" si="46"/>
        <v>0</v>
      </c>
      <c r="P97" s="98">
        <f t="shared" si="46"/>
        <v>0</v>
      </c>
      <c r="Q97" s="98">
        <f t="shared" si="46"/>
        <v>0</v>
      </c>
      <c r="R97" s="98">
        <f t="shared" si="46"/>
        <v>0</v>
      </c>
      <c r="S97" s="98">
        <f t="shared" si="46"/>
        <v>0</v>
      </c>
      <c r="T97" s="98">
        <f t="shared" si="46"/>
        <v>298665.08</v>
      </c>
      <c r="U97" s="212">
        <f t="shared" si="39"/>
        <v>13.685158950490889</v>
      </c>
    </row>
    <row r="98" spans="1:21" ht="90" customHeight="1">
      <c r="A98" s="206"/>
      <c r="B98" s="132"/>
      <c r="C98" s="101" t="s">
        <v>546</v>
      </c>
      <c r="D98" s="151" t="s">
        <v>419</v>
      </c>
      <c r="E98" s="151" t="s">
        <v>35</v>
      </c>
      <c r="F98" s="151" t="s">
        <v>69</v>
      </c>
      <c r="G98" s="151" t="s">
        <v>184</v>
      </c>
      <c r="H98" s="151" t="s">
        <v>50</v>
      </c>
      <c r="I98" s="151" t="s">
        <v>156</v>
      </c>
      <c r="J98" s="151" t="s">
        <v>31</v>
      </c>
      <c r="K98" s="151" t="s">
        <v>70</v>
      </c>
      <c r="L98" s="78">
        <v>2182401.25</v>
      </c>
      <c r="M98" s="36"/>
      <c r="N98" s="36"/>
      <c r="O98" s="36"/>
      <c r="P98" s="36"/>
      <c r="Q98" s="36"/>
      <c r="R98" s="36"/>
      <c r="S98" s="36"/>
      <c r="T98" s="78">
        <v>298665.08</v>
      </c>
      <c r="U98" s="212">
        <f t="shared" si="39"/>
        <v>13.685158950490889</v>
      </c>
    </row>
    <row r="99" spans="1:21" ht="22.5" customHeight="1">
      <c r="A99" s="206" t="s">
        <v>314</v>
      </c>
      <c r="B99" s="132"/>
      <c r="C99" s="183" t="s">
        <v>73</v>
      </c>
      <c r="D99" s="184" t="s">
        <v>29</v>
      </c>
      <c r="E99" s="184" t="s">
        <v>35</v>
      </c>
      <c r="F99" s="184" t="s">
        <v>74</v>
      </c>
      <c r="G99" s="184" t="s">
        <v>30</v>
      </c>
      <c r="H99" s="184" t="s">
        <v>29</v>
      </c>
      <c r="I99" s="184" t="s">
        <v>30</v>
      </c>
      <c r="J99" s="184" t="s">
        <v>31</v>
      </c>
      <c r="K99" s="184" t="s">
        <v>29</v>
      </c>
      <c r="L99" s="185">
        <f>L100+L102</f>
        <v>0</v>
      </c>
      <c r="M99" s="185">
        <f aca="true" t="shared" si="47" ref="M99:T99">M100+M102</f>
        <v>0</v>
      </c>
      <c r="N99" s="185">
        <f t="shared" si="47"/>
        <v>0</v>
      </c>
      <c r="O99" s="185">
        <f t="shared" si="47"/>
        <v>0</v>
      </c>
      <c r="P99" s="185">
        <f t="shared" si="47"/>
        <v>0</v>
      </c>
      <c r="Q99" s="185">
        <f t="shared" si="47"/>
        <v>0</v>
      </c>
      <c r="R99" s="185">
        <f t="shared" si="47"/>
        <v>0</v>
      </c>
      <c r="S99" s="185" t="e">
        <f t="shared" si="47"/>
        <v>#REF!</v>
      </c>
      <c r="T99" s="185">
        <f t="shared" si="47"/>
        <v>6798.35</v>
      </c>
      <c r="U99" s="212" t="e">
        <f t="shared" si="39"/>
        <v>#DIV/0!</v>
      </c>
    </row>
    <row r="100" spans="1:21" ht="20.25" customHeight="1">
      <c r="A100" s="206" t="s">
        <v>315</v>
      </c>
      <c r="B100" s="132"/>
      <c r="C100" s="77" t="s">
        <v>331</v>
      </c>
      <c r="D100" s="103" t="s">
        <v>29</v>
      </c>
      <c r="E100" s="103" t="s">
        <v>35</v>
      </c>
      <c r="F100" s="103" t="s">
        <v>74</v>
      </c>
      <c r="G100" s="103" t="s">
        <v>162</v>
      </c>
      <c r="H100" s="103" t="s">
        <v>29</v>
      </c>
      <c r="I100" s="103" t="s">
        <v>30</v>
      </c>
      <c r="J100" s="103" t="s">
        <v>31</v>
      </c>
      <c r="K100" s="103" t="s">
        <v>29</v>
      </c>
      <c r="L100" s="160">
        <f>L101</f>
        <v>0</v>
      </c>
      <c r="M100" s="160">
        <f aca="true" t="shared" si="48" ref="M100:T100">M101</f>
        <v>0</v>
      </c>
      <c r="N100" s="160">
        <f t="shared" si="48"/>
        <v>0</v>
      </c>
      <c r="O100" s="160">
        <f t="shared" si="48"/>
        <v>0</v>
      </c>
      <c r="P100" s="160">
        <f t="shared" si="48"/>
        <v>0</v>
      </c>
      <c r="Q100" s="160">
        <f t="shared" si="48"/>
        <v>0</v>
      </c>
      <c r="R100" s="160">
        <f t="shared" si="48"/>
        <v>0</v>
      </c>
      <c r="S100" s="160">
        <f t="shared" si="48"/>
        <v>0</v>
      </c>
      <c r="T100" s="160">
        <f t="shared" si="48"/>
        <v>0</v>
      </c>
      <c r="U100" s="212" t="e">
        <f t="shared" si="39"/>
        <v>#DIV/0!</v>
      </c>
    </row>
    <row r="101" spans="1:21" ht="24" customHeight="1">
      <c r="A101" s="208"/>
      <c r="B101" s="135"/>
      <c r="C101" s="76" t="s">
        <v>330</v>
      </c>
      <c r="D101" s="151" t="s">
        <v>29</v>
      </c>
      <c r="E101" s="151" t="s">
        <v>35</v>
      </c>
      <c r="F101" s="151" t="s">
        <v>74</v>
      </c>
      <c r="G101" s="151" t="s">
        <v>156</v>
      </c>
      <c r="H101" s="151" t="s">
        <v>50</v>
      </c>
      <c r="I101" s="151" t="s">
        <v>162</v>
      </c>
      <c r="J101" s="151" t="s">
        <v>31</v>
      </c>
      <c r="K101" s="151" t="s">
        <v>75</v>
      </c>
      <c r="L101" s="161">
        <v>0</v>
      </c>
      <c r="M101" s="36"/>
      <c r="N101" s="36"/>
      <c r="O101" s="36"/>
      <c r="P101" s="36"/>
      <c r="Q101" s="36"/>
      <c r="R101" s="36"/>
      <c r="S101" s="36"/>
      <c r="T101" s="161">
        <v>0</v>
      </c>
      <c r="U101" s="212" t="e">
        <f t="shared" si="39"/>
        <v>#DIV/0!</v>
      </c>
    </row>
    <row r="102" spans="1:21" ht="18" customHeight="1">
      <c r="A102" s="206" t="s">
        <v>784</v>
      </c>
      <c r="B102" s="132"/>
      <c r="C102" s="77" t="s">
        <v>76</v>
      </c>
      <c r="D102" s="103" t="s">
        <v>29</v>
      </c>
      <c r="E102" s="103" t="s">
        <v>35</v>
      </c>
      <c r="F102" s="103" t="s">
        <v>74</v>
      </c>
      <c r="G102" s="103" t="s">
        <v>162</v>
      </c>
      <c r="H102" s="103" t="s">
        <v>29</v>
      </c>
      <c r="I102" s="103" t="s">
        <v>30</v>
      </c>
      <c r="J102" s="103" t="s">
        <v>31</v>
      </c>
      <c r="K102" s="103" t="s">
        <v>29</v>
      </c>
      <c r="L102" s="160">
        <f>L103</f>
        <v>0</v>
      </c>
      <c r="M102" s="160">
        <f aca="true" t="shared" si="49" ref="M102:T102">M103</f>
        <v>0</v>
      </c>
      <c r="N102" s="160">
        <f t="shared" si="49"/>
        <v>0</v>
      </c>
      <c r="O102" s="160">
        <f t="shared" si="49"/>
        <v>0</v>
      </c>
      <c r="P102" s="160">
        <f t="shared" si="49"/>
        <v>0</v>
      </c>
      <c r="Q102" s="160">
        <f t="shared" si="49"/>
        <v>0</v>
      </c>
      <c r="R102" s="160">
        <f t="shared" si="49"/>
        <v>0</v>
      </c>
      <c r="S102" s="160" t="e">
        <f t="shared" si="49"/>
        <v>#REF!</v>
      </c>
      <c r="T102" s="160">
        <f t="shared" si="49"/>
        <v>6798.35</v>
      </c>
      <c r="U102" s="212" t="e">
        <f t="shared" si="39"/>
        <v>#DIV/0!</v>
      </c>
    </row>
    <row r="103" spans="1:21" ht="24.75" customHeight="1">
      <c r="A103" s="206"/>
      <c r="B103" s="132"/>
      <c r="C103" s="76" t="s">
        <v>77</v>
      </c>
      <c r="D103" s="151" t="s">
        <v>29</v>
      </c>
      <c r="E103" s="151" t="s">
        <v>35</v>
      </c>
      <c r="F103" s="151" t="s">
        <v>74</v>
      </c>
      <c r="G103" s="151" t="s">
        <v>162</v>
      </c>
      <c r="H103" s="151" t="s">
        <v>50</v>
      </c>
      <c r="I103" s="151" t="s">
        <v>162</v>
      </c>
      <c r="J103" s="151" t="s">
        <v>31</v>
      </c>
      <c r="K103" s="151" t="s">
        <v>75</v>
      </c>
      <c r="L103" s="161">
        <v>0</v>
      </c>
      <c r="M103" s="43"/>
      <c r="N103" s="43"/>
      <c r="O103" s="43"/>
      <c r="P103" s="43"/>
      <c r="Q103" s="43"/>
      <c r="R103" s="43"/>
      <c r="S103" s="43" t="e">
        <f>#REF!=SUM(L103:R103)</f>
        <v>#REF!</v>
      </c>
      <c r="T103" s="161">
        <v>6798.35</v>
      </c>
      <c r="U103" s="212" t="e">
        <f t="shared" si="39"/>
        <v>#DIV/0!</v>
      </c>
    </row>
    <row r="104" spans="1:21" ht="21.75" customHeight="1">
      <c r="A104" s="204" t="s">
        <v>316</v>
      </c>
      <c r="B104" s="132"/>
      <c r="C104" s="77" t="s">
        <v>78</v>
      </c>
      <c r="D104" s="154" t="s">
        <v>29</v>
      </c>
      <c r="E104" s="103" t="s">
        <v>79</v>
      </c>
      <c r="F104" s="103" t="s">
        <v>30</v>
      </c>
      <c r="G104" s="103" t="s">
        <v>30</v>
      </c>
      <c r="H104" s="103" t="s">
        <v>29</v>
      </c>
      <c r="I104" s="103" t="s">
        <v>30</v>
      </c>
      <c r="J104" s="103" t="s">
        <v>31</v>
      </c>
      <c r="K104" s="103" t="s">
        <v>29</v>
      </c>
      <c r="L104" s="160">
        <f>L105+L154+L156+L158</f>
        <v>1230493273.51</v>
      </c>
      <c r="M104" s="160" t="e">
        <f aca="true" t="shared" si="50" ref="M104:T104">M105+M154+M156+M158</f>
        <v>#REF!</v>
      </c>
      <c r="N104" s="160" t="e">
        <f t="shared" si="50"/>
        <v>#REF!</v>
      </c>
      <c r="O104" s="160" t="e">
        <f t="shared" si="50"/>
        <v>#REF!</v>
      </c>
      <c r="P104" s="160" t="e">
        <f t="shared" si="50"/>
        <v>#REF!</v>
      </c>
      <c r="Q104" s="160" t="e">
        <f t="shared" si="50"/>
        <v>#REF!</v>
      </c>
      <c r="R104" s="160" t="e">
        <f t="shared" si="50"/>
        <v>#REF!</v>
      </c>
      <c r="S104" s="160" t="e">
        <f t="shared" si="50"/>
        <v>#REF!</v>
      </c>
      <c r="T104" s="160">
        <f t="shared" si="50"/>
        <v>848883876.4300001</v>
      </c>
      <c r="U104" s="212">
        <f t="shared" si="39"/>
        <v>68.98728296242908</v>
      </c>
    </row>
    <row r="105" spans="1:21" ht="18.75" customHeight="1">
      <c r="A105" s="204" t="s">
        <v>280</v>
      </c>
      <c r="B105" s="132"/>
      <c r="C105" s="77" t="s">
        <v>80</v>
      </c>
      <c r="D105" s="154" t="s">
        <v>29</v>
      </c>
      <c r="E105" s="103" t="s">
        <v>79</v>
      </c>
      <c r="F105" s="103" t="s">
        <v>163</v>
      </c>
      <c r="G105" s="103" t="s">
        <v>30</v>
      </c>
      <c r="H105" s="103" t="s">
        <v>29</v>
      </c>
      <c r="I105" s="103" t="s">
        <v>30</v>
      </c>
      <c r="J105" s="103" t="s">
        <v>31</v>
      </c>
      <c r="K105" s="103" t="s">
        <v>29</v>
      </c>
      <c r="L105" s="160">
        <f>L106+L111+L132+L145</f>
        <v>1230323023.51</v>
      </c>
      <c r="M105" s="160" t="e">
        <f aca="true" t="shared" si="51" ref="M105:T105">M106+M111+M132+M145</f>
        <v>#REF!</v>
      </c>
      <c r="N105" s="160" t="e">
        <f t="shared" si="51"/>
        <v>#REF!</v>
      </c>
      <c r="O105" s="160" t="e">
        <f t="shared" si="51"/>
        <v>#REF!</v>
      </c>
      <c r="P105" s="160" t="e">
        <f t="shared" si="51"/>
        <v>#REF!</v>
      </c>
      <c r="Q105" s="160" t="e">
        <f t="shared" si="51"/>
        <v>#REF!</v>
      </c>
      <c r="R105" s="160" t="e">
        <f t="shared" si="51"/>
        <v>#REF!</v>
      </c>
      <c r="S105" s="160" t="e">
        <f t="shared" si="51"/>
        <v>#REF!</v>
      </c>
      <c r="T105" s="160">
        <f t="shared" si="51"/>
        <v>848713626.4300001</v>
      </c>
      <c r="U105" s="212">
        <f t="shared" si="39"/>
        <v>68.9829914755799</v>
      </c>
    </row>
    <row r="106" spans="1:21" ht="25.5" customHeight="1">
      <c r="A106" s="204" t="s">
        <v>281</v>
      </c>
      <c r="B106" s="131"/>
      <c r="C106" s="77" t="s">
        <v>547</v>
      </c>
      <c r="D106" s="103" t="s">
        <v>29</v>
      </c>
      <c r="E106" s="103" t="s">
        <v>79</v>
      </c>
      <c r="F106" s="103" t="s">
        <v>163</v>
      </c>
      <c r="G106" s="103" t="s">
        <v>161</v>
      </c>
      <c r="H106" s="103" t="s">
        <v>29</v>
      </c>
      <c r="I106" s="103" t="s">
        <v>30</v>
      </c>
      <c r="J106" s="103" t="s">
        <v>31</v>
      </c>
      <c r="K106" s="103" t="s">
        <v>361</v>
      </c>
      <c r="L106" s="160">
        <f>L107+L109</f>
        <v>81545800</v>
      </c>
      <c r="M106" s="160">
        <f aca="true" t="shared" si="52" ref="M106:T106">M107+M109</f>
        <v>0</v>
      </c>
      <c r="N106" s="160">
        <f t="shared" si="52"/>
        <v>0</v>
      </c>
      <c r="O106" s="160">
        <f t="shared" si="52"/>
        <v>0</v>
      </c>
      <c r="P106" s="160">
        <f t="shared" si="52"/>
        <v>0</v>
      </c>
      <c r="Q106" s="160">
        <f t="shared" si="52"/>
        <v>0</v>
      </c>
      <c r="R106" s="160">
        <f t="shared" si="52"/>
        <v>0</v>
      </c>
      <c r="S106" s="160">
        <f t="shared" si="52"/>
        <v>0</v>
      </c>
      <c r="T106" s="160">
        <f t="shared" si="52"/>
        <v>71840800</v>
      </c>
      <c r="U106" s="212">
        <f t="shared" si="39"/>
        <v>88.09871262529768</v>
      </c>
    </row>
    <row r="107" spans="1:21" ht="22.5" customHeight="1">
      <c r="A107" s="204"/>
      <c r="B107" s="132"/>
      <c r="C107" s="76" t="s">
        <v>81</v>
      </c>
      <c r="D107" s="151" t="s">
        <v>29</v>
      </c>
      <c r="E107" s="151" t="s">
        <v>79</v>
      </c>
      <c r="F107" s="151" t="s">
        <v>163</v>
      </c>
      <c r="G107" s="151" t="s">
        <v>161</v>
      </c>
      <c r="H107" s="151" t="s">
        <v>82</v>
      </c>
      <c r="I107" s="151" t="s">
        <v>30</v>
      </c>
      <c r="J107" s="151" t="s">
        <v>31</v>
      </c>
      <c r="K107" s="151" t="s">
        <v>361</v>
      </c>
      <c r="L107" s="161">
        <f>L108</f>
        <v>73514000</v>
      </c>
      <c r="M107" s="161">
        <f aca="true" t="shared" si="53" ref="M107:T107">M108</f>
        <v>0</v>
      </c>
      <c r="N107" s="161">
        <f t="shared" si="53"/>
        <v>0</v>
      </c>
      <c r="O107" s="161">
        <f t="shared" si="53"/>
        <v>0</v>
      </c>
      <c r="P107" s="161">
        <f t="shared" si="53"/>
        <v>0</v>
      </c>
      <c r="Q107" s="161">
        <f t="shared" si="53"/>
        <v>0</v>
      </c>
      <c r="R107" s="161">
        <f t="shared" si="53"/>
        <v>0</v>
      </c>
      <c r="S107" s="161">
        <f t="shared" si="53"/>
        <v>0</v>
      </c>
      <c r="T107" s="161">
        <f t="shared" si="53"/>
        <v>63809000</v>
      </c>
      <c r="U107" s="212">
        <f t="shared" si="39"/>
        <v>86.79843295154664</v>
      </c>
    </row>
    <row r="108" spans="1:21" ht="37.5" customHeight="1">
      <c r="A108" s="204"/>
      <c r="B108" s="132"/>
      <c r="C108" s="76" t="s">
        <v>548</v>
      </c>
      <c r="D108" s="151" t="s">
        <v>186</v>
      </c>
      <c r="E108" s="151" t="s">
        <v>79</v>
      </c>
      <c r="F108" s="151" t="s">
        <v>163</v>
      </c>
      <c r="G108" s="151" t="s">
        <v>317</v>
      </c>
      <c r="H108" s="151" t="s">
        <v>82</v>
      </c>
      <c r="I108" s="151" t="s">
        <v>162</v>
      </c>
      <c r="J108" s="151" t="s">
        <v>31</v>
      </c>
      <c r="K108" s="151" t="s">
        <v>361</v>
      </c>
      <c r="L108" s="167">
        <v>73514000</v>
      </c>
      <c r="M108" s="36"/>
      <c r="N108" s="36"/>
      <c r="O108" s="36"/>
      <c r="P108" s="36"/>
      <c r="Q108" s="36"/>
      <c r="R108" s="36"/>
      <c r="S108" s="36"/>
      <c r="T108" s="167">
        <v>63809000</v>
      </c>
      <c r="U108" s="212">
        <f t="shared" si="39"/>
        <v>86.79843295154664</v>
      </c>
    </row>
    <row r="109" spans="1:21" ht="33" customHeight="1">
      <c r="A109" s="204"/>
      <c r="B109" s="132"/>
      <c r="C109" s="102" t="s">
        <v>549</v>
      </c>
      <c r="D109" s="103" t="s">
        <v>29</v>
      </c>
      <c r="E109" s="103" t="s">
        <v>79</v>
      </c>
      <c r="F109" s="103" t="s">
        <v>163</v>
      </c>
      <c r="G109" s="103" t="s">
        <v>161</v>
      </c>
      <c r="H109" s="103" t="s">
        <v>550</v>
      </c>
      <c r="I109" s="103" t="s">
        <v>30</v>
      </c>
      <c r="J109" s="103" t="s">
        <v>31</v>
      </c>
      <c r="K109" s="103" t="s">
        <v>361</v>
      </c>
      <c r="L109" s="186">
        <f>L110</f>
        <v>8031800</v>
      </c>
      <c r="M109" s="186">
        <f aca="true" t="shared" si="54" ref="M109:T109">M110</f>
        <v>0</v>
      </c>
      <c r="N109" s="186">
        <f t="shared" si="54"/>
        <v>0</v>
      </c>
      <c r="O109" s="186">
        <f t="shared" si="54"/>
        <v>0</v>
      </c>
      <c r="P109" s="186">
        <f t="shared" si="54"/>
        <v>0</v>
      </c>
      <c r="Q109" s="186">
        <f t="shared" si="54"/>
        <v>0</v>
      </c>
      <c r="R109" s="186">
        <f t="shared" si="54"/>
        <v>0</v>
      </c>
      <c r="S109" s="186">
        <f t="shared" si="54"/>
        <v>0</v>
      </c>
      <c r="T109" s="186">
        <f t="shared" si="54"/>
        <v>8031800</v>
      </c>
      <c r="U109" s="212">
        <f t="shared" si="39"/>
        <v>100</v>
      </c>
    </row>
    <row r="110" spans="1:21" ht="30.75" customHeight="1">
      <c r="A110" s="205"/>
      <c r="B110" s="132"/>
      <c r="C110" s="187" t="s">
        <v>549</v>
      </c>
      <c r="D110" s="37" t="s">
        <v>186</v>
      </c>
      <c r="E110" s="37" t="s">
        <v>79</v>
      </c>
      <c r="F110" s="37" t="s">
        <v>163</v>
      </c>
      <c r="G110" s="37" t="s">
        <v>317</v>
      </c>
      <c r="H110" s="37" t="s">
        <v>550</v>
      </c>
      <c r="I110" s="37" t="s">
        <v>162</v>
      </c>
      <c r="J110" s="37" t="s">
        <v>31</v>
      </c>
      <c r="K110" s="37" t="s">
        <v>361</v>
      </c>
      <c r="L110" s="167">
        <v>8031800</v>
      </c>
      <c r="M110" s="44"/>
      <c r="N110" s="44"/>
      <c r="O110" s="44"/>
      <c r="P110" s="44"/>
      <c r="Q110" s="44"/>
      <c r="R110" s="44"/>
      <c r="S110" s="44"/>
      <c r="T110" s="167">
        <v>8031800</v>
      </c>
      <c r="U110" s="212">
        <f t="shared" si="39"/>
        <v>100</v>
      </c>
    </row>
    <row r="111" spans="1:21" ht="37.5" customHeight="1">
      <c r="A111" s="204" t="s">
        <v>318</v>
      </c>
      <c r="B111" s="132"/>
      <c r="C111" s="77" t="s">
        <v>551</v>
      </c>
      <c r="D111" s="103" t="s">
        <v>29</v>
      </c>
      <c r="E111" s="103" t="s">
        <v>79</v>
      </c>
      <c r="F111" s="103" t="s">
        <v>163</v>
      </c>
      <c r="G111" s="103" t="s">
        <v>326</v>
      </c>
      <c r="H111" s="103" t="s">
        <v>29</v>
      </c>
      <c r="I111" s="103" t="s">
        <v>30</v>
      </c>
      <c r="J111" s="103" t="s">
        <v>31</v>
      </c>
      <c r="K111" s="103" t="s">
        <v>361</v>
      </c>
      <c r="L111" s="160">
        <f>L112+L114+L116+L118+L120+L122+L124+L126+L128+L130</f>
        <v>846937188.5799999</v>
      </c>
      <c r="M111" s="160" t="e">
        <f aca="true" t="shared" si="55" ref="M111:T111">M112+M114+M116+M118+M120+M122+M124+M126+M128+M130</f>
        <v>#REF!</v>
      </c>
      <c r="N111" s="160" t="e">
        <f t="shared" si="55"/>
        <v>#REF!</v>
      </c>
      <c r="O111" s="160" t="e">
        <f t="shared" si="55"/>
        <v>#REF!</v>
      </c>
      <c r="P111" s="160" t="e">
        <f t="shared" si="55"/>
        <v>#REF!</v>
      </c>
      <c r="Q111" s="160" t="e">
        <f t="shared" si="55"/>
        <v>#REF!</v>
      </c>
      <c r="R111" s="160" t="e">
        <f t="shared" si="55"/>
        <v>#REF!</v>
      </c>
      <c r="S111" s="160" t="e">
        <f t="shared" si="55"/>
        <v>#REF!</v>
      </c>
      <c r="T111" s="160">
        <f t="shared" si="55"/>
        <v>568341031.19</v>
      </c>
      <c r="U111" s="212">
        <f t="shared" si="39"/>
        <v>67.10545231139248</v>
      </c>
    </row>
    <row r="112" spans="1:21" ht="36.75" customHeight="1">
      <c r="A112" s="205"/>
      <c r="B112" s="132"/>
      <c r="C112" s="188" t="s">
        <v>360</v>
      </c>
      <c r="D112" s="103" t="s">
        <v>29</v>
      </c>
      <c r="E112" s="103" t="s">
        <v>79</v>
      </c>
      <c r="F112" s="103" t="s">
        <v>163</v>
      </c>
      <c r="G112" s="103" t="s">
        <v>326</v>
      </c>
      <c r="H112" s="103" t="s">
        <v>402</v>
      </c>
      <c r="I112" s="103" t="s">
        <v>30</v>
      </c>
      <c r="J112" s="103" t="s">
        <v>31</v>
      </c>
      <c r="K112" s="103" t="s">
        <v>361</v>
      </c>
      <c r="L112" s="186">
        <f>L113</f>
        <v>0</v>
      </c>
      <c r="M112" s="186">
        <f aca="true" t="shared" si="56" ref="M112:T112">M113</f>
        <v>0</v>
      </c>
      <c r="N112" s="186">
        <f t="shared" si="56"/>
        <v>0</v>
      </c>
      <c r="O112" s="186">
        <f t="shared" si="56"/>
        <v>0</v>
      </c>
      <c r="P112" s="186">
        <f t="shared" si="56"/>
        <v>0</v>
      </c>
      <c r="Q112" s="186">
        <f t="shared" si="56"/>
        <v>0</v>
      </c>
      <c r="R112" s="186">
        <f t="shared" si="56"/>
        <v>0</v>
      </c>
      <c r="S112" s="186">
        <f t="shared" si="56"/>
        <v>0</v>
      </c>
      <c r="T112" s="186">
        <f t="shared" si="56"/>
        <v>0</v>
      </c>
      <c r="U112" s="212" t="e">
        <f t="shared" si="39"/>
        <v>#DIV/0!</v>
      </c>
    </row>
    <row r="113" spans="1:21" ht="36.75" customHeight="1">
      <c r="A113" s="205"/>
      <c r="B113" s="7"/>
      <c r="C113" s="93" t="s">
        <v>359</v>
      </c>
      <c r="D113" s="151" t="s">
        <v>186</v>
      </c>
      <c r="E113" s="151" t="s">
        <v>79</v>
      </c>
      <c r="F113" s="151" t="s">
        <v>163</v>
      </c>
      <c r="G113" s="151" t="s">
        <v>326</v>
      </c>
      <c r="H113" s="151" t="s">
        <v>402</v>
      </c>
      <c r="I113" s="151" t="s">
        <v>162</v>
      </c>
      <c r="J113" s="151" t="s">
        <v>31</v>
      </c>
      <c r="K113" s="151" t="s">
        <v>361</v>
      </c>
      <c r="L113" s="167">
        <v>0</v>
      </c>
      <c r="M113" s="44"/>
      <c r="N113" s="44"/>
      <c r="O113" s="44"/>
      <c r="P113" s="44"/>
      <c r="Q113" s="44"/>
      <c r="R113" s="44"/>
      <c r="S113" s="44"/>
      <c r="T113" s="167">
        <v>0</v>
      </c>
      <c r="U113" s="212" t="e">
        <f t="shared" si="39"/>
        <v>#DIV/0!</v>
      </c>
    </row>
    <row r="114" spans="1:21" ht="36.75" customHeight="1">
      <c r="A114" s="205"/>
      <c r="B114" s="7"/>
      <c r="C114" s="77" t="s">
        <v>552</v>
      </c>
      <c r="D114" s="103" t="s">
        <v>29</v>
      </c>
      <c r="E114" s="103" t="s">
        <v>79</v>
      </c>
      <c r="F114" s="103" t="s">
        <v>163</v>
      </c>
      <c r="G114" s="103" t="s">
        <v>326</v>
      </c>
      <c r="H114" s="103" t="s">
        <v>405</v>
      </c>
      <c r="I114" s="103" t="s">
        <v>30</v>
      </c>
      <c r="J114" s="103" t="s">
        <v>31</v>
      </c>
      <c r="K114" s="103" t="s">
        <v>361</v>
      </c>
      <c r="L114" s="160">
        <f>L115</f>
        <v>481682600</v>
      </c>
      <c r="M114" s="160">
        <f aca="true" t="shared" si="57" ref="M114:T114">M115</f>
        <v>0</v>
      </c>
      <c r="N114" s="160">
        <f t="shared" si="57"/>
        <v>0</v>
      </c>
      <c r="O114" s="160">
        <f t="shared" si="57"/>
        <v>0</v>
      </c>
      <c r="P114" s="160">
        <f t="shared" si="57"/>
        <v>0</v>
      </c>
      <c r="Q114" s="160">
        <f t="shared" si="57"/>
        <v>0</v>
      </c>
      <c r="R114" s="160">
        <f t="shared" si="57"/>
        <v>0</v>
      </c>
      <c r="S114" s="160">
        <f t="shared" si="57"/>
        <v>0</v>
      </c>
      <c r="T114" s="160">
        <f t="shared" si="57"/>
        <v>382641674.11</v>
      </c>
      <c r="U114" s="212">
        <f t="shared" si="39"/>
        <v>79.43855022166049</v>
      </c>
    </row>
    <row r="115" spans="1:21" ht="43.5" customHeight="1">
      <c r="A115" s="205"/>
      <c r="B115" s="104"/>
      <c r="C115" s="76" t="s">
        <v>553</v>
      </c>
      <c r="D115" s="151" t="s">
        <v>186</v>
      </c>
      <c r="E115" s="151" t="s">
        <v>79</v>
      </c>
      <c r="F115" s="151" t="s">
        <v>163</v>
      </c>
      <c r="G115" s="151" t="s">
        <v>326</v>
      </c>
      <c r="H115" s="151" t="s">
        <v>405</v>
      </c>
      <c r="I115" s="151" t="s">
        <v>162</v>
      </c>
      <c r="J115" s="151" t="s">
        <v>31</v>
      </c>
      <c r="K115" s="151" t="s">
        <v>361</v>
      </c>
      <c r="L115" s="189">
        <v>481682600</v>
      </c>
      <c r="M115" s="44"/>
      <c r="N115" s="44"/>
      <c r="O115" s="44"/>
      <c r="P115" s="44"/>
      <c r="Q115" s="44"/>
      <c r="R115" s="44"/>
      <c r="S115" s="44"/>
      <c r="T115" s="189">
        <v>382641674.11</v>
      </c>
      <c r="U115" s="212">
        <f t="shared" si="39"/>
        <v>79.43855022166049</v>
      </c>
    </row>
    <row r="116" spans="1:21" ht="43.5" customHeight="1">
      <c r="A116" s="204"/>
      <c r="B116" s="104"/>
      <c r="C116" s="77" t="s">
        <v>554</v>
      </c>
      <c r="D116" s="103" t="s">
        <v>29</v>
      </c>
      <c r="E116" s="103" t="s">
        <v>79</v>
      </c>
      <c r="F116" s="103" t="s">
        <v>163</v>
      </c>
      <c r="G116" s="103" t="s">
        <v>326</v>
      </c>
      <c r="H116" s="103" t="s">
        <v>406</v>
      </c>
      <c r="I116" s="103" t="s">
        <v>30</v>
      </c>
      <c r="J116" s="103" t="s">
        <v>31</v>
      </c>
      <c r="K116" s="103" t="s">
        <v>361</v>
      </c>
      <c r="L116" s="186">
        <f>L117</f>
        <v>4860400</v>
      </c>
      <c r="M116" s="186">
        <f aca="true" t="shared" si="58" ref="M116:T116">M117</f>
        <v>0</v>
      </c>
      <c r="N116" s="186">
        <f t="shared" si="58"/>
        <v>0</v>
      </c>
      <c r="O116" s="186">
        <f t="shared" si="58"/>
        <v>0</v>
      </c>
      <c r="P116" s="186">
        <f t="shared" si="58"/>
        <v>0</v>
      </c>
      <c r="Q116" s="186">
        <f t="shared" si="58"/>
        <v>0</v>
      </c>
      <c r="R116" s="186">
        <f t="shared" si="58"/>
        <v>0</v>
      </c>
      <c r="S116" s="186">
        <f t="shared" si="58"/>
        <v>0</v>
      </c>
      <c r="T116" s="186">
        <f t="shared" si="58"/>
        <v>3865067.42</v>
      </c>
      <c r="U116" s="212">
        <f t="shared" si="39"/>
        <v>79.5215912270595</v>
      </c>
    </row>
    <row r="117" spans="1:21" ht="78" customHeight="1">
      <c r="A117" s="204"/>
      <c r="B117" s="104"/>
      <c r="C117" s="76" t="s">
        <v>407</v>
      </c>
      <c r="D117" s="151" t="s">
        <v>186</v>
      </c>
      <c r="E117" s="151" t="s">
        <v>79</v>
      </c>
      <c r="F117" s="151" t="s">
        <v>163</v>
      </c>
      <c r="G117" s="151" t="s">
        <v>326</v>
      </c>
      <c r="H117" s="151" t="s">
        <v>406</v>
      </c>
      <c r="I117" s="151" t="s">
        <v>162</v>
      </c>
      <c r="J117" s="151" t="s">
        <v>31</v>
      </c>
      <c r="K117" s="151" t="s">
        <v>361</v>
      </c>
      <c r="L117" s="167">
        <v>4860400</v>
      </c>
      <c r="M117" s="44"/>
      <c r="N117" s="44"/>
      <c r="O117" s="44"/>
      <c r="P117" s="44"/>
      <c r="Q117" s="44"/>
      <c r="R117" s="44"/>
      <c r="S117" s="44"/>
      <c r="T117" s="167">
        <v>3865067.42</v>
      </c>
      <c r="U117" s="212">
        <f t="shared" si="39"/>
        <v>79.5215912270595</v>
      </c>
    </row>
    <row r="118" spans="1:21" ht="36" customHeight="1">
      <c r="A118" s="204"/>
      <c r="B118" s="104"/>
      <c r="C118" s="190" t="s">
        <v>770</v>
      </c>
      <c r="D118" s="103" t="s">
        <v>29</v>
      </c>
      <c r="E118" s="103" t="s">
        <v>79</v>
      </c>
      <c r="F118" s="103" t="s">
        <v>163</v>
      </c>
      <c r="G118" s="103" t="s">
        <v>71</v>
      </c>
      <c r="H118" s="103" t="s">
        <v>771</v>
      </c>
      <c r="I118" s="103" t="s">
        <v>30</v>
      </c>
      <c r="J118" s="103" t="s">
        <v>31</v>
      </c>
      <c r="K118" s="103" t="s">
        <v>361</v>
      </c>
      <c r="L118" s="186">
        <f>L119</f>
        <v>0</v>
      </c>
      <c r="M118" s="186">
        <f aca="true" t="shared" si="59" ref="M118:T118">M119</f>
        <v>0</v>
      </c>
      <c r="N118" s="186">
        <f t="shared" si="59"/>
        <v>0</v>
      </c>
      <c r="O118" s="186">
        <f t="shared" si="59"/>
        <v>0</v>
      </c>
      <c r="P118" s="186">
        <f t="shared" si="59"/>
        <v>0</v>
      </c>
      <c r="Q118" s="186">
        <f t="shared" si="59"/>
        <v>0</v>
      </c>
      <c r="R118" s="186">
        <f t="shared" si="59"/>
        <v>0</v>
      </c>
      <c r="S118" s="186">
        <f t="shared" si="59"/>
        <v>0</v>
      </c>
      <c r="T118" s="186">
        <f t="shared" si="59"/>
        <v>0</v>
      </c>
      <c r="U118" s="212" t="e">
        <f t="shared" si="39"/>
        <v>#DIV/0!</v>
      </c>
    </row>
    <row r="119" spans="1:21" ht="61.5" customHeight="1">
      <c r="A119" s="205"/>
      <c r="B119" s="104"/>
      <c r="C119" s="76" t="s">
        <v>772</v>
      </c>
      <c r="D119" s="151" t="s">
        <v>186</v>
      </c>
      <c r="E119" s="151" t="s">
        <v>79</v>
      </c>
      <c r="F119" s="151" t="s">
        <v>163</v>
      </c>
      <c r="G119" s="151" t="s">
        <v>71</v>
      </c>
      <c r="H119" s="151" t="s">
        <v>771</v>
      </c>
      <c r="I119" s="151" t="s">
        <v>162</v>
      </c>
      <c r="J119" s="151" t="s">
        <v>31</v>
      </c>
      <c r="K119" s="151" t="s">
        <v>361</v>
      </c>
      <c r="L119" s="167">
        <v>0</v>
      </c>
      <c r="M119" s="62"/>
      <c r="N119" s="62"/>
      <c r="O119" s="62"/>
      <c r="P119" s="62"/>
      <c r="Q119" s="62"/>
      <c r="R119" s="62"/>
      <c r="S119" s="62"/>
      <c r="T119" s="167">
        <v>0</v>
      </c>
      <c r="U119" s="212" t="e">
        <f t="shared" si="39"/>
        <v>#DIV/0!</v>
      </c>
    </row>
    <row r="120" spans="1:21" ht="58.5" customHeight="1">
      <c r="A120" s="205"/>
      <c r="B120" s="104"/>
      <c r="C120" s="191" t="s">
        <v>555</v>
      </c>
      <c r="D120" s="103" t="s">
        <v>29</v>
      </c>
      <c r="E120" s="103" t="s">
        <v>79</v>
      </c>
      <c r="F120" s="103" t="s">
        <v>163</v>
      </c>
      <c r="G120" s="103" t="s">
        <v>71</v>
      </c>
      <c r="H120" s="103" t="s">
        <v>405</v>
      </c>
      <c r="I120" s="103" t="s">
        <v>30</v>
      </c>
      <c r="J120" s="103" t="s">
        <v>31</v>
      </c>
      <c r="K120" s="103" t="s">
        <v>361</v>
      </c>
      <c r="L120" s="186">
        <f>L121</f>
        <v>2382919.19</v>
      </c>
      <c r="M120" s="186">
        <f aca="true" t="shared" si="60" ref="M120:T120">M121</f>
        <v>0</v>
      </c>
      <c r="N120" s="186">
        <f t="shared" si="60"/>
        <v>0</v>
      </c>
      <c r="O120" s="186">
        <f t="shared" si="60"/>
        <v>0</v>
      </c>
      <c r="P120" s="186">
        <f t="shared" si="60"/>
        <v>0</v>
      </c>
      <c r="Q120" s="186">
        <f t="shared" si="60"/>
        <v>0</v>
      </c>
      <c r="R120" s="186">
        <f t="shared" si="60"/>
        <v>0</v>
      </c>
      <c r="S120" s="186">
        <f t="shared" si="60"/>
        <v>0</v>
      </c>
      <c r="T120" s="186">
        <f t="shared" si="60"/>
        <v>1814874.41</v>
      </c>
      <c r="U120" s="212">
        <f t="shared" si="39"/>
        <v>76.16181100962974</v>
      </c>
    </row>
    <row r="121" spans="1:21" ht="56.25" customHeight="1">
      <c r="A121" s="205"/>
      <c r="B121" s="104"/>
      <c r="C121" s="192" t="s">
        <v>556</v>
      </c>
      <c r="D121" s="151" t="s">
        <v>186</v>
      </c>
      <c r="E121" s="151" t="s">
        <v>79</v>
      </c>
      <c r="F121" s="151" t="s">
        <v>163</v>
      </c>
      <c r="G121" s="151" t="s">
        <v>71</v>
      </c>
      <c r="H121" s="151" t="s">
        <v>405</v>
      </c>
      <c r="I121" s="151" t="s">
        <v>162</v>
      </c>
      <c r="J121" s="151" t="s">
        <v>31</v>
      </c>
      <c r="K121" s="151" t="s">
        <v>361</v>
      </c>
      <c r="L121" s="167">
        <v>2382919.19</v>
      </c>
      <c r="M121" s="44"/>
      <c r="N121" s="44"/>
      <c r="O121" s="44"/>
      <c r="P121" s="44"/>
      <c r="Q121" s="44"/>
      <c r="R121" s="44"/>
      <c r="S121" s="44"/>
      <c r="T121" s="167">
        <v>1814874.41</v>
      </c>
      <c r="U121" s="212">
        <f t="shared" si="39"/>
        <v>76.16181100962974</v>
      </c>
    </row>
    <row r="122" spans="1:21" ht="48" customHeight="1">
      <c r="A122" s="205"/>
      <c r="B122" s="104"/>
      <c r="C122" s="191" t="s">
        <v>457</v>
      </c>
      <c r="D122" s="103" t="s">
        <v>29</v>
      </c>
      <c r="E122" s="103" t="s">
        <v>79</v>
      </c>
      <c r="F122" s="103" t="s">
        <v>163</v>
      </c>
      <c r="G122" s="103" t="s">
        <v>71</v>
      </c>
      <c r="H122" s="103" t="s">
        <v>458</v>
      </c>
      <c r="I122" s="103" t="s">
        <v>30</v>
      </c>
      <c r="J122" s="103" t="s">
        <v>31</v>
      </c>
      <c r="K122" s="103" t="s">
        <v>361</v>
      </c>
      <c r="L122" s="186">
        <f>L123</f>
        <v>8542900</v>
      </c>
      <c r="M122" s="186">
        <f aca="true" t="shared" si="61" ref="M122:T122">M123</f>
        <v>0</v>
      </c>
      <c r="N122" s="186">
        <f t="shared" si="61"/>
        <v>0</v>
      </c>
      <c r="O122" s="186">
        <f t="shared" si="61"/>
        <v>0</v>
      </c>
      <c r="P122" s="186">
        <f t="shared" si="61"/>
        <v>0</v>
      </c>
      <c r="Q122" s="186">
        <f t="shared" si="61"/>
        <v>0</v>
      </c>
      <c r="R122" s="186">
        <f t="shared" si="61"/>
        <v>0</v>
      </c>
      <c r="S122" s="186">
        <f t="shared" si="61"/>
        <v>0</v>
      </c>
      <c r="T122" s="186">
        <f t="shared" si="61"/>
        <v>3113794.97</v>
      </c>
      <c r="U122" s="212">
        <f t="shared" si="39"/>
        <v>36.44892214587552</v>
      </c>
    </row>
    <row r="123" spans="1:21" ht="44.25" customHeight="1">
      <c r="A123" s="205"/>
      <c r="B123" s="104"/>
      <c r="C123" s="192" t="s">
        <v>557</v>
      </c>
      <c r="D123" s="151" t="s">
        <v>186</v>
      </c>
      <c r="E123" s="151" t="s">
        <v>79</v>
      </c>
      <c r="F123" s="151" t="s">
        <v>163</v>
      </c>
      <c r="G123" s="151" t="s">
        <v>71</v>
      </c>
      <c r="H123" s="151" t="s">
        <v>458</v>
      </c>
      <c r="I123" s="151" t="s">
        <v>162</v>
      </c>
      <c r="J123" s="151" t="s">
        <v>31</v>
      </c>
      <c r="K123" s="151" t="s">
        <v>361</v>
      </c>
      <c r="L123" s="167">
        <v>8542900</v>
      </c>
      <c r="M123" s="44"/>
      <c r="N123" s="44"/>
      <c r="O123" s="44"/>
      <c r="P123" s="44"/>
      <c r="Q123" s="44"/>
      <c r="R123" s="44"/>
      <c r="S123" s="44"/>
      <c r="T123" s="167">
        <v>3113794.97</v>
      </c>
      <c r="U123" s="212">
        <f t="shared" si="39"/>
        <v>36.44892214587552</v>
      </c>
    </row>
    <row r="124" spans="1:21" ht="52.5" customHeight="1">
      <c r="A124" s="205"/>
      <c r="B124" s="104"/>
      <c r="C124" s="193" t="s">
        <v>773</v>
      </c>
      <c r="D124" s="103" t="s">
        <v>29</v>
      </c>
      <c r="E124" s="103" t="s">
        <v>79</v>
      </c>
      <c r="F124" s="103" t="s">
        <v>163</v>
      </c>
      <c r="G124" s="103" t="s">
        <v>71</v>
      </c>
      <c r="H124" s="103" t="s">
        <v>774</v>
      </c>
      <c r="I124" s="103" t="s">
        <v>30</v>
      </c>
      <c r="J124" s="103" t="s">
        <v>31</v>
      </c>
      <c r="K124" s="103" t="s">
        <v>361</v>
      </c>
      <c r="L124" s="186">
        <f>L125</f>
        <v>632000</v>
      </c>
      <c r="M124" s="186" t="e">
        <f aca="true" t="shared" si="62" ref="M124:T124">M125</f>
        <v>#REF!</v>
      </c>
      <c r="N124" s="186" t="e">
        <f t="shared" si="62"/>
        <v>#REF!</v>
      </c>
      <c r="O124" s="186" t="e">
        <f t="shared" si="62"/>
        <v>#REF!</v>
      </c>
      <c r="P124" s="186" t="e">
        <f t="shared" si="62"/>
        <v>#REF!</v>
      </c>
      <c r="Q124" s="186" t="e">
        <f t="shared" si="62"/>
        <v>#REF!</v>
      </c>
      <c r="R124" s="186" t="e">
        <f t="shared" si="62"/>
        <v>#REF!</v>
      </c>
      <c r="S124" s="186" t="e">
        <f t="shared" si="62"/>
        <v>#REF!</v>
      </c>
      <c r="T124" s="186">
        <f t="shared" si="62"/>
        <v>541714.3</v>
      </c>
      <c r="U124" s="212">
        <f t="shared" si="39"/>
        <v>85.71428797468356</v>
      </c>
    </row>
    <row r="125" spans="1:21" ht="48" customHeight="1">
      <c r="A125" s="205"/>
      <c r="B125" s="104"/>
      <c r="C125" s="93" t="s">
        <v>773</v>
      </c>
      <c r="D125" s="151" t="s">
        <v>186</v>
      </c>
      <c r="E125" s="151" t="s">
        <v>79</v>
      </c>
      <c r="F125" s="151" t="s">
        <v>163</v>
      </c>
      <c r="G125" s="151" t="s">
        <v>71</v>
      </c>
      <c r="H125" s="151" t="s">
        <v>774</v>
      </c>
      <c r="I125" s="151" t="s">
        <v>162</v>
      </c>
      <c r="J125" s="151" t="s">
        <v>31</v>
      </c>
      <c r="K125" s="151" t="s">
        <v>361</v>
      </c>
      <c r="L125" s="167">
        <v>632000</v>
      </c>
      <c r="M125" s="39" t="e">
        <f>M126+M128+M130+M132+#REF!</f>
        <v>#REF!</v>
      </c>
      <c r="N125" s="39" t="e">
        <f>N126+N128+N130+N132+#REF!</f>
        <v>#REF!</v>
      </c>
      <c r="O125" s="39" t="e">
        <f>O126+O128+O130+O132+#REF!</f>
        <v>#REF!</v>
      </c>
      <c r="P125" s="39" t="e">
        <f>P126+P128+P130+P132+#REF!</f>
        <v>#REF!</v>
      </c>
      <c r="Q125" s="39" t="e">
        <f>Q126+Q128+Q130+Q132+#REF!</f>
        <v>#REF!</v>
      </c>
      <c r="R125" s="39" t="e">
        <f>R126+R128+R130+R132+#REF!</f>
        <v>#REF!</v>
      </c>
      <c r="S125" s="39" t="e">
        <f>S126+S128+S130+S132+#REF!</f>
        <v>#REF!</v>
      </c>
      <c r="T125" s="167">
        <v>541714.3</v>
      </c>
      <c r="U125" s="212">
        <f t="shared" si="39"/>
        <v>85.71428797468356</v>
      </c>
    </row>
    <row r="126" spans="1:21" ht="18" customHeight="1">
      <c r="A126" s="205"/>
      <c r="B126" s="104"/>
      <c r="C126" s="190" t="s">
        <v>558</v>
      </c>
      <c r="D126" s="103" t="s">
        <v>29</v>
      </c>
      <c r="E126" s="103" t="s">
        <v>79</v>
      </c>
      <c r="F126" s="103" t="s">
        <v>163</v>
      </c>
      <c r="G126" s="103" t="s">
        <v>71</v>
      </c>
      <c r="H126" s="103" t="s">
        <v>559</v>
      </c>
      <c r="I126" s="103" t="s">
        <v>30</v>
      </c>
      <c r="J126" s="103" t="s">
        <v>31</v>
      </c>
      <c r="K126" s="103" t="s">
        <v>361</v>
      </c>
      <c r="L126" s="186">
        <f>L127</f>
        <v>101010.1</v>
      </c>
      <c r="M126" s="186">
        <f aca="true" t="shared" si="63" ref="M126:T126">M127</f>
        <v>0</v>
      </c>
      <c r="N126" s="186">
        <f t="shared" si="63"/>
        <v>0</v>
      </c>
      <c r="O126" s="186">
        <f t="shared" si="63"/>
        <v>0</v>
      </c>
      <c r="P126" s="186">
        <f t="shared" si="63"/>
        <v>0</v>
      </c>
      <c r="Q126" s="186">
        <f t="shared" si="63"/>
        <v>0</v>
      </c>
      <c r="R126" s="186">
        <f t="shared" si="63"/>
        <v>0</v>
      </c>
      <c r="S126" s="186">
        <f t="shared" si="63"/>
        <v>0</v>
      </c>
      <c r="T126" s="186">
        <f t="shared" si="63"/>
        <v>101010.1</v>
      </c>
      <c r="U126" s="212">
        <f t="shared" si="39"/>
        <v>100</v>
      </c>
    </row>
    <row r="127" spans="1:21" ht="28.5" customHeight="1">
      <c r="A127" s="205"/>
      <c r="B127" s="7"/>
      <c r="C127" s="76" t="s">
        <v>560</v>
      </c>
      <c r="D127" s="151" t="s">
        <v>186</v>
      </c>
      <c r="E127" s="151" t="s">
        <v>79</v>
      </c>
      <c r="F127" s="151" t="s">
        <v>163</v>
      </c>
      <c r="G127" s="151" t="s">
        <v>71</v>
      </c>
      <c r="H127" s="151" t="s">
        <v>559</v>
      </c>
      <c r="I127" s="151" t="s">
        <v>162</v>
      </c>
      <c r="J127" s="151" t="s">
        <v>31</v>
      </c>
      <c r="K127" s="151" t="s">
        <v>361</v>
      </c>
      <c r="L127" s="167">
        <v>101010.1</v>
      </c>
      <c r="M127" s="36"/>
      <c r="N127" s="36"/>
      <c r="O127" s="36"/>
      <c r="P127" s="36"/>
      <c r="Q127" s="36"/>
      <c r="R127" s="36"/>
      <c r="S127" s="36"/>
      <c r="T127" s="167">
        <v>101010.1</v>
      </c>
      <c r="U127" s="212">
        <f t="shared" si="39"/>
        <v>100</v>
      </c>
    </row>
    <row r="128" spans="1:21" ht="36.75" customHeight="1">
      <c r="A128" s="205"/>
      <c r="B128" s="7"/>
      <c r="C128" s="194" t="s">
        <v>561</v>
      </c>
      <c r="D128" s="103" t="s">
        <v>29</v>
      </c>
      <c r="E128" s="103" t="s">
        <v>79</v>
      </c>
      <c r="F128" s="103" t="s">
        <v>163</v>
      </c>
      <c r="G128" s="103" t="s">
        <v>71</v>
      </c>
      <c r="H128" s="103" t="s">
        <v>562</v>
      </c>
      <c r="I128" s="103" t="s">
        <v>30</v>
      </c>
      <c r="J128" s="103" t="s">
        <v>31</v>
      </c>
      <c r="K128" s="103" t="s">
        <v>361</v>
      </c>
      <c r="L128" s="186">
        <f>L129</f>
        <v>159870575.76</v>
      </c>
      <c r="M128" s="186" t="e">
        <f aca="true" t="shared" si="64" ref="M128:T128">M129</f>
        <v>#REF!</v>
      </c>
      <c r="N128" s="186" t="e">
        <f t="shared" si="64"/>
        <v>#REF!</v>
      </c>
      <c r="O128" s="186" t="e">
        <f t="shared" si="64"/>
        <v>#REF!</v>
      </c>
      <c r="P128" s="186" t="e">
        <f t="shared" si="64"/>
        <v>#REF!</v>
      </c>
      <c r="Q128" s="186" t="e">
        <f t="shared" si="64"/>
        <v>#REF!</v>
      </c>
      <c r="R128" s="186" t="e">
        <f t="shared" si="64"/>
        <v>#REF!</v>
      </c>
      <c r="S128" s="186" t="e">
        <f t="shared" si="64"/>
        <v>#REF!</v>
      </c>
      <c r="T128" s="186">
        <f t="shared" si="64"/>
        <v>114994142.27</v>
      </c>
      <c r="U128" s="212">
        <f t="shared" si="39"/>
        <v>71.92952281765147</v>
      </c>
    </row>
    <row r="129" spans="1:21" ht="31.5" customHeight="1">
      <c r="A129" s="205"/>
      <c r="B129" s="7"/>
      <c r="C129" s="195" t="s">
        <v>563</v>
      </c>
      <c r="D129" s="151" t="s">
        <v>186</v>
      </c>
      <c r="E129" s="151" t="s">
        <v>79</v>
      </c>
      <c r="F129" s="151" t="s">
        <v>163</v>
      </c>
      <c r="G129" s="151" t="s">
        <v>71</v>
      </c>
      <c r="H129" s="151" t="s">
        <v>562</v>
      </c>
      <c r="I129" s="151" t="s">
        <v>162</v>
      </c>
      <c r="J129" s="151" t="s">
        <v>31</v>
      </c>
      <c r="K129" s="151" t="s">
        <v>361</v>
      </c>
      <c r="L129" s="167">
        <v>159870575.76</v>
      </c>
      <c r="M129" s="108" t="e">
        <f aca="true" t="shared" si="65" ref="M129:S129">M130+M132+M134+M136+M140+M138</f>
        <v>#REF!</v>
      </c>
      <c r="N129" s="108" t="e">
        <f t="shared" si="65"/>
        <v>#REF!</v>
      </c>
      <c r="O129" s="108" t="e">
        <f t="shared" si="65"/>
        <v>#REF!</v>
      </c>
      <c r="P129" s="108" t="e">
        <f t="shared" si="65"/>
        <v>#REF!</v>
      </c>
      <c r="Q129" s="108" t="e">
        <f t="shared" si="65"/>
        <v>#REF!</v>
      </c>
      <c r="R129" s="108" t="e">
        <f t="shared" si="65"/>
        <v>#REF!</v>
      </c>
      <c r="S129" s="108" t="e">
        <f t="shared" si="65"/>
        <v>#REF!</v>
      </c>
      <c r="T129" s="167">
        <v>114994142.27</v>
      </c>
      <c r="U129" s="212">
        <f t="shared" si="39"/>
        <v>71.92952281765147</v>
      </c>
    </row>
    <row r="130" spans="1:21" ht="21.75" customHeight="1">
      <c r="A130" s="205"/>
      <c r="B130" s="7"/>
      <c r="C130" s="105" t="s">
        <v>83</v>
      </c>
      <c r="D130" s="103" t="s">
        <v>29</v>
      </c>
      <c r="E130" s="103" t="s">
        <v>79</v>
      </c>
      <c r="F130" s="103" t="s">
        <v>163</v>
      </c>
      <c r="G130" s="103" t="s">
        <v>346</v>
      </c>
      <c r="H130" s="103" t="s">
        <v>84</v>
      </c>
      <c r="I130" s="103" t="s">
        <v>30</v>
      </c>
      <c r="J130" s="103" t="s">
        <v>31</v>
      </c>
      <c r="K130" s="103" t="s">
        <v>361</v>
      </c>
      <c r="L130" s="186">
        <f>L131</f>
        <v>188864783.53</v>
      </c>
      <c r="M130" s="186">
        <f aca="true" t="shared" si="66" ref="M130:T130">M131</f>
        <v>0</v>
      </c>
      <c r="N130" s="186">
        <f t="shared" si="66"/>
        <v>0</v>
      </c>
      <c r="O130" s="186">
        <f t="shared" si="66"/>
        <v>0</v>
      </c>
      <c r="P130" s="186">
        <f t="shared" si="66"/>
        <v>0</v>
      </c>
      <c r="Q130" s="186">
        <f t="shared" si="66"/>
        <v>0</v>
      </c>
      <c r="R130" s="186">
        <f t="shared" si="66"/>
        <v>0</v>
      </c>
      <c r="S130" s="186">
        <f t="shared" si="66"/>
        <v>0</v>
      </c>
      <c r="T130" s="186">
        <f t="shared" si="66"/>
        <v>61268753.61</v>
      </c>
      <c r="U130" s="212">
        <f t="shared" si="39"/>
        <v>32.44053892147015</v>
      </c>
    </row>
    <row r="131" spans="1:21" ht="27" customHeight="1">
      <c r="A131" s="205"/>
      <c r="B131" s="7"/>
      <c r="C131" s="82" t="s">
        <v>85</v>
      </c>
      <c r="D131" s="151" t="s">
        <v>186</v>
      </c>
      <c r="E131" s="151" t="s">
        <v>79</v>
      </c>
      <c r="F131" s="151" t="s">
        <v>163</v>
      </c>
      <c r="G131" s="151" t="s">
        <v>346</v>
      </c>
      <c r="H131" s="151" t="s">
        <v>84</v>
      </c>
      <c r="I131" s="151" t="s">
        <v>162</v>
      </c>
      <c r="J131" s="151" t="s">
        <v>31</v>
      </c>
      <c r="K131" s="151" t="s">
        <v>361</v>
      </c>
      <c r="L131" s="189">
        <v>188864783.53</v>
      </c>
      <c r="M131" s="36"/>
      <c r="N131" s="36"/>
      <c r="O131" s="36"/>
      <c r="P131" s="36"/>
      <c r="Q131" s="36"/>
      <c r="R131" s="36"/>
      <c r="S131" s="45"/>
      <c r="T131" s="189">
        <v>61268753.61</v>
      </c>
      <c r="U131" s="212">
        <f t="shared" si="39"/>
        <v>32.44053892147015</v>
      </c>
    </row>
    <row r="132" spans="1:21" s="14" customFormat="1" ht="39" customHeight="1">
      <c r="A132" s="204" t="s">
        <v>319</v>
      </c>
      <c r="B132" s="7"/>
      <c r="C132" s="77" t="s">
        <v>564</v>
      </c>
      <c r="D132" s="103" t="s">
        <v>29</v>
      </c>
      <c r="E132" s="103" t="s">
        <v>79</v>
      </c>
      <c r="F132" s="103" t="s">
        <v>163</v>
      </c>
      <c r="G132" s="103" t="s">
        <v>142</v>
      </c>
      <c r="H132" s="103" t="s">
        <v>29</v>
      </c>
      <c r="I132" s="103" t="s">
        <v>30</v>
      </c>
      <c r="J132" s="103" t="s">
        <v>31</v>
      </c>
      <c r="K132" s="103" t="s">
        <v>361</v>
      </c>
      <c r="L132" s="186">
        <f>L133+L135+L137+L139+L141+L143</f>
        <v>238638100</v>
      </c>
      <c r="M132" s="186" t="e">
        <f aca="true" t="shared" si="67" ref="M132:T132">M133+M135+M137+M139+M141+M143</f>
        <v>#REF!</v>
      </c>
      <c r="N132" s="186" t="e">
        <f t="shared" si="67"/>
        <v>#REF!</v>
      </c>
      <c r="O132" s="186" t="e">
        <f t="shared" si="67"/>
        <v>#REF!</v>
      </c>
      <c r="P132" s="186" t="e">
        <f t="shared" si="67"/>
        <v>#REF!</v>
      </c>
      <c r="Q132" s="186" t="e">
        <f t="shared" si="67"/>
        <v>#REF!</v>
      </c>
      <c r="R132" s="186" t="e">
        <f t="shared" si="67"/>
        <v>#REF!</v>
      </c>
      <c r="S132" s="186" t="e">
        <f t="shared" si="67"/>
        <v>#REF!</v>
      </c>
      <c r="T132" s="186">
        <f t="shared" si="67"/>
        <v>182565188.75</v>
      </c>
      <c r="U132" s="212">
        <f t="shared" si="39"/>
        <v>76.50295101662307</v>
      </c>
    </row>
    <row r="133" spans="1:21" s="14" customFormat="1" ht="42.75" customHeight="1">
      <c r="A133" s="205"/>
      <c r="B133" s="7"/>
      <c r="C133" s="82" t="s">
        <v>87</v>
      </c>
      <c r="D133" s="151" t="s">
        <v>29</v>
      </c>
      <c r="E133" s="151" t="s">
        <v>79</v>
      </c>
      <c r="F133" s="151" t="s">
        <v>163</v>
      </c>
      <c r="G133" s="151" t="s">
        <v>142</v>
      </c>
      <c r="H133" s="151" t="s">
        <v>88</v>
      </c>
      <c r="I133" s="151" t="s">
        <v>30</v>
      </c>
      <c r="J133" s="151" t="s">
        <v>31</v>
      </c>
      <c r="K133" s="151" t="s">
        <v>361</v>
      </c>
      <c r="L133" s="167">
        <f>L134</f>
        <v>16448600</v>
      </c>
      <c r="M133" s="167">
        <f aca="true" t="shared" si="68" ref="M133:T133">M134</f>
        <v>0</v>
      </c>
      <c r="N133" s="167">
        <f t="shared" si="68"/>
        <v>0</v>
      </c>
      <c r="O133" s="167">
        <f t="shared" si="68"/>
        <v>0</v>
      </c>
      <c r="P133" s="167">
        <f t="shared" si="68"/>
        <v>0</v>
      </c>
      <c r="Q133" s="167">
        <f t="shared" si="68"/>
        <v>0</v>
      </c>
      <c r="R133" s="167">
        <f t="shared" si="68"/>
        <v>0</v>
      </c>
      <c r="S133" s="167">
        <f t="shared" si="68"/>
        <v>0</v>
      </c>
      <c r="T133" s="167">
        <f t="shared" si="68"/>
        <v>8982509.46</v>
      </c>
      <c r="U133" s="212">
        <f t="shared" si="39"/>
        <v>54.60956835232178</v>
      </c>
    </row>
    <row r="134" spans="1:21" ht="36.75" customHeight="1">
      <c r="A134" s="205"/>
      <c r="B134" s="7"/>
      <c r="C134" s="82" t="s">
        <v>89</v>
      </c>
      <c r="D134" s="151" t="s">
        <v>186</v>
      </c>
      <c r="E134" s="151" t="s">
        <v>79</v>
      </c>
      <c r="F134" s="151" t="s">
        <v>163</v>
      </c>
      <c r="G134" s="151" t="s">
        <v>142</v>
      </c>
      <c r="H134" s="151" t="s">
        <v>88</v>
      </c>
      <c r="I134" s="151" t="s">
        <v>162</v>
      </c>
      <c r="J134" s="151" t="s">
        <v>31</v>
      </c>
      <c r="K134" s="151" t="s">
        <v>361</v>
      </c>
      <c r="L134" s="167">
        <v>16448600</v>
      </c>
      <c r="M134" s="62"/>
      <c r="N134" s="62"/>
      <c r="O134" s="62"/>
      <c r="P134" s="62"/>
      <c r="Q134" s="62"/>
      <c r="R134" s="62"/>
      <c r="S134" s="63"/>
      <c r="T134" s="167">
        <v>8982509.46</v>
      </c>
      <c r="U134" s="212">
        <f t="shared" si="39"/>
        <v>54.60956835232178</v>
      </c>
    </row>
    <row r="135" spans="1:21" ht="36" customHeight="1">
      <c r="A135" s="205"/>
      <c r="B135" s="7"/>
      <c r="C135" s="196" t="s">
        <v>222</v>
      </c>
      <c r="D135" s="151" t="s">
        <v>29</v>
      </c>
      <c r="E135" s="151" t="s">
        <v>79</v>
      </c>
      <c r="F135" s="151" t="s">
        <v>163</v>
      </c>
      <c r="G135" s="151" t="s">
        <v>227</v>
      </c>
      <c r="H135" s="151" t="s">
        <v>322</v>
      </c>
      <c r="I135" s="151" t="s">
        <v>30</v>
      </c>
      <c r="J135" s="151" t="s">
        <v>31</v>
      </c>
      <c r="K135" s="151" t="s">
        <v>361</v>
      </c>
      <c r="L135" s="167">
        <f>L136</f>
        <v>3900000</v>
      </c>
      <c r="M135" s="167">
        <f aca="true" t="shared" si="69" ref="M135:T135">M136</f>
        <v>0</v>
      </c>
      <c r="N135" s="167">
        <f t="shared" si="69"/>
        <v>0</v>
      </c>
      <c r="O135" s="167">
        <f t="shared" si="69"/>
        <v>0</v>
      </c>
      <c r="P135" s="167">
        <f t="shared" si="69"/>
        <v>0</v>
      </c>
      <c r="Q135" s="167">
        <f t="shared" si="69"/>
        <v>0</v>
      </c>
      <c r="R135" s="167">
        <f t="shared" si="69"/>
        <v>0</v>
      </c>
      <c r="S135" s="167">
        <f t="shared" si="69"/>
        <v>0</v>
      </c>
      <c r="T135" s="167">
        <f t="shared" si="69"/>
        <v>3900000</v>
      </c>
      <c r="U135" s="212">
        <f t="shared" si="39"/>
        <v>100</v>
      </c>
    </row>
    <row r="136" spans="1:21" ht="48.75" customHeight="1">
      <c r="A136" s="205"/>
      <c r="B136" s="7"/>
      <c r="C136" s="165" t="s">
        <v>223</v>
      </c>
      <c r="D136" s="151" t="s">
        <v>186</v>
      </c>
      <c r="E136" s="151" t="s">
        <v>79</v>
      </c>
      <c r="F136" s="151" t="s">
        <v>163</v>
      </c>
      <c r="G136" s="151" t="s">
        <v>227</v>
      </c>
      <c r="H136" s="151" t="s">
        <v>322</v>
      </c>
      <c r="I136" s="151" t="s">
        <v>162</v>
      </c>
      <c r="J136" s="151" t="s">
        <v>31</v>
      </c>
      <c r="K136" s="151" t="s">
        <v>361</v>
      </c>
      <c r="L136" s="167">
        <v>3900000</v>
      </c>
      <c r="M136" s="62"/>
      <c r="N136" s="62"/>
      <c r="O136" s="62"/>
      <c r="P136" s="62"/>
      <c r="Q136" s="62"/>
      <c r="R136" s="62"/>
      <c r="S136" s="63"/>
      <c r="T136" s="167">
        <v>3900000</v>
      </c>
      <c r="U136" s="212">
        <f t="shared" si="39"/>
        <v>100</v>
      </c>
    </row>
    <row r="137" spans="1:21" ht="38.25" customHeight="1">
      <c r="A137" s="204"/>
      <c r="B137" s="7"/>
      <c r="C137" s="82" t="s">
        <v>320</v>
      </c>
      <c r="D137" s="151" t="s">
        <v>29</v>
      </c>
      <c r="E137" s="151" t="s">
        <v>79</v>
      </c>
      <c r="F137" s="151" t="s">
        <v>163</v>
      </c>
      <c r="G137" s="151" t="s">
        <v>227</v>
      </c>
      <c r="H137" s="151" t="s">
        <v>321</v>
      </c>
      <c r="I137" s="151" t="s">
        <v>30</v>
      </c>
      <c r="J137" s="151" t="s">
        <v>31</v>
      </c>
      <c r="K137" s="151" t="s">
        <v>361</v>
      </c>
      <c r="L137" s="167">
        <f>L138</f>
        <v>799500</v>
      </c>
      <c r="M137" s="167" t="e">
        <f aca="true" t="shared" si="70" ref="M137:T137">M138</f>
        <v>#REF!</v>
      </c>
      <c r="N137" s="167" t="e">
        <f t="shared" si="70"/>
        <v>#REF!</v>
      </c>
      <c r="O137" s="167" t="e">
        <f t="shared" si="70"/>
        <v>#REF!</v>
      </c>
      <c r="P137" s="167" t="e">
        <f t="shared" si="70"/>
        <v>#REF!</v>
      </c>
      <c r="Q137" s="167" t="e">
        <f t="shared" si="70"/>
        <v>#REF!</v>
      </c>
      <c r="R137" s="167" t="e">
        <f t="shared" si="70"/>
        <v>#REF!</v>
      </c>
      <c r="S137" s="167" t="e">
        <f t="shared" si="70"/>
        <v>#REF!</v>
      </c>
      <c r="T137" s="167">
        <f t="shared" si="70"/>
        <v>599625</v>
      </c>
      <c r="U137" s="212">
        <f aca="true" t="shared" si="71" ref="U137:U160">T137/L137*100</f>
        <v>75</v>
      </c>
    </row>
    <row r="138" spans="1:21" ht="36.75" customHeight="1">
      <c r="A138" s="205"/>
      <c r="B138" s="7"/>
      <c r="C138" s="82" t="s">
        <v>86</v>
      </c>
      <c r="D138" s="151" t="s">
        <v>186</v>
      </c>
      <c r="E138" s="151" t="s">
        <v>79</v>
      </c>
      <c r="F138" s="151" t="s">
        <v>163</v>
      </c>
      <c r="G138" s="151" t="s">
        <v>227</v>
      </c>
      <c r="H138" s="151" t="s">
        <v>321</v>
      </c>
      <c r="I138" s="151" t="s">
        <v>162</v>
      </c>
      <c r="J138" s="151" t="s">
        <v>31</v>
      </c>
      <c r="K138" s="151" t="s">
        <v>361</v>
      </c>
      <c r="L138" s="197">
        <v>799500</v>
      </c>
      <c r="M138" s="39" t="e">
        <f>M139+#REF!+M141</f>
        <v>#REF!</v>
      </c>
      <c r="N138" s="39" t="e">
        <f>N139+#REF!+N141</f>
        <v>#REF!</v>
      </c>
      <c r="O138" s="39" t="e">
        <f>O139+#REF!+O141</f>
        <v>#REF!</v>
      </c>
      <c r="P138" s="39" t="e">
        <f>P139+#REF!+P141</f>
        <v>#REF!</v>
      </c>
      <c r="Q138" s="39" t="e">
        <f>Q139+#REF!+Q141</f>
        <v>#REF!</v>
      </c>
      <c r="R138" s="39" t="e">
        <f>R139+#REF!+R141</f>
        <v>#REF!</v>
      </c>
      <c r="S138" s="39" t="e">
        <f>S139+#REF!+S141</f>
        <v>#REF!</v>
      </c>
      <c r="T138" s="197">
        <v>599625</v>
      </c>
      <c r="U138" s="212">
        <f t="shared" si="71"/>
        <v>75</v>
      </c>
    </row>
    <row r="139" spans="1:21" ht="36" customHeight="1">
      <c r="A139" s="205"/>
      <c r="B139" s="7"/>
      <c r="C139" s="198" t="s">
        <v>565</v>
      </c>
      <c r="D139" s="155" t="s">
        <v>29</v>
      </c>
      <c r="E139" s="155" t="s">
        <v>79</v>
      </c>
      <c r="F139" s="155" t="s">
        <v>163</v>
      </c>
      <c r="G139" s="155" t="s">
        <v>227</v>
      </c>
      <c r="H139" s="155" t="s">
        <v>51</v>
      </c>
      <c r="I139" s="155" t="s">
        <v>30</v>
      </c>
      <c r="J139" s="155" t="s">
        <v>31</v>
      </c>
      <c r="K139" s="155" t="s">
        <v>361</v>
      </c>
      <c r="L139" s="199">
        <f>L140</f>
        <v>11600</v>
      </c>
      <c r="M139" s="199">
        <f aca="true" t="shared" si="72" ref="M139:T139">M140</f>
        <v>0</v>
      </c>
      <c r="N139" s="199">
        <f t="shared" si="72"/>
        <v>0</v>
      </c>
      <c r="O139" s="199">
        <f t="shared" si="72"/>
        <v>0</v>
      </c>
      <c r="P139" s="199">
        <f t="shared" si="72"/>
        <v>0</v>
      </c>
      <c r="Q139" s="199">
        <f t="shared" si="72"/>
        <v>0</v>
      </c>
      <c r="R139" s="199">
        <f t="shared" si="72"/>
        <v>0</v>
      </c>
      <c r="S139" s="199">
        <f t="shared" si="72"/>
        <v>0</v>
      </c>
      <c r="T139" s="199">
        <f t="shared" si="72"/>
        <v>5800</v>
      </c>
      <c r="U139" s="212">
        <f t="shared" si="71"/>
        <v>50</v>
      </c>
    </row>
    <row r="140" spans="1:21" ht="29.25" customHeight="1">
      <c r="A140" s="205"/>
      <c r="B140" s="7"/>
      <c r="C140" s="82" t="s">
        <v>347</v>
      </c>
      <c r="D140" s="151" t="s">
        <v>186</v>
      </c>
      <c r="E140" s="151" t="s">
        <v>79</v>
      </c>
      <c r="F140" s="151" t="s">
        <v>163</v>
      </c>
      <c r="G140" s="151" t="s">
        <v>227</v>
      </c>
      <c r="H140" s="151" t="s">
        <v>51</v>
      </c>
      <c r="I140" s="151" t="s">
        <v>162</v>
      </c>
      <c r="J140" s="151" t="s">
        <v>31</v>
      </c>
      <c r="K140" s="151" t="s">
        <v>361</v>
      </c>
      <c r="L140" s="106">
        <v>11600</v>
      </c>
      <c r="M140" s="44"/>
      <c r="N140" s="44"/>
      <c r="O140" s="44"/>
      <c r="P140" s="44"/>
      <c r="Q140" s="44"/>
      <c r="R140" s="44"/>
      <c r="S140" s="46"/>
      <c r="T140" s="106">
        <v>5800</v>
      </c>
      <c r="U140" s="212">
        <f t="shared" si="71"/>
        <v>50</v>
      </c>
    </row>
    <row r="141" spans="1:21" ht="24.75" customHeight="1">
      <c r="A141" s="205"/>
      <c r="B141" s="7"/>
      <c r="C141" s="82" t="s">
        <v>462</v>
      </c>
      <c r="D141" s="151" t="s">
        <v>29</v>
      </c>
      <c r="E141" s="151" t="s">
        <v>79</v>
      </c>
      <c r="F141" s="151" t="s">
        <v>163</v>
      </c>
      <c r="G141" s="151" t="s">
        <v>460</v>
      </c>
      <c r="H141" s="151" t="s">
        <v>461</v>
      </c>
      <c r="I141" s="151" t="s">
        <v>30</v>
      </c>
      <c r="J141" s="151" t="s">
        <v>31</v>
      </c>
      <c r="K141" s="151" t="s">
        <v>361</v>
      </c>
      <c r="L141" s="107">
        <f>L142</f>
        <v>1512400</v>
      </c>
      <c r="M141" s="107">
        <f aca="true" t="shared" si="73" ref="M141:T141">M142</f>
        <v>0</v>
      </c>
      <c r="N141" s="107">
        <f t="shared" si="73"/>
        <v>0</v>
      </c>
      <c r="O141" s="107">
        <f t="shared" si="73"/>
        <v>0</v>
      </c>
      <c r="P141" s="107">
        <f t="shared" si="73"/>
        <v>0</v>
      </c>
      <c r="Q141" s="107">
        <f t="shared" si="73"/>
        <v>0</v>
      </c>
      <c r="R141" s="107">
        <f t="shared" si="73"/>
        <v>0</v>
      </c>
      <c r="S141" s="107">
        <f t="shared" si="73"/>
        <v>0</v>
      </c>
      <c r="T141" s="107">
        <f t="shared" si="73"/>
        <v>945663.86</v>
      </c>
      <c r="U141" s="212">
        <f t="shared" si="71"/>
        <v>62.527364453848186</v>
      </c>
    </row>
    <row r="142" spans="1:21" ht="35.25" customHeight="1">
      <c r="A142" s="205"/>
      <c r="B142" s="7"/>
      <c r="C142" s="82" t="s">
        <v>459</v>
      </c>
      <c r="D142" s="151" t="s">
        <v>186</v>
      </c>
      <c r="E142" s="151" t="s">
        <v>79</v>
      </c>
      <c r="F142" s="151" t="s">
        <v>163</v>
      </c>
      <c r="G142" s="151" t="s">
        <v>460</v>
      </c>
      <c r="H142" s="151" t="s">
        <v>461</v>
      </c>
      <c r="I142" s="151" t="s">
        <v>162</v>
      </c>
      <c r="J142" s="151" t="s">
        <v>31</v>
      </c>
      <c r="K142" s="151" t="s">
        <v>361</v>
      </c>
      <c r="L142" s="107">
        <v>1512400</v>
      </c>
      <c r="M142" s="44"/>
      <c r="N142" s="44"/>
      <c r="O142" s="44"/>
      <c r="P142" s="44"/>
      <c r="Q142" s="44"/>
      <c r="R142" s="44"/>
      <c r="S142" s="46"/>
      <c r="T142" s="107">
        <v>945663.86</v>
      </c>
      <c r="U142" s="212">
        <f t="shared" si="71"/>
        <v>62.527364453848186</v>
      </c>
    </row>
    <row r="143" spans="1:21" ht="23.25" customHeight="1">
      <c r="A143" s="205"/>
      <c r="B143" s="7"/>
      <c r="C143" s="76" t="s">
        <v>91</v>
      </c>
      <c r="D143" s="151" t="s">
        <v>29</v>
      </c>
      <c r="E143" s="151" t="s">
        <v>79</v>
      </c>
      <c r="F143" s="151" t="s">
        <v>163</v>
      </c>
      <c r="G143" s="151" t="s">
        <v>323</v>
      </c>
      <c r="H143" s="151" t="s">
        <v>84</v>
      </c>
      <c r="I143" s="151" t="s">
        <v>30</v>
      </c>
      <c r="J143" s="151" t="s">
        <v>31</v>
      </c>
      <c r="K143" s="151" t="s">
        <v>361</v>
      </c>
      <c r="L143" s="84">
        <f>L144</f>
        <v>215966000</v>
      </c>
      <c r="M143" s="84">
        <f aca="true" t="shared" si="74" ref="M143:T143">M144</f>
        <v>0</v>
      </c>
      <c r="N143" s="84">
        <f t="shared" si="74"/>
        <v>0</v>
      </c>
      <c r="O143" s="84">
        <f t="shared" si="74"/>
        <v>0</v>
      </c>
      <c r="P143" s="84">
        <f t="shared" si="74"/>
        <v>0</v>
      </c>
      <c r="Q143" s="84">
        <f t="shared" si="74"/>
        <v>0</v>
      </c>
      <c r="R143" s="84">
        <f t="shared" si="74"/>
        <v>0</v>
      </c>
      <c r="S143" s="84">
        <f t="shared" si="74"/>
        <v>0</v>
      </c>
      <c r="T143" s="84">
        <f t="shared" si="74"/>
        <v>168131590.43</v>
      </c>
      <c r="U143" s="212">
        <f t="shared" si="71"/>
        <v>77.85095358991694</v>
      </c>
    </row>
    <row r="144" spans="1:21" ht="23.25" customHeight="1">
      <c r="A144" s="205"/>
      <c r="B144" s="7"/>
      <c r="C144" s="76" t="s">
        <v>92</v>
      </c>
      <c r="D144" s="151" t="s">
        <v>186</v>
      </c>
      <c r="E144" s="151" t="s">
        <v>79</v>
      </c>
      <c r="F144" s="151" t="s">
        <v>163</v>
      </c>
      <c r="G144" s="151" t="s">
        <v>323</v>
      </c>
      <c r="H144" s="151" t="s">
        <v>84</v>
      </c>
      <c r="I144" s="151" t="s">
        <v>162</v>
      </c>
      <c r="J144" s="151" t="s">
        <v>31</v>
      </c>
      <c r="K144" s="151" t="s">
        <v>361</v>
      </c>
      <c r="L144" s="84">
        <v>215966000</v>
      </c>
      <c r="M144" s="36"/>
      <c r="N144" s="36"/>
      <c r="O144" s="36"/>
      <c r="P144" s="36"/>
      <c r="Q144" s="36"/>
      <c r="R144" s="36"/>
      <c r="S144" s="36"/>
      <c r="T144" s="84">
        <v>168131590.43</v>
      </c>
      <c r="U144" s="212">
        <f t="shared" si="71"/>
        <v>77.85095358991694</v>
      </c>
    </row>
    <row r="145" spans="1:21" ht="24" customHeight="1">
      <c r="A145" s="204" t="s">
        <v>324</v>
      </c>
      <c r="B145" s="7"/>
      <c r="C145" s="77" t="s">
        <v>197</v>
      </c>
      <c r="D145" s="103" t="s">
        <v>29</v>
      </c>
      <c r="E145" s="103" t="s">
        <v>79</v>
      </c>
      <c r="F145" s="103" t="s">
        <v>163</v>
      </c>
      <c r="G145" s="103" t="s">
        <v>325</v>
      </c>
      <c r="H145" s="103" t="s">
        <v>29</v>
      </c>
      <c r="I145" s="103" t="s">
        <v>30</v>
      </c>
      <c r="J145" s="103" t="s">
        <v>31</v>
      </c>
      <c r="K145" s="103" t="s">
        <v>361</v>
      </c>
      <c r="L145" s="108">
        <f>L146+L148+L150+L152</f>
        <v>63201934.93</v>
      </c>
      <c r="M145" s="108">
        <f aca="true" t="shared" si="75" ref="M145:T145">M146+M148+M150+M152</f>
        <v>0</v>
      </c>
      <c r="N145" s="108">
        <f t="shared" si="75"/>
        <v>0</v>
      </c>
      <c r="O145" s="108">
        <f t="shared" si="75"/>
        <v>0</v>
      </c>
      <c r="P145" s="108">
        <f t="shared" si="75"/>
        <v>0</v>
      </c>
      <c r="Q145" s="108">
        <f t="shared" si="75"/>
        <v>0</v>
      </c>
      <c r="R145" s="108">
        <f t="shared" si="75"/>
        <v>0</v>
      </c>
      <c r="S145" s="108">
        <f t="shared" si="75"/>
        <v>0</v>
      </c>
      <c r="T145" s="108">
        <f t="shared" si="75"/>
        <v>25966606.490000002</v>
      </c>
      <c r="U145" s="212">
        <f t="shared" si="71"/>
        <v>41.085144812037164</v>
      </c>
    </row>
    <row r="146" spans="1:21" ht="47.25">
      <c r="A146" s="205"/>
      <c r="B146" s="7"/>
      <c r="C146" s="82" t="s">
        <v>93</v>
      </c>
      <c r="D146" s="151" t="s">
        <v>29</v>
      </c>
      <c r="E146" s="151" t="s">
        <v>79</v>
      </c>
      <c r="F146" s="151" t="s">
        <v>163</v>
      </c>
      <c r="G146" s="151" t="s">
        <v>325</v>
      </c>
      <c r="H146" s="151" t="s">
        <v>72</v>
      </c>
      <c r="I146" s="151" t="s">
        <v>30</v>
      </c>
      <c r="J146" s="151" t="s">
        <v>31</v>
      </c>
      <c r="K146" s="151" t="s">
        <v>361</v>
      </c>
      <c r="L146" s="84">
        <f>L147</f>
        <v>6892910</v>
      </c>
      <c r="M146" s="84">
        <f aca="true" t="shared" si="76" ref="M146:T146">M147</f>
        <v>0</v>
      </c>
      <c r="N146" s="84">
        <f t="shared" si="76"/>
        <v>0</v>
      </c>
      <c r="O146" s="84">
        <f t="shared" si="76"/>
        <v>0</v>
      </c>
      <c r="P146" s="84">
        <f t="shared" si="76"/>
        <v>0</v>
      </c>
      <c r="Q146" s="84">
        <f t="shared" si="76"/>
        <v>0</v>
      </c>
      <c r="R146" s="84">
        <f t="shared" si="76"/>
        <v>0</v>
      </c>
      <c r="S146" s="84">
        <f t="shared" si="76"/>
        <v>0</v>
      </c>
      <c r="T146" s="84">
        <f t="shared" si="76"/>
        <v>3827000</v>
      </c>
      <c r="U146" s="212">
        <f t="shared" si="71"/>
        <v>55.520817767822294</v>
      </c>
    </row>
    <row r="147" spans="1:21" ht="47.25">
      <c r="A147" s="205"/>
      <c r="B147" s="7"/>
      <c r="C147" s="82" t="s">
        <v>94</v>
      </c>
      <c r="D147" s="151" t="s">
        <v>186</v>
      </c>
      <c r="E147" s="151" t="s">
        <v>79</v>
      </c>
      <c r="F147" s="151" t="s">
        <v>163</v>
      </c>
      <c r="G147" s="151" t="s">
        <v>325</v>
      </c>
      <c r="H147" s="151" t="s">
        <v>72</v>
      </c>
      <c r="I147" s="151" t="s">
        <v>162</v>
      </c>
      <c r="J147" s="151" t="s">
        <v>31</v>
      </c>
      <c r="K147" s="151" t="s">
        <v>361</v>
      </c>
      <c r="L147" s="84">
        <v>6892910</v>
      </c>
      <c r="M147" s="138"/>
      <c r="N147" s="138"/>
      <c r="O147" s="138"/>
      <c r="P147" s="138"/>
      <c r="Q147" s="138"/>
      <c r="R147" s="138"/>
      <c r="S147" s="138"/>
      <c r="T147" s="84">
        <v>3827000</v>
      </c>
      <c r="U147" s="212">
        <f t="shared" si="71"/>
        <v>55.520817767822294</v>
      </c>
    </row>
    <row r="148" spans="1:21" ht="47.25">
      <c r="A148" s="205"/>
      <c r="B148" s="7"/>
      <c r="C148" s="76" t="s">
        <v>349</v>
      </c>
      <c r="D148" s="151" t="s">
        <v>29</v>
      </c>
      <c r="E148" s="151" t="s">
        <v>79</v>
      </c>
      <c r="F148" s="151" t="s">
        <v>163</v>
      </c>
      <c r="G148" s="151" t="s">
        <v>126</v>
      </c>
      <c r="H148" s="151" t="s">
        <v>566</v>
      </c>
      <c r="I148" s="151" t="s">
        <v>30</v>
      </c>
      <c r="J148" s="151" t="s">
        <v>31</v>
      </c>
      <c r="K148" s="151" t="s">
        <v>361</v>
      </c>
      <c r="L148" s="84">
        <f>L149</f>
        <v>24069.89</v>
      </c>
      <c r="M148" s="84">
        <f aca="true" t="shared" si="77" ref="M148:T148">M149</f>
        <v>0</v>
      </c>
      <c r="N148" s="84">
        <f t="shared" si="77"/>
        <v>0</v>
      </c>
      <c r="O148" s="84">
        <f t="shared" si="77"/>
        <v>0</v>
      </c>
      <c r="P148" s="84">
        <f t="shared" si="77"/>
        <v>0</v>
      </c>
      <c r="Q148" s="84">
        <f t="shared" si="77"/>
        <v>0</v>
      </c>
      <c r="R148" s="84">
        <f t="shared" si="77"/>
        <v>0</v>
      </c>
      <c r="S148" s="84">
        <f t="shared" si="77"/>
        <v>0</v>
      </c>
      <c r="T148" s="84">
        <f t="shared" si="77"/>
        <v>0</v>
      </c>
      <c r="U148" s="212">
        <f t="shared" si="71"/>
        <v>0</v>
      </c>
    </row>
    <row r="149" spans="1:21" ht="47.25">
      <c r="A149" s="205"/>
      <c r="B149" s="7"/>
      <c r="C149" s="76" t="s">
        <v>567</v>
      </c>
      <c r="D149" s="151" t="s">
        <v>186</v>
      </c>
      <c r="E149" s="151" t="s">
        <v>79</v>
      </c>
      <c r="F149" s="151" t="s">
        <v>163</v>
      </c>
      <c r="G149" s="151" t="s">
        <v>126</v>
      </c>
      <c r="H149" s="151" t="s">
        <v>566</v>
      </c>
      <c r="I149" s="151" t="s">
        <v>162</v>
      </c>
      <c r="J149" s="151" t="s">
        <v>31</v>
      </c>
      <c r="K149" s="151" t="s">
        <v>361</v>
      </c>
      <c r="L149" s="84">
        <v>24069.89</v>
      </c>
      <c r="M149" s="138"/>
      <c r="N149" s="138"/>
      <c r="O149" s="138"/>
      <c r="P149" s="138"/>
      <c r="Q149" s="138"/>
      <c r="R149" s="138"/>
      <c r="S149" s="138"/>
      <c r="T149" s="84">
        <v>0</v>
      </c>
      <c r="U149" s="212">
        <f t="shared" si="71"/>
        <v>0</v>
      </c>
    </row>
    <row r="150" spans="1:21" ht="47.25">
      <c r="A150" s="204"/>
      <c r="B150" s="7"/>
      <c r="C150" s="76" t="s">
        <v>463</v>
      </c>
      <c r="D150" s="151" t="s">
        <v>29</v>
      </c>
      <c r="E150" s="151" t="s">
        <v>79</v>
      </c>
      <c r="F150" s="151" t="s">
        <v>163</v>
      </c>
      <c r="G150" s="151" t="s">
        <v>126</v>
      </c>
      <c r="H150" s="151" t="s">
        <v>464</v>
      </c>
      <c r="I150" s="151" t="s">
        <v>30</v>
      </c>
      <c r="J150" s="151" t="s">
        <v>31</v>
      </c>
      <c r="K150" s="151" t="s">
        <v>361</v>
      </c>
      <c r="L150" s="84">
        <f>L151</f>
        <v>14432600</v>
      </c>
      <c r="M150" s="84">
        <f aca="true" t="shared" si="78" ref="M150:T150">M151</f>
        <v>0</v>
      </c>
      <c r="N150" s="84">
        <f t="shared" si="78"/>
        <v>0</v>
      </c>
      <c r="O150" s="84">
        <f t="shared" si="78"/>
        <v>0</v>
      </c>
      <c r="P150" s="84">
        <f t="shared" si="78"/>
        <v>0</v>
      </c>
      <c r="Q150" s="84">
        <f t="shared" si="78"/>
        <v>0</v>
      </c>
      <c r="R150" s="84">
        <f t="shared" si="78"/>
        <v>0</v>
      </c>
      <c r="S150" s="84">
        <f t="shared" si="78"/>
        <v>0</v>
      </c>
      <c r="T150" s="84">
        <f t="shared" si="78"/>
        <v>8938085.97</v>
      </c>
      <c r="U150" s="212">
        <f t="shared" si="71"/>
        <v>61.9298391835151</v>
      </c>
    </row>
    <row r="151" spans="1:21" ht="63">
      <c r="A151" s="205"/>
      <c r="B151" s="7"/>
      <c r="C151" s="76" t="s">
        <v>568</v>
      </c>
      <c r="D151" s="151" t="s">
        <v>186</v>
      </c>
      <c r="E151" s="151" t="s">
        <v>79</v>
      </c>
      <c r="F151" s="151" t="s">
        <v>163</v>
      </c>
      <c r="G151" s="151" t="s">
        <v>126</v>
      </c>
      <c r="H151" s="151" t="s">
        <v>464</v>
      </c>
      <c r="I151" s="151" t="s">
        <v>162</v>
      </c>
      <c r="J151" s="151" t="s">
        <v>31</v>
      </c>
      <c r="K151" s="151" t="s">
        <v>361</v>
      </c>
      <c r="L151" s="84">
        <v>14432600</v>
      </c>
      <c r="M151" s="142"/>
      <c r="N151" s="142"/>
      <c r="O151" s="142"/>
      <c r="P151" s="142"/>
      <c r="Q151" s="142"/>
      <c r="R151" s="142"/>
      <c r="S151" s="142"/>
      <c r="T151" s="84">
        <v>8938085.97</v>
      </c>
      <c r="U151" s="212">
        <f t="shared" si="71"/>
        <v>61.9298391835151</v>
      </c>
    </row>
    <row r="152" spans="1:21" ht="18.75">
      <c r="A152" s="205"/>
      <c r="B152" s="7"/>
      <c r="C152" s="82" t="s">
        <v>569</v>
      </c>
      <c r="D152" s="151" t="s">
        <v>29</v>
      </c>
      <c r="E152" s="151" t="s">
        <v>79</v>
      </c>
      <c r="F152" s="151" t="s">
        <v>163</v>
      </c>
      <c r="G152" s="151" t="s">
        <v>128</v>
      </c>
      <c r="H152" s="151" t="s">
        <v>84</v>
      </c>
      <c r="I152" s="151" t="s">
        <v>30</v>
      </c>
      <c r="J152" s="151" t="s">
        <v>31</v>
      </c>
      <c r="K152" s="151" t="s">
        <v>361</v>
      </c>
      <c r="L152" s="109">
        <f>L153</f>
        <v>41852355.04</v>
      </c>
      <c r="M152" s="109">
        <f aca="true" t="shared" si="79" ref="M152:T152">M153</f>
        <v>0</v>
      </c>
      <c r="N152" s="109">
        <f t="shared" si="79"/>
        <v>0</v>
      </c>
      <c r="O152" s="109">
        <f t="shared" si="79"/>
        <v>0</v>
      </c>
      <c r="P152" s="109">
        <f t="shared" si="79"/>
        <v>0</v>
      </c>
      <c r="Q152" s="109">
        <f t="shared" si="79"/>
        <v>0</v>
      </c>
      <c r="R152" s="109">
        <f t="shared" si="79"/>
        <v>0</v>
      </c>
      <c r="S152" s="109">
        <f t="shared" si="79"/>
        <v>0</v>
      </c>
      <c r="T152" s="109">
        <f t="shared" si="79"/>
        <v>13201520.52</v>
      </c>
      <c r="U152" s="212">
        <f t="shared" si="71"/>
        <v>31.543076864809088</v>
      </c>
    </row>
    <row r="153" spans="1:21" ht="24" customHeight="1">
      <c r="A153" s="205"/>
      <c r="B153" s="7"/>
      <c r="C153" s="82" t="s">
        <v>127</v>
      </c>
      <c r="D153" s="151" t="s">
        <v>186</v>
      </c>
      <c r="E153" s="151" t="s">
        <v>79</v>
      </c>
      <c r="F153" s="151" t="s">
        <v>163</v>
      </c>
      <c r="G153" s="151" t="s">
        <v>128</v>
      </c>
      <c r="H153" s="151" t="s">
        <v>84</v>
      </c>
      <c r="I153" s="151" t="s">
        <v>162</v>
      </c>
      <c r="J153" s="151" t="s">
        <v>31</v>
      </c>
      <c r="K153" s="151" t="s">
        <v>361</v>
      </c>
      <c r="L153" s="109">
        <v>41852355.04</v>
      </c>
      <c r="M153" s="138"/>
      <c r="N153" s="138"/>
      <c r="O153" s="138"/>
      <c r="P153" s="138"/>
      <c r="Q153" s="138"/>
      <c r="R153" s="138"/>
      <c r="S153" s="138"/>
      <c r="T153" s="109">
        <v>13201520.52</v>
      </c>
      <c r="U153" s="212">
        <f t="shared" si="71"/>
        <v>31.543076864809088</v>
      </c>
    </row>
    <row r="154" spans="1:21" ht="19.5" thickBot="1">
      <c r="A154" s="204" t="s">
        <v>570</v>
      </c>
      <c r="B154" s="7"/>
      <c r="C154" s="77" t="s">
        <v>571</v>
      </c>
      <c r="D154" s="103" t="s">
        <v>29</v>
      </c>
      <c r="E154" s="103" t="s">
        <v>79</v>
      </c>
      <c r="F154" s="103" t="s">
        <v>157</v>
      </c>
      <c r="G154" s="103" t="s">
        <v>30</v>
      </c>
      <c r="H154" s="103" t="s">
        <v>29</v>
      </c>
      <c r="I154" s="103" t="s">
        <v>30</v>
      </c>
      <c r="J154" s="103" t="s">
        <v>31</v>
      </c>
      <c r="K154" s="103" t="s">
        <v>361</v>
      </c>
      <c r="L154" s="108">
        <f>L155</f>
        <v>170250</v>
      </c>
      <c r="M154" s="108">
        <f aca="true" t="shared" si="80" ref="M154:T154">M155</f>
        <v>0</v>
      </c>
      <c r="N154" s="108">
        <f t="shared" si="80"/>
        <v>0</v>
      </c>
      <c r="O154" s="108">
        <f t="shared" si="80"/>
        <v>0</v>
      </c>
      <c r="P154" s="108">
        <f t="shared" si="80"/>
        <v>0</v>
      </c>
      <c r="Q154" s="108">
        <f t="shared" si="80"/>
        <v>0</v>
      </c>
      <c r="R154" s="108">
        <f t="shared" si="80"/>
        <v>0</v>
      </c>
      <c r="S154" s="108">
        <f t="shared" si="80"/>
        <v>0</v>
      </c>
      <c r="T154" s="108">
        <f t="shared" si="80"/>
        <v>170250</v>
      </c>
      <c r="U154" s="347">
        <f t="shared" si="71"/>
        <v>100</v>
      </c>
    </row>
    <row r="155" spans="1:21" ht="19.5" thickBot="1">
      <c r="A155" s="205"/>
      <c r="B155" s="139"/>
      <c r="C155" s="76" t="s">
        <v>572</v>
      </c>
      <c r="D155" s="151" t="s">
        <v>186</v>
      </c>
      <c r="E155" s="151" t="s">
        <v>79</v>
      </c>
      <c r="F155" s="151" t="s">
        <v>157</v>
      </c>
      <c r="G155" s="151" t="s">
        <v>162</v>
      </c>
      <c r="H155" s="151" t="s">
        <v>40</v>
      </c>
      <c r="I155" s="151" t="s">
        <v>162</v>
      </c>
      <c r="J155" s="151" t="s">
        <v>31</v>
      </c>
      <c r="K155" s="151" t="s">
        <v>361</v>
      </c>
      <c r="L155" s="84">
        <v>170250</v>
      </c>
      <c r="M155" s="140"/>
      <c r="N155" s="140"/>
      <c r="O155" s="140"/>
      <c r="P155" s="140"/>
      <c r="Q155" s="140"/>
      <c r="R155" s="140"/>
      <c r="S155" s="140"/>
      <c r="T155" s="84">
        <v>170250</v>
      </c>
      <c r="U155" s="347">
        <f t="shared" si="71"/>
        <v>100</v>
      </c>
    </row>
    <row r="156" spans="1:21" ht="63">
      <c r="A156" s="209" t="s">
        <v>282</v>
      </c>
      <c r="B156" s="7"/>
      <c r="C156" s="77" t="s">
        <v>573</v>
      </c>
      <c r="D156" s="103" t="s">
        <v>29</v>
      </c>
      <c r="E156" s="103" t="s">
        <v>79</v>
      </c>
      <c r="F156" s="103" t="s">
        <v>574</v>
      </c>
      <c r="G156" s="103" t="s">
        <v>30</v>
      </c>
      <c r="H156" s="103" t="s">
        <v>29</v>
      </c>
      <c r="I156" s="103" t="s">
        <v>30</v>
      </c>
      <c r="J156" s="103" t="s">
        <v>31</v>
      </c>
      <c r="K156" s="103" t="s">
        <v>29</v>
      </c>
      <c r="L156" s="108">
        <f>L157</f>
        <v>15552008.21</v>
      </c>
      <c r="M156" s="108">
        <f aca="true" t="shared" si="81" ref="M156:T156">M157</f>
        <v>0</v>
      </c>
      <c r="N156" s="108">
        <f t="shared" si="81"/>
        <v>0</v>
      </c>
      <c r="O156" s="108">
        <f t="shared" si="81"/>
        <v>0</v>
      </c>
      <c r="P156" s="108">
        <f t="shared" si="81"/>
        <v>0</v>
      </c>
      <c r="Q156" s="108">
        <f t="shared" si="81"/>
        <v>0</v>
      </c>
      <c r="R156" s="108">
        <f t="shared" si="81"/>
        <v>0</v>
      </c>
      <c r="S156" s="108">
        <f t="shared" si="81"/>
        <v>0</v>
      </c>
      <c r="T156" s="108">
        <f t="shared" si="81"/>
        <v>15552008.21</v>
      </c>
      <c r="U156" s="347">
        <f t="shared" si="71"/>
        <v>100</v>
      </c>
    </row>
    <row r="157" spans="1:21" ht="47.25">
      <c r="A157" s="205"/>
      <c r="B157" s="7"/>
      <c r="C157" s="76" t="s">
        <v>575</v>
      </c>
      <c r="D157" s="151" t="s">
        <v>186</v>
      </c>
      <c r="E157" s="151" t="s">
        <v>79</v>
      </c>
      <c r="F157" s="151" t="s">
        <v>574</v>
      </c>
      <c r="G157" s="151" t="s">
        <v>125</v>
      </c>
      <c r="H157" s="151" t="s">
        <v>36</v>
      </c>
      <c r="I157" s="151" t="s">
        <v>162</v>
      </c>
      <c r="J157" s="151" t="s">
        <v>31</v>
      </c>
      <c r="K157" s="151" t="s">
        <v>361</v>
      </c>
      <c r="L157" s="84">
        <v>15552008.21</v>
      </c>
      <c r="M157" s="158"/>
      <c r="N157" s="158"/>
      <c r="O157" s="158"/>
      <c r="P157" s="158"/>
      <c r="Q157" s="158"/>
      <c r="R157" s="158"/>
      <c r="S157" s="158"/>
      <c r="T157" s="84">
        <v>15552008.21</v>
      </c>
      <c r="U157" s="347">
        <f t="shared" si="71"/>
        <v>100</v>
      </c>
    </row>
    <row r="158" spans="1:21" ht="47.25">
      <c r="A158" s="209" t="s">
        <v>288</v>
      </c>
      <c r="B158" s="7"/>
      <c r="C158" s="77" t="s">
        <v>95</v>
      </c>
      <c r="D158" s="103" t="s">
        <v>29</v>
      </c>
      <c r="E158" s="103" t="s">
        <v>79</v>
      </c>
      <c r="F158" s="103" t="s">
        <v>96</v>
      </c>
      <c r="G158" s="103" t="s">
        <v>30</v>
      </c>
      <c r="H158" s="103" t="s">
        <v>29</v>
      </c>
      <c r="I158" s="103" t="s">
        <v>30</v>
      </c>
      <c r="J158" s="103" t="s">
        <v>31</v>
      </c>
      <c r="K158" s="103" t="s">
        <v>29</v>
      </c>
      <c r="L158" s="108">
        <f>L159</f>
        <v>-15552008.21</v>
      </c>
      <c r="M158" s="108">
        <f aca="true" t="shared" si="82" ref="M158:T158">M159</f>
        <v>0</v>
      </c>
      <c r="N158" s="108">
        <f t="shared" si="82"/>
        <v>0</v>
      </c>
      <c r="O158" s="108">
        <f t="shared" si="82"/>
        <v>0</v>
      </c>
      <c r="P158" s="108">
        <f t="shared" si="82"/>
        <v>0</v>
      </c>
      <c r="Q158" s="108">
        <f t="shared" si="82"/>
        <v>0</v>
      </c>
      <c r="R158" s="108">
        <f t="shared" si="82"/>
        <v>0</v>
      </c>
      <c r="S158" s="108">
        <f t="shared" si="82"/>
        <v>0</v>
      </c>
      <c r="T158" s="108">
        <f t="shared" si="82"/>
        <v>-15552008.21</v>
      </c>
      <c r="U158" s="347">
        <f t="shared" si="71"/>
        <v>100</v>
      </c>
    </row>
    <row r="159" spans="1:21" ht="47.25">
      <c r="A159" s="204"/>
      <c r="B159" s="7"/>
      <c r="C159" s="76" t="s">
        <v>97</v>
      </c>
      <c r="D159" s="151" t="s">
        <v>186</v>
      </c>
      <c r="E159" s="151" t="s">
        <v>79</v>
      </c>
      <c r="F159" s="151" t="s">
        <v>96</v>
      </c>
      <c r="G159" s="151" t="s">
        <v>125</v>
      </c>
      <c r="H159" s="151" t="s">
        <v>36</v>
      </c>
      <c r="I159" s="151" t="s">
        <v>162</v>
      </c>
      <c r="J159" s="151" t="s">
        <v>31</v>
      </c>
      <c r="K159" s="151" t="s">
        <v>361</v>
      </c>
      <c r="L159" s="200">
        <v>-15552008.21</v>
      </c>
      <c r="M159" s="158"/>
      <c r="N159" s="158"/>
      <c r="O159" s="158"/>
      <c r="P159" s="158"/>
      <c r="Q159" s="158"/>
      <c r="R159" s="158"/>
      <c r="S159" s="158"/>
      <c r="T159" s="200">
        <v>-15552008.21</v>
      </c>
      <c r="U159" s="347">
        <f t="shared" si="71"/>
        <v>100</v>
      </c>
    </row>
    <row r="160" spans="1:21" ht="19.5" thickBot="1">
      <c r="A160" s="205"/>
      <c r="B160" s="7"/>
      <c r="C160" s="77" t="s">
        <v>98</v>
      </c>
      <c r="D160" s="201"/>
      <c r="E160" s="201"/>
      <c r="F160" s="201"/>
      <c r="G160" s="201"/>
      <c r="H160" s="201"/>
      <c r="I160" s="201"/>
      <c r="J160" s="201"/>
      <c r="K160" s="201"/>
      <c r="L160" s="108">
        <f>L8+L104</f>
        <v>1365801500</v>
      </c>
      <c r="M160" s="108" t="e">
        <f aca="true" t="shared" si="83" ref="M160:T160">M8+M104</f>
        <v>#REF!</v>
      </c>
      <c r="N160" s="108" t="e">
        <f t="shared" si="83"/>
        <v>#REF!</v>
      </c>
      <c r="O160" s="108" t="e">
        <f t="shared" si="83"/>
        <v>#REF!</v>
      </c>
      <c r="P160" s="108" t="e">
        <f t="shared" si="83"/>
        <v>#REF!</v>
      </c>
      <c r="Q160" s="108" t="e">
        <f t="shared" si="83"/>
        <v>#REF!</v>
      </c>
      <c r="R160" s="108" t="e">
        <f t="shared" si="83"/>
        <v>#REF!</v>
      </c>
      <c r="S160" s="108" t="e">
        <f t="shared" si="83"/>
        <v>#REF!</v>
      </c>
      <c r="T160" s="108">
        <f t="shared" si="83"/>
        <v>939606136.82</v>
      </c>
      <c r="U160" s="346">
        <f t="shared" si="71"/>
        <v>68.79521927747187</v>
      </c>
    </row>
    <row r="161" spans="1:19" ht="18.75">
      <c r="A161" s="6"/>
      <c r="B161" s="7"/>
      <c r="C161" s="6"/>
      <c r="D161" s="8"/>
      <c r="E161" s="8"/>
      <c r="F161" s="8"/>
      <c r="G161" s="8"/>
      <c r="H161" s="8"/>
      <c r="I161" s="8"/>
      <c r="J161" s="8"/>
      <c r="K161" s="8"/>
      <c r="L161" s="1"/>
      <c r="M161" s="15"/>
      <c r="N161" s="15"/>
      <c r="O161" s="15"/>
      <c r="P161" s="15"/>
      <c r="Q161" s="15"/>
      <c r="R161" s="15"/>
      <c r="S161" s="15"/>
    </row>
    <row r="162" spans="1:19" ht="18.75">
      <c r="A162" s="6"/>
      <c r="B162" s="7"/>
      <c r="C162" s="6"/>
      <c r="D162" s="8"/>
      <c r="E162" s="8"/>
      <c r="F162" s="8"/>
      <c r="G162" s="8"/>
      <c r="H162" s="8"/>
      <c r="I162" s="8"/>
      <c r="J162" s="8"/>
      <c r="K162" s="8"/>
      <c r="L162" s="1"/>
      <c r="M162" s="15"/>
      <c r="N162" s="15"/>
      <c r="O162" s="15"/>
      <c r="P162" s="15"/>
      <c r="Q162" s="15"/>
      <c r="R162" s="15"/>
      <c r="S162" s="15"/>
    </row>
    <row r="163" spans="1:20" ht="24.75" customHeight="1">
      <c r="A163" s="6"/>
      <c r="B163" s="7"/>
      <c r="C163" s="6"/>
      <c r="D163" s="8"/>
      <c r="E163" s="8"/>
      <c r="F163" s="8"/>
      <c r="G163" s="8"/>
      <c r="H163" s="8"/>
      <c r="I163" s="8"/>
      <c r="J163" s="366" t="s">
        <v>715</v>
      </c>
      <c r="K163" s="366"/>
      <c r="L163" s="156">
        <f>L164</f>
        <v>215966000</v>
      </c>
      <c r="M163" s="15"/>
      <c r="N163" s="15"/>
      <c r="O163" s="15"/>
      <c r="P163" s="15"/>
      <c r="Q163" s="15"/>
      <c r="R163" s="15"/>
      <c r="S163" s="15"/>
      <c r="T163" s="156"/>
    </row>
    <row r="164" spans="1:20" ht="33" customHeight="1">
      <c r="A164" s="6"/>
      <c r="B164" s="7"/>
      <c r="C164" s="6"/>
      <c r="D164" s="8"/>
      <c r="E164" s="8"/>
      <c r="F164" s="8"/>
      <c r="G164" s="8"/>
      <c r="H164" s="8"/>
      <c r="I164" s="8"/>
      <c r="J164" s="355" t="s">
        <v>728</v>
      </c>
      <c r="K164" s="355"/>
      <c r="L164" s="129">
        <v>215966000</v>
      </c>
      <c r="M164" s="15"/>
      <c r="N164" s="15"/>
      <c r="O164" s="15"/>
      <c r="P164" s="15"/>
      <c r="Q164" s="15"/>
      <c r="R164" s="15"/>
      <c r="S164" s="15"/>
      <c r="T164" s="129"/>
    </row>
    <row r="165" spans="1:20" ht="18.75">
      <c r="A165" s="6"/>
      <c r="B165" s="7"/>
      <c r="C165" s="6"/>
      <c r="D165" s="8"/>
      <c r="E165" s="8"/>
      <c r="F165" s="8"/>
      <c r="G165" s="8"/>
      <c r="H165" s="8"/>
      <c r="I165" s="8"/>
      <c r="J165" s="213"/>
      <c r="K165" s="214"/>
      <c r="L165" s="128"/>
      <c r="M165" s="15"/>
      <c r="N165" s="15"/>
      <c r="O165" s="15"/>
      <c r="P165" s="15"/>
      <c r="Q165" s="15"/>
      <c r="R165" s="15"/>
      <c r="S165" s="15"/>
      <c r="T165" s="128"/>
    </row>
    <row r="166" spans="1:20" ht="18.75">
      <c r="A166" s="6"/>
      <c r="B166" s="7"/>
      <c r="C166" s="6"/>
      <c r="D166" s="8"/>
      <c r="E166" s="8"/>
      <c r="F166" s="8"/>
      <c r="G166" s="8"/>
      <c r="H166" s="8"/>
      <c r="I166" s="8"/>
      <c r="J166" s="215" t="s">
        <v>698</v>
      </c>
      <c r="K166" s="214"/>
      <c r="L166" s="127">
        <f>SUM(L167:L174)</f>
        <v>16448600</v>
      </c>
      <c r="M166" s="15"/>
      <c r="N166" s="15"/>
      <c r="O166" s="15"/>
      <c r="P166" s="15"/>
      <c r="Q166" s="15"/>
      <c r="R166" s="15"/>
      <c r="S166" s="15"/>
      <c r="T166" s="127"/>
    </row>
    <row r="167" spans="1:20" ht="18.75">
      <c r="A167" s="6"/>
      <c r="B167" s="7"/>
      <c r="C167" s="6"/>
      <c r="D167" s="8"/>
      <c r="E167" s="8"/>
      <c r="F167" s="8"/>
      <c r="G167" s="8"/>
      <c r="H167" s="8"/>
      <c r="I167" s="8"/>
      <c r="J167" s="21" t="s">
        <v>718</v>
      </c>
      <c r="K167" s="214"/>
      <c r="L167" s="129">
        <f>1445500+854000</f>
        <v>2299500</v>
      </c>
      <c r="M167" s="348"/>
      <c r="N167" s="348"/>
      <c r="O167" s="348"/>
      <c r="P167" s="348"/>
      <c r="Q167" s="348"/>
      <c r="R167" s="348"/>
      <c r="S167" s="348"/>
      <c r="T167" s="129"/>
    </row>
    <row r="168" spans="1:20" ht="18.75">
      <c r="A168" s="6"/>
      <c r="B168" s="7"/>
      <c r="C168" s="6"/>
      <c r="D168" s="8"/>
      <c r="E168" s="8"/>
      <c r="F168" s="8"/>
      <c r="G168" s="8"/>
      <c r="H168" s="8"/>
      <c r="I168" s="8"/>
      <c r="J168" s="21" t="s">
        <v>719</v>
      </c>
      <c r="K168" s="214"/>
      <c r="L168" s="129">
        <v>7599000</v>
      </c>
      <c r="M168" s="348"/>
      <c r="N168" s="348"/>
      <c r="O168" s="348"/>
      <c r="P168" s="348"/>
      <c r="Q168" s="348"/>
      <c r="R168" s="348"/>
      <c r="S168" s="348"/>
      <c r="T168" s="129"/>
    </row>
    <row r="169" spans="1:20" ht="18.75">
      <c r="A169" s="6"/>
      <c r="B169" s="7"/>
      <c r="C169" s="6"/>
      <c r="D169" s="8"/>
      <c r="E169" s="8"/>
      <c r="F169" s="8"/>
      <c r="G169" s="8"/>
      <c r="H169" s="8"/>
      <c r="I169" s="8"/>
      <c r="J169" s="21" t="s">
        <v>720</v>
      </c>
      <c r="K169" s="214"/>
      <c r="L169" s="129">
        <v>4025000</v>
      </c>
      <c r="M169" s="348"/>
      <c r="N169" s="348"/>
      <c r="O169" s="348"/>
      <c r="P169" s="348"/>
      <c r="Q169" s="348"/>
      <c r="R169" s="348"/>
      <c r="S169" s="348"/>
      <c r="T169" s="129"/>
    </row>
    <row r="170" spans="1:20" ht="18.75">
      <c r="A170" s="6"/>
      <c r="B170" s="7"/>
      <c r="C170" s="6"/>
      <c r="D170" s="8"/>
      <c r="E170" s="8"/>
      <c r="F170" s="8"/>
      <c r="G170" s="8"/>
      <c r="H170" s="8"/>
      <c r="I170" s="8"/>
      <c r="J170" s="21" t="s">
        <v>721</v>
      </c>
      <c r="K170" s="214"/>
      <c r="L170" s="129">
        <v>379000</v>
      </c>
      <c r="M170" s="348"/>
      <c r="N170" s="348"/>
      <c r="O170" s="348"/>
      <c r="P170" s="348"/>
      <c r="Q170" s="348"/>
      <c r="R170" s="348"/>
      <c r="S170" s="348"/>
      <c r="T170" s="129"/>
    </row>
    <row r="171" spans="1:20" ht="18.75">
      <c r="A171" s="6"/>
      <c r="B171" s="7"/>
      <c r="C171" s="6"/>
      <c r="D171" s="8"/>
      <c r="E171" s="8"/>
      <c r="F171" s="8"/>
      <c r="G171" s="8"/>
      <c r="H171" s="8"/>
      <c r="I171" s="8"/>
      <c r="J171" s="21" t="s">
        <v>722</v>
      </c>
      <c r="K171" s="214"/>
      <c r="L171" s="129">
        <v>742000</v>
      </c>
      <c r="M171" s="348"/>
      <c r="N171" s="348"/>
      <c r="O171" s="348"/>
      <c r="P171" s="348"/>
      <c r="Q171" s="348"/>
      <c r="R171" s="348"/>
      <c r="S171" s="348"/>
      <c r="T171" s="129"/>
    </row>
    <row r="172" spans="1:20" ht="18.75">
      <c r="A172" s="6"/>
      <c r="B172" s="7"/>
      <c r="C172" s="6"/>
      <c r="D172" s="8"/>
      <c r="E172" s="8"/>
      <c r="F172" s="8"/>
      <c r="G172" s="8"/>
      <c r="H172" s="8"/>
      <c r="I172" s="8"/>
      <c r="J172" s="21" t="s">
        <v>697</v>
      </c>
      <c r="K172" s="214"/>
      <c r="L172" s="129">
        <v>104100</v>
      </c>
      <c r="M172" s="348"/>
      <c r="N172" s="348"/>
      <c r="O172" s="348"/>
      <c r="P172" s="348"/>
      <c r="Q172" s="348"/>
      <c r="R172" s="348"/>
      <c r="S172" s="348"/>
      <c r="T172" s="129"/>
    </row>
    <row r="173" spans="1:20" ht="15" customHeight="1">
      <c r="A173" s="6"/>
      <c r="B173" s="7"/>
      <c r="C173" s="6"/>
      <c r="D173" s="8"/>
      <c r="E173" s="8"/>
      <c r="F173" s="8"/>
      <c r="G173" s="8"/>
      <c r="H173" s="8"/>
      <c r="I173" s="8"/>
      <c r="J173" s="355" t="s">
        <v>697</v>
      </c>
      <c r="K173" s="355"/>
      <c r="L173" s="129">
        <v>1300000</v>
      </c>
      <c r="M173" s="348"/>
      <c r="N173" s="348"/>
      <c r="O173" s="348"/>
      <c r="P173" s="348"/>
      <c r="Q173" s="348"/>
      <c r="R173" s="348"/>
      <c r="S173" s="348"/>
      <c r="T173" s="129"/>
    </row>
    <row r="174" spans="1:20" ht="15" customHeight="1">
      <c r="A174" s="6"/>
      <c r="B174" s="7"/>
      <c r="C174" s="6"/>
      <c r="D174" s="8"/>
      <c r="E174" s="8"/>
      <c r="F174" s="8"/>
      <c r="G174" s="8"/>
      <c r="H174" s="8"/>
      <c r="I174" s="8"/>
      <c r="J174" s="355"/>
      <c r="K174" s="355"/>
      <c r="L174" s="129"/>
      <c r="M174" s="15"/>
      <c r="N174" s="15"/>
      <c r="O174" s="15"/>
      <c r="P174" s="15"/>
      <c r="Q174" s="15"/>
      <c r="R174" s="15"/>
      <c r="S174" s="15"/>
      <c r="T174" s="129"/>
    </row>
    <row r="175" spans="1:20" ht="18.75">
      <c r="A175" s="6"/>
      <c r="B175" s="7"/>
      <c r="C175" s="6"/>
      <c r="D175" s="8"/>
      <c r="E175" s="8"/>
      <c r="F175" s="8"/>
      <c r="G175" s="8"/>
      <c r="H175" s="8"/>
      <c r="I175" s="8"/>
      <c r="J175" s="213"/>
      <c r="K175" s="214"/>
      <c r="L175" s="129"/>
      <c r="M175" s="15"/>
      <c r="N175" s="15"/>
      <c r="O175" s="15"/>
      <c r="P175" s="15"/>
      <c r="Q175" s="15"/>
      <c r="R175" s="15"/>
      <c r="S175" s="15"/>
      <c r="T175" s="129"/>
    </row>
    <row r="176" spans="1:20" ht="18.75">
      <c r="A176" s="6"/>
      <c r="B176" s="7"/>
      <c r="C176" s="6"/>
      <c r="D176" s="8"/>
      <c r="E176" s="8"/>
      <c r="F176" s="8"/>
      <c r="G176" s="8"/>
      <c r="H176" s="8"/>
      <c r="I176" s="8"/>
      <c r="J176" s="215" t="s">
        <v>709</v>
      </c>
      <c r="K176" s="214"/>
      <c r="L176" s="156">
        <f>SUM(L177:L179)</f>
        <v>1512400</v>
      </c>
      <c r="M176" s="15"/>
      <c r="N176" s="15"/>
      <c r="O176" s="15"/>
      <c r="P176" s="15"/>
      <c r="Q176" s="15"/>
      <c r="R176" s="15"/>
      <c r="S176" s="15"/>
      <c r="T176" s="156"/>
    </row>
    <row r="177" spans="1:20" ht="18.75">
      <c r="A177" s="6"/>
      <c r="B177" s="7"/>
      <c r="C177" s="6"/>
      <c r="D177" s="8"/>
      <c r="E177" s="8"/>
      <c r="F177" s="8"/>
      <c r="G177" s="8"/>
      <c r="H177" s="8"/>
      <c r="I177" s="8"/>
      <c r="J177" s="21" t="s">
        <v>710</v>
      </c>
      <c r="K177" s="214"/>
      <c r="L177" s="129">
        <v>385000</v>
      </c>
      <c r="M177" s="15"/>
      <c r="N177" s="15"/>
      <c r="O177" s="15"/>
      <c r="P177" s="15"/>
      <c r="Q177" s="15"/>
      <c r="R177" s="15"/>
      <c r="S177" s="15"/>
      <c r="T177" s="129"/>
    </row>
    <row r="178" spans="1:20" ht="18.75">
      <c r="A178" s="6"/>
      <c r="B178" s="7"/>
      <c r="C178" s="6"/>
      <c r="J178" s="21" t="s">
        <v>695</v>
      </c>
      <c r="K178" s="214"/>
      <c r="L178" s="129">
        <v>1059000</v>
      </c>
      <c r="T178" s="129"/>
    </row>
    <row r="179" spans="1:20" ht="18.75">
      <c r="A179" s="6"/>
      <c r="B179" s="7"/>
      <c r="J179" s="21" t="s">
        <v>696</v>
      </c>
      <c r="K179" s="214"/>
      <c r="L179" s="129">
        <v>68400</v>
      </c>
      <c r="T179" s="129"/>
    </row>
    <row r="180" spans="1:20" ht="18.75">
      <c r="A180" s="6"/>
      <c r="B180" s="7"/>
      <c r="J180" s="21"/>
      <c r="K180" s="214"/>
      <c r="L180" s="129"/>
      <c r="T180" s="129"/>
    </row>
    <row r="181" spans="10:21" ht="15.75">
      <c r="J181" s="215" t="s">
        <v>706</v>
      </c>
      <c r="K181" s="214"/>
      <c r="L181" s="156">
        <f aca="true" t="shared" si="84" ref="L181:S181">SUM(L182:L204)</f>
        <v>188864783.53</v>
      </c>
      <c r="M181" s="156">
        <f t="shared" si="84"/>
        <v>0</v>
      </c>
      <c r="N181" s="156">
        <f t="shared" si="84"/>
        <v>0</v>
      </c>
      <c r="O181" s="156">
        <f t="shared" si="84"/>
        <v>0</v>
      </c>
      <c r="P181" s="156">
        <f t="shared" si="84"/>
        <v>0</v>
      </c>
      <c r="Q181" s="156">
        <f t="shared" si="84"/>
        <v>0</v>
      </c>
      <c r="R181" s="156">
        <f t="shared" si="84"/>
        <v>0</v>
      </c>
      <c r="S181" s="156">
        <f t="shared" si="84"/>
        <v>0</v>
      </c>
      <c r="T181" s="156"/>
      <c r="U181" s="130"/>
    </row>
    <row r="182" spans="10:20" ht="15.75">
      <c r="J182" s="21" t="s">
        <v>699</v>
      </c>
      <c r="K182" s="214"/>
      <c r="L182" s="129">
        <v>1362800</v>
      </c>
      <c r="M182" s="349"/>
      <c r="N182" s="349"/>
      <c r="O182" s="349"/>
      <c r="P182" s="349"/>
      <c r="Q182" s="349"/>
      <c r="R182" s="349"/>
      <c r="S182" s="349"/>
      <c r="T182" s="129"/>
    </row>
    <row r="183" spans="10:20" ht="15.75">
      <c r="J183" s="21" t="s">
        <v>700</v>
      </c>
      <c r="K183" s="214"/>
      <c r="L183" s="129">
        <v>4800000</v>
      </c>
      <c r="M183" s="349"/>
      <c r="N183" s="349"/>
      <c r="O183" s="349"/>
      <c r="P183" s="349"/>
      <c r="Q183" s="349"/>
      <c r="R183" s="349"/>
      <c r="S183" s="349"/>
      <c r="T183" s="129"/>
    </row>
    <row r="184" spans="10:20" ht="15.75">
      <c r="J184" s="21" t="s">
        <v>700</v>
      </c>
      <c r="K184" s="214"/>
      <c r="L184" s="129">
        <v>1191000</v>
      </c>
      <c r="M184" s="349"/>
      <c r="N184" s="349"/>
      <c r="O184" s="349"/>
      <c r="P184" s="349"/>
      <c r="Q184" s="349"/>
      <c r="R184" s="349"/>
      <c r="S184" s="349"/>
      <c r="T184" s="129"/>
    </row>
    <row r="185" spans="10:20" ht="15.75">
      <c r="J185" s="21" t="s">
        <v>701</v>
      </c>
      <c r="K185" s="214"/>
      <c r="L185" s="129">
        <v>1041600</v>
      </c>
      <c r="M185" s="349"/>
      <c r="N185" s="349"/>
      <c r="O185" s="349"/>
      <c r="P185" s="349"/>
      <c r="Q185" s="349"/>
      <c r="R185" s="349"/>
      <c r="S185" s="349"/>
      <c r="T185" s="129"/>
    </row>
    <row r="186" spans="10:20" ht="15.75">
      <c r="J186" s="21" t="s">
        <v>711</v>
      </c>
      <c r="K186" s="214"/>
      <c r="L186" s="129">
        <f>2102200+782100</f>
        <v>2884300</v>
      </c>
      <c r="M186" s="349"/>
      <c r="N186" s="349"/>
      <c r="O186" s="349"/>
      <c r="P186" s="349"/>
      <c r="Q186" s="349"/>
      <c r="R186" s="349"/>
      <c r="S186" s="349"/>
      <c r="T186" s="129"/>
    </row>
    <row r="187" spans="10:20" ht="15.75">
      <c r="J187" s="21" t="s">
        <v>712</v>
      </c>
      <c r="K187" s="214"/>
      <c r="L187" s="129">
        <v>1537000</v>
      </c>
      <c r="M187" s="349"/>
      <c r="N187" s="349"/>
      <c r="O187" s="349"/>
      <c r="P187" s="349"/>
      <c r="Q187" s="349"/>
      <c r="R187" s="349"/>
      <c r="S187" s="349"/>
      <c r="T187" s="129"/>
    </row>
    <row r="188" spans="10:20" ht="15.75">
      <c r="J188" s="21" t="s">
        <v>703</v>
      </c>
      <c r="K188" s="214"/>
      <c r="L188" s="129">
        <v>2345000</v>
      </c>
      <c r="M188" s="349"/>
      <c r="N188" s="349"/>
      <c r="O188" s="349"/>
      <c r="P188" s="349"/>
      <c r="Q188" s="349"/>
      <c r="R188" s="349"/>
      <c r="S188" s="349"/>
      <c r="T188" s="129"/>
    </row>
    <row r="189" spans="10:20" ht="15.75">
      <c r="J189" s="21" t="s">
        <v>705</v>
      </c>
      <c r="K189" s="214"/>
      <c r="L189" s="129">
        <v>6525100</v>
      </c>
      <c r="M189" s="349"/>
      <c r="N189" s="349"/>
      <c r="O189" s="349"/>
      <c r="P189" s="349"/>
      <c r="Q189" s="349"/>
      <c r="R189" s="349"/>
      <c r="S189" s="349"/>
      <c r="T189" s="129"/>
    </row>
    <row r="190" spans="10:20" ht="15.75">
      <c r="J190" s="21" t="s">
        <v>713</v>
      </c>
      <c r="K190" s="214"/>
      <c r="L190" s="129">
        <v>9400000</v>
      </c>
      <c r="M190" s="349"/>
      <c r="N190" s="349"/>
      <c r="O190" s="349"/>
      <c r="P190" s="349"/>
      <c r="Q190" s="349"/>
      <c r="R190" s="349"/>
      <c r="S190" s="349"/>
      <c r="T190" s="129"/>
    </row>
    <row r="191" spans="10:20" ht="15.75">
      <c r="J191" s="21" t="s">
        <v>714</v>
      </c>
      <c r="K191" s="214"/>
      <c r="L191" s="129">
        <v>29610000</v>
      </c>
      <c r="M191" s="349"/>
      <c r="N191" s="349"/>
      <c r="O191" s="349"/>
      <c r="P191" s="349"/>
      <c r="Q191" s="349"/>
      <c r="R191" s="349"/>
      <c r="S191" s="349"/>
      <c r="T191" s="129"/>
    </row>
    <row r="192" spans="10:20" ht="15.75">
      <c r="J192" s="21" t="s">
        <v>714</v>
      </c>
      <c r="K192" s="214"/>
      <c r="L192" s="129">
        <v>15549000</v>
      </c>
      <c r="M192" s="349"/>
      <c r="N192" s="349"/>
      <c r="O192" s="349"/>
      <c r="P192" s="349"/>
      <c r="Q192" s="349"/>
      <c r="R192" s="349"/>
      <c r="S192" s="349"/>
      <c r="T192" s="129"/>
    </row>
    <row r="193" spans="10:20" ht="15.75">
      <c r="J193" s="21" t="s">
        <v>854</v>
      </c>
      <c r="K193" s="214"/>
      <c r="L193" s="129">
        <v>2400000</v>
      </c>
      <c r="M193" s="349"/>
      <c r="N193" s="349"/>
      <c r="O193" s="349"/>
      <c r="P193" s="349"/>
      <c r="Q193" s="349"/>
      <c r="R193" s="349"/>
      <c r="S193" s="349"/>
      <c r="T193" s="129"/>
    </row>
    <row r="194" spans="10:20" ht="15.75">
      <c r="J194" s="21" t="s">
        <v>702</v>
      </c>
      <c r="K194" s="214"/>
      <c r="L194" s="129">
        <v>2293500</v>
      </c>
      <c r="M194" s="349"/>
      <c r="N194" s="349"/>
      <c r="O194" s="349"/>
      <c r="P194" s="349"/>
      <c r="Q194" s="349"/>
      <c r="R194" s="349"/>
      <c r="S194" s="349"/>
      <c r="T194" s="129"/>
    </row>
    <row r="195" spans="10:20" ht="15.75">
      <c r="J195" s="21" t="s">
        <v>716</v>
      </c>
      <c r="K195" s="214"/>
      <c r="L195" s="129">
        <v>6400000</v>
      </c>
      <c r="M195" s="349"/>
      <c r="N195" s="349"/>
      <c r="O195" s="349"/>
      <c r="P195" s="349"/>
      <c r="Q195" s="349"/>
      <c r="R195" s="349"/>
      <c r="S195" s="349"/>
      <c r="T195" s="129"/>
    </row>
    <row r="196" spans="10:20" ht="15.75">
      <c r="J196" s="21" t="s">
        <v>717</v>
      </c>
      <c r="K196" s="214"/>
      <c r="L196" s="129">
        <v>7857200</v>
      </c>
      <c r="M196" s="349"/>
      <c r="N196" s="349"/>
      <c r="O196" s="349"/>
      <c r="P196" s="349"/>
      <c r="Q196" s="349"/>
      <c r="R196" s="349"/>
      <c r="S196" s="349"/>
      <c r="T196" s="129"/>
    </row>
    <row r="197" spans="10:20" ht="15.75">
      <c r="J197" s="21" t="s">
        <v>855</v>
      </c>
      <c r="K197" s="214"/>
      <c r="L197" s="129">
        <v>700000</v>
      </c>
      <c r="M197" s="349"/>
      <c r="N197" s="349"/>
      <c r="O197" s="349"/>
      <c r="P197" s="349"/>
      <c r="Q197" s="349"/>
      <c r="R197" s="349"/>
      <c r="S197" s="349"/>
      <c r="T197" s="129"/>
    </row>
    <row r="198" spans="10:20" ht="15.75">
      <c r="J198" s="21" t="s">
        <v>704</v>
      </c>
      <c r="K198" s="214"/>
      <c r="L198" s="129">
        <v>12412514.76</v>
      </c>
      <c r="M198" s="349"/>
      <c r="N198" s="349"/>
      <c r="O198" s="349"/>
      <c r="P198" s="349"/>
      <c r="Q198" s="349"/>
      <c r="R198" s="349"/>
      <c r="S198" s="349"/>
      <c r="T198" s="129"/>
    </row>
    <row r="199" spans="10:20" ht="27" customHeight="1">
      <c r="J199" s="353" t="s">
        <v>726</v>
      </c>
      <c r="K199" s="353"/>
      <c r="L199" s="129">
        <v>2421780</v>
      </c>
      <c r="M199" s="349"/>
      <c r="N199" s="349"/>
      <c r="O199" s="349"/>
      <c r="P199" s="349"/>
      <c r="Q199" s="349"/>
      <c r="R199" s="349"/>
      <c r="S199" s="349"/>
      <c r="T199" s="129"/>
    </row>
    <row r="200" spans="10:20" ht="25.5" customHeight="1">
      <c r="J200" s="353" t="s">
        <v>726</v>
      </c>
      <c r="K200" s="353"/>
      <c r="L200" s="129">
        <v>39587400</v>
      </c>
      <c r="M200" s="349"/>
      <c r="N200" s="349"/>
      <c r="O200" s="349"/>
      <c r="P200" s="349"/>
      <c r="Q200" s="349"/>
      <c r="R200" s="349"/>
      <c r="S200" s="349"/>
      <c r="T200" s="129"/>
    </row>
    <row r="201" spans="10:20" ht="45" customHeight="1">
      <c r="J201" s="353" t="s">
        <v>727</v>
      </c>
      <c r="K201" s="353"/>
      <c r="L201" s="129">
        <v>3663288.77</v>
      </c>
      <c r="M201" s="349"/>
      <c r="N201" s="349"/>
      <c r="O201" s="349"/>
      <c r="P201" s="349"/>
      <c r="Q201" s="349"/>
      <c r="R201" s="349"/>
      <c r="S201" s="349"/>
      <c r="T201" s="129"/>
    </row>
    <row r="202" spans="10:20" ht="18" customHeight="1">
      <c r="J202" s="353" t="s">
        <v>745</v>
      </c>
      <c r="K202" s="353"/>
      <c r="L202" s="129">
        <v>15000000</v>
      </c>
      <c r="M202" s="349"/>
      <c r="N202" s="349"/>
      <c r="O202" s="349"/>
      <c r="P202" s="349"/>
      <c r="Q202" s="349"/>
      <c r="R202" s="349"/>
      <c r="S202" s="349"/>
      <c r="T202" s="129"/>
    </row>
    <row r="203" spans="10:20" ht="15.75" customHeight="1">
      <c r="J203" s="353" t="s">
        <v>746</v>
      </c>
      <c r="K203" s="353"/>
      <c r="L203" s="129">
        <v>0</v>
      </c>
      <c r="T203" s="129"/>
    </row>
    <row r="204" spans="10:20" ht="15.75" customHeight="1">
      <c r="J204" s="354" t="s">
        <v>764</v>
      </c>
      <c r="K204" s="354"/>
      <c r="L204" s="129">
        <v>19883300</v>
      </c>
      <c r="T204" s="129"/>
    </row>
    <row r="205" spans="10:20" ht="27" customHeight="1">
      <c r="J205" s="353"/>
      <c r="K205" s="353"/>
      <c r="L205" s="129"/>
      <c r="T205" s="129"/>
    </row>
    <row r="206" spans="10:20" ht="15.75">
      <c r="J206" s="215" t="s">
        <v>723</v>
      </c>
      <c r="K206" s="214"/>
      <c r="L206" s="156">
        <f aca="true" t="shared" si="85" ref="L206:S206">SUM(L207:L220)</f>
        <v>41852355.04</v>
      </c>
      <c r="M206" s="127">
        <f t="shared" si="85"/>
        <v>0</v>
      </c>
      <c r="N206" s="127">
        <f t="shared" si="85"/>
        <v>0</v>
      </c>
      <c r="O206" s="127">
        <f t="shared" si="85"/>
        <v>0</v>
      </c>
      <c r="P206" s="127">
        <f t="shared" si="85"/>
        <v>0</v>
      </c>
      <c r="Q206" s="127">
        <f t="shared" si="85"/>
        <v>0</v>
      </c>
      <c r="R206" s="127">
        <f t="shared" si="85"/>
        <v>0</v>
      </c>
      <c r="S206" s="127">
        <f t="shared" si="85"/>
        <v>0</v>
      </c>
      <c r="T206" s="156"/>
    </row>
    <row r="207" spans="10:20" ht="15.75">
      <c r="J207" s="21" t="s">
        <v>707</v>
      </c>
      <c r="K207" s="214"/>
      <c r="L207" s="129">
        <v>365225</v>
      </c>
      <c r="T207" s="129"/>
    </row>
    <row r="208" spans="10:20" ht="15.75">
      <c r="J208" s="21" t="s">
        <v>708</v>
      </c>
      <c r="K208" s="214"/>
      <c r="L208" s="129">
        <v>651000</v>
      </c>
      <c r="T208" s="129"/>
    </row>
    <row r="209" spans="10:20" ht="15.75">
      <c r="J209" s="21" t="s">
        <v>724</v>
      </c>
      <c r="K209" s="214"/>
      <c r="L209" s="129">
        <v>7633334</v>
      </c>
      <c r="T209" s="129"/>
    </row>
    <row r="210" spans="10:20" ht="15.75">
      <c r="J210" s="21" t="s">
        <v>725</v>
      </c>
      <c r="K210" s="214"/>
      <c r="L210" s="129">
        <v>325080</v>
      </c>
      <c r="T210" s="129"/>
    </row>
    <row r="211" spans="10:20" ht="32.25" customHeight="1">
      <c r="J211" s="352" t="s">
        <v>741</v>
      </c>
      <c r="K211" s="352"/>
      <c r="L211" s="159">
        <v>622000.01</v>
      </c>
      <c r="T211" s="159"/>
    </row>
    <row r="212" spans="10:20" ht="49.5" customHeight="1">
      <c r="J212" s="352" t="s">
        <v>742</v>
      </c>
      <c r="K212" s="352"/>
      <c r="L212" s="159">
        <v>8785890</v>
      </c>
      <c r="T212" s="159"/>
    </row>
    <row r="213" spans="10:20" ht="30.75" customHeight="1">
      <c r="J213" s="352" t="s">
        <v>743</v>
      </c>
      <c r="K213" s="352"/>
      <c r="L213" s="159">
        <v>7280000</v>
      </c>
      <c r="T213" s="159"/>
    </row>
    <row r="214" spans="10:20" ht="19.5" customHeight="1">
      <c r="J214" s="351" t="s">
        <v>744</v>
      </c>
      <c r="K214" s="351"/>
      <c r="L214" s="159">
        <v>6500000</v>
      </c>
      <c r="T214" s="159"/>
    </row>
    <row r="215" spans="10:20" ht="19.5" customHeight="1">
      <c r="J215" s="352" t="s">
        <v>786</v>
      </c>
      <c r="K215" s="352"/>
      <c r="L215" s="159">
        <v>4373358.7</v>
      </c>
      <c r="T215" s="159"/>
    </row>
    <row r="216" spans="10:20" ht="32.25" customHeight="1">
      <c r="J216" s="352" t="s">
        <v>787</v>
      </c>
      <c r="K216" s="352"/>
      <c r="L216" s="159">
        <v>424400</v>
      </c>
      <c r="T216" s="159"/>
    </row>
    <row r="217" spans="10:20" ht="19.5" customHeight="1">
      <c r="J217" s="351" t="s">
        <v>788</v>
      </c>
      <c r="K217" s="351"/>
      <c r="L217" s="159">
        <v>208333.33</v>
      </c>
      <c r="T217" s="159"/>
    </row>
    <row r="218" spans="10:20" ht="19.5" customHeight="1">
      <c r="J218" s="352" t="s">
        <v>789</v>
      </c>
      <c r="K218" s="352"/>
      <c r="L218" s="159">
        <v>779059</v>
      </c>
      <c r="T218" s="159"/>
    </row>
    <row r="219" spans="10:20" ht="19.5" customHeight="1">
      <c r="J219" s="351" t="s">
        <v>790</v>
      </c>
      <c r="K219" s="351"/>
      <c r="L219" s="159">
        <v>3137255</v>
      </c>
      <c r="T219" s="159"/>
    </row>
    <row r="220" spans="10:20" ht="19.5" customHeight="1">
      <c r="J220" s="352" t="s">
        <v>791</v>
      </c>
      <c r="K220" s="352"/>
      <c r="L220" s="159">
        <v>767420</v>
      </c>
      <c r="T220" s="159"/>
    </row>
    <row r="221" ht="15.75">
      <c r="L221" s="130"/>
    </row>
    <row r="222" ht="15.75">
      <c r="L222" s="130"/>
    </row>
    <row r="223" ht="15.75">
      <c r="L223" s="130"/>
    </row>
    <row r="224" ht="15.75">
      <c r="L224" s="130"/>
    </row>
    <row r="225" ht="15.75">
      <c r="L225" s="130"/>
    </row>
    <row r="226" ht="15.75">
      <c r="L226" s="130"/>
    </row>
    <row r="227" ht="15.75">
      <c r="L227" s="130"/>
    </row>
    <row r="228" ht="15.75">
      <c r="L228" s="130"/>
    </row>
    <row r="229" ht="15.75">
      <c r="L229" s="130"/>
    </row>
    <row r="230" ht="15.75">
      <c r="L230" s="130"/>
    </row>
    <row r="231" ht="15.75">
      <c r="L231" s="130"/>
    </row>
    <row r="232" ht="15.75">
      <c r="L232" s="130"/>
    </row>
    <row r="233" ht="15.75">
      <c r="L233" s="130"/>
    </row>
    <row r="234" ht="15.75">
      <c r="L234" s="130"/>
    </row>
    <row r="235" ht="15.75">
      <c r="L235" s="130"/>
    </row>
    <row r="236" ht="15.75">
      <c r="L236" s="130"/>
    </row>
    <row r="237" ht="15.75">
      <c r="L237" s="130"/>
    </row>
    <row r="238" ht="15.75">
      <c r="L238" s="130"/>
    </row>
    <row r="239" ht="15.75">
      <c r="L239" s="130"/>
    </row>
    <row r="240" ht="15.75">
      <c r="L240" s="130"/>
    </row>
    <row r="241" ht="15.75">
      <c r="L241" s="130"/>
    </row>
    <row r="242" ht="15.75">
      <c r="L242" s="130"/>
    </row>
    <row r="243" ht="15.75">
      <c r="L243" s="130"/>
    </row>
    <row r="244" ht="15.75">
      <c r="L244" s="130"/>
    </row>
  </sheetData>
  <sheetProtection/>
  <mergeCells count="36">
    <mergeCell ref="A4:S4"/>
    <mergeCell ref="N6:N7"/>
    <mergeCell ref="C6:C7"/>
    <mergeCell ref="A6:A7"/>
    <mergeCell ref="J163:K163"/>
    <mergeCell ref="J164:K164"/>
    <mergeCell ref="L6:L7"/>
    <mergeCell ref="M6:M7"/>
    <mergeCell ref="J199:K199"/>
    <mergeCell ref="J201:K201"/>
    <mergeCell ref="J173:K173"/>
    <mergeCell ref="D6:K6"/>
    <mergeCell ref="J219:K219"/>
    <mergeCell ref="J220:K220"/>
    <mergeCell ref="J218:K218"/>
    <mergeCell ref="J211:K211"/>
    <mergeCell ref="J212:K212"/>
    <mergeCell ref="J213:K213"/>
    <mergeCell ref="J200:K200"/>
    <mergeCell ref="J174:K174"/>
    <mergeCell ref="L2:U2"/>
    <mergeCell ref="U6:U7"/>
    <mergeCell ref="O6:O7"/>
    <mergeCell ref="P6:P7"/>
    <mergeCell ref="Q6:Q7"/>
    <mergeCell ref="R6:R7"/>
    <mergeCell ref="S6:S7"/>
    <mergeCell ref="T6:T7"/>
    <mergeCell ref="J214:K214"/>
    <mergeCell ref="J215:K215"/>
    <mergeCell ref="J216:K216"/>
    <mergeCell ref="J217:K217"/>
    <mergeCell ref="J202:K202"/>
    <mergeCell ref="J203:K203"/>
    <mergeCell ref="J205:K205"/>
    <mergeCell ref="J204:K204"/>
  </mergeCells>
  <hyperlinks>
    <hyperlink ref="C86" r:id="rId1" display="consultantplus://offline/ref=98054EEFBC558BB21A9624E3BB69E118D4553D2843CF7A57337B5FDA5338427C3C37DB4CC4BE6D7AEA997281BB29211E87904687A7751467E8g3L"/>
    <hyperlink ref="C81" r:id="rId2" display="consultantplus://offline/ref=0311FBEF83BFBFB6C09E4544B0CC2436F06C183F7965C33E81E08522433CC8710B62ACC58B1BDBBCDD1BCE212AEA5CC8964E2D6E3152A792pAi0L"/>
    <hyperlink ref="C92" r:id="rId3" display="consultantplus://offline/ref=19ED4B3ED6077FC286755C106B5B9683B4F3D7AF0CD064992C7E5C779EFB9008A96D843E27101347EA67F34864519443D73BB93470E09055FBmAL"/>
  </hyperlinks>
  <printOptions/>
  <pageMargins left="0.7874015748031497" right="0.2362204724409449" top="0.2362204724409449" bottom="0.07874015748031496" header="0" footer="0"/>
  <pageSetup fitToHeight="0" horizontalDpi="600" verticalDpi="600" orientation="portrait" paperSize="9" scale="43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R562"/>
  <sheetViews>
    <sheetView tabSelected="1" view="pageBreakPreview" zoomScaleSheetLayoutView="100" zoomScalePageLayoutView="0" workbookViewId="0" topLeftCell="A533">
      <selection activeCell="I543" sqref="I543:I545"/>
    </sheetView>
  </sheetViews>
  <sheetFormatPr defaultColWidth="9.00390625" defaultRowHeight="12.75"/>
  <cols>
    <col min="1" max="1" width="49.125" style="66" customWidth="1"/>
    <col min="2" max="2" width="6.00390625" style="66" customWidth="1"/>
    <col min="3" max="3" width="4.875" style="66" customWidth="1"/>
    <col min="4" max="4" width="5.125" style="66" customWidth="1"/>
    <col min="5" max="5" width="14.25390625" style="66" customWidth="1"/>
    <col min="6" max="6" width="6.125" style="66" customWidth="1"/>
    <col min="7" max="7" width="17.00390625" style="66" customWidth="1"/>
    <col min="8" max="8" width="20.625" style="66" customWidth="1"/>
    <col min="9" max="9" width="18.375" style="66" customWidth="1"/>
    <col min="10" max="10" width="12.75390625" style="66" customWidth="1"/>
    <col min="11" max="11" width="10.75390625" style="66" customWidth="1"/>
    <col min="12" max="12" width="30.625" style="66" hidden="1" customWidth="1"/>
    <col min="13" max="13" width="13.625" style="66" customWidth="1"/>
    <col min="14" max="14" width="13.875" style="66" bestFit="1" customWidth="1"/>
    <col min="15" max="16384" width="9.125" style="66" customWidth="1"/>
  </cols>
  <sheetData>
    <row r="1" spans="1:12" ht="12.75">
      <c r="A1" s="64"/>
      <c r="B1" s="64"/>
      <c r="C1" s="64"/>
      <c r="D1" s="64"/>
      <c r="E1" s="64"/>
      <c r="F1" s="64" t="s">
        <v>101</v>
      </c>
      <c r="G1" s="64"/>
      <c r="H1" s="64"/>
      <c r="I1" s="65"/>
      <c r="J1" s="65"/>
      <c r="K1" s="65"/>
      <c r="L1" s="65"/>
    </row>
    <row r="2" spans="1:18" ht="24" customHeight="1">
      <c r="A2" s="64"/>
      <c r="B2" s="64"/>
      <c r="C2" s="64"/>
      <c r="D2" s="64"/>
      <c r="E2" s="64"/>
      <c r="F2" s="425" t="s">
        <v>909</v>
      </c>
      <c r="G2" s="425"/>
      <c r="H2" s="426"/>
      <c r="I2" s="426"/>
      <c r="J2" s="426"/>
      <c r="K2" s="426"/>
      <c r="L2" s="426"/>
      <c r="M2" s="427"/>
      <c r="N2" s="427"/>
      <c r="O2" s="427"/>
      <c r="P2" s="427"/>
      <c r="Q2" s="427"/>
      <c r="R2" s="427"/>
    </row>
    <row r="3" spans="1:8" ht="12.75">
      <c r="A3" s="64"/>
      <c r="B3" s="64"/>
      <c r="C3" s="64"/>
      <c r="D3" s="64"/>
      <c r="E3" s="64"/>
      <c r="F3" s="67"/>
      <c r="G3" s="67"/>
      <c r="H3" s="64"/>
    </row>
    <row r="4" spans="1:12" ht="31.5" customHeight="1" thickBot="1">
      <c r="A4" s="383" t="s">
        <v>792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</row>
    <row r="5" spans="1:12" ht="12.75" customHeight="1">
      <c r="A5" s="385" t="s">
        <v>154</v>
      </c>
      <c r="B5" s="370" t="s">
        <v>185</v>
      </c>
      <c r="C5" s="373" t="s">
        <v>155</v>
      </c>
      <c r="D5" s="373" t="s">
        <v>164</v>
      </c>
      <c r="E5" s="380" t="s">
        <v>173</v>
      </c>
      <c r="F5" s="373" t="s">
        <v>174</v>
      </c>
      <c r="G5" s="367" t="s">
        <v>856</v>
      </c>
      <c r="H5" s="367" t="s">
        <v>503</v>
      </c>
      <c r="I5" s="367" t="s">
        <v>853</v>
      </c>
      <c r="J5" s="367" t="s">
        <v>891</v>
      </c>
      <c r="K5" s="367" t="s">
        <v>738</v>
      </c>
      <c r="L5" s="377" t="s">
        <v>375</v>
      </c>
    </row>
    <row r="6" spans="1:12" ht="12.75">
      <c r="A6" s="386"/>
      <c r="B6" s="371"/>
      <c r="C6" s="374"/>
      <c r="D6" s="374"/>
      <c r="E6" s="381"/>
      <c r="F6" s="374"/>
      <c r="G6" s="368"/>
      <c r="H6" s="368"/>
      <c r="I6" s="368"/>
      <c r="J6" s="368"/>
      <c r="K6" s="368"/>
      <c r="L6" s="378"/>
    </row>
    <row r="7" spans="1:12" ht="12.75">
      <c r="A7" s="386"/>
      <c r="B7" s="371"/>
      <c r="C7" s="374"/>
      <c r="D7" s="374"/>
      <c r="E7" s="381"/>
      <c r="F7" s="374"/>
      <c r="G7" s="368"/>
      <c r="H7" s="368"/>
      <c r="I7" s="368"/>
      <c r="J7" s="368"/>
      <c r="K7" s="368"/>
      <c r="L7" s="378"/>
    </row>
    <row r="8" spans="1:12" ht="12.75">
      <c r="A8" s="386"/>
      <c r="B8" s="371"/>
      <c r="C8" s="374"/>
      <c r="D8" s="374"/>
      <c r="E8" s="381"/>
      <c r="F8" s="374"/>
      <c r="G8" s="368"/>
      <c r="H8" s="368"/>
      <c r="I8" s="368"/>
      <c r="J8" s="368"/>
      <c r="K8" s="368"/>
      <c r="L8" s="378"/>
    </row>
    <row r="9" spans="1:12" ht="12.75">
      <c r="A9" s="386"/>
      <c r="B9" s="371"/>
      <c r="C9" s="374"/>
      <c r="D9" s="374"/>
      <c r="E9" s="381"/>
      <c r="F9" s="374"/>
      <c r="G9" s="368"/>
      <c r="H9" s="368"/>
      <c r="I9" s="368"/>
      <c r="J9" s="368"/>
      <c r="K9" s="368"/>
      <c r="L9" s="378"/>
    </row>
    <row r="10" spans="1:12" ht="13.5" thickBot="1">
      <c r="A10" s="387"/>
      <c r="B10" s="372"/>
      <c r="C10" s="375"/>
      <c r="D10" s="375"/>
      <c r="E10" s="382"/>
      <c r="F10" s="375"/>
      <c r="G10" s="369"/>
      <c r="H10" s="369"/>
      <c r="I10" s="369"/>
      <c r="J10" s="369"/>
      <c r="K10" s="369"/>
      <c r="L10" s="379"/>
    </row>
    <row r="11" spans="1:12" ht="16.5" thickBot="1">
      <c r="A11" s="68" t="s">
        <v>146</v>
      </c>
      <c r="B11" s="231" t="s">
        <v>186</v>
      </c>
      <c r="C11" s="232"/>
      <c r="D11" s="232"/>
      <c r="E11" s="233"/>
      <c r="F11" s="232"/>
      <c r="G11" s="234">
        <f>G540</f>
        <v>618719877.3499999</v>
      </c>
      <c r="H11" s="234">
        <f>H540</f>
        <v>1501240079.1399999</v>
      </c>
      <c r="I11" s="235">
        <f>I540</f>
        <v>941676702.0100001</v>
      </c>
      <c r="J11" s="144">
        <f>I11/H11*100</f>
        <v>62.72658951054976</v>
      </c>
      <c r="K11" s="144">
        <f>I11/G11*100</f>
        <v>152.19758350794163</v>
      </c>
      <c r="L11" s="147">
        <f>I11/H11*100</f>
        <v>62.72658951054976</v>
      </c>
    </row>
    <row r="12" spans="1:12" ht="15.75">
      <c r="A12" s="428" t="s">
        <v>169</v>
      </c>
      <c r="B12" s="429" t="s">
        <v>186</v>
      </c>
      <c r="C12" s="430" t="s">
        <v>156</v>
      </c>
      <c r="D12" s="430"/>
      <c r="E12" s="430"/>
      <c r="F12" s="430"/>
      <c r="G12" s="431">
        <f>G50+G13+G53+G56</f>
        <v>32381515.96</v>
      </c>
      <c r="H12" s="431">
        <f>H50+H13+H53+H56</f>
        <v>47995465.2</v>
      </c>
      <c r="I12" s="432">
        <f>I50+I13+I53+I56</f>
        <v>32077391.42</v>
      </c>
      <c r="J12" s="144">
        <f aca="true" t="shared" si="0" ref="J12:J74">I12/H12*100</f>
        <v>66.83421295393549</v>
      </c>
      <c r="K12" s="144">
        <f aca="true" t="shared" si="1" ref="K12:K74">I12/G12*100</f>
        <v>99.06080820806636</v>
      </c>
      <c r="L12" s="433">
        <f aca="true" t="shared" si="2" ref="L12:L76">I12/H12*100</f>
        <v>66.83421295393549</v>
      </c>
    </row>
    <row r="13" spans="1:12" ht="38.25" customHeight="1">
      <c r="A13" s="117" t="s">
        <v>181</v>
      </c>
      <c r="B13" s="236" t="s">
        <v>186</v>
      </c>
      <c r="C13" s="237" t="s">
        <v>156</v>
      </c>
      <c r="D13" s="245" t="s">
        <v>166</v>
      </c>
      <c r="E13" s="245"/>
      <c r="F13" s="245"/>
      <c r="G13" s="217">
        <f>G14+G20+G24+G35+G38+G40+G42+G44+G46+G48+G29</f>
        <v>19325001.5</v>
      </c>
      <c r="H13" s="217">
        <f>H14+H20+H24+H35+H38+H40+H42+H44+H46+H48+H29</f>
        <v>30034542.39</v>
      </c>
      <c r="I13" s="434">
        <f>I14+I20+I24+I35+I38+I40+I42+I44+I46+I48+I29</f>
        <v>19382175.59</v>
      </c>
      <c r="J13" s="144">
        <f t="shared" si="0"/>
        <v>64.53294789153603</v>
      </c>
      <c r="K13" s="144">
        <f t="shared" si="1"/>
        <v>100.29585555271497</v>
      </c>
      <c r="L13" s="145">
        <f t="shared" si="2"/>
        <v>64.53294789153603</v>
      </c>
    </row>
    <row r="14" spans="1:12" ht="38.25" customHeight="1">
      <c r="A14" s="111" t="s">
        <v>217</v>
      </c>
      <c r="B14" s="236" t="s">
        <v>186</v>
      </c>
      <c r="C14" s="238" t="s">
        <v>156</v>
      </c>
      <c r="D14" s="246" t="s">
        <v>166</v>
      </c>
      <c r="E14" s="246" t="s">
        <v>228</v>
      </c>
      <c r="F14" s="246"/>
      <c r="G14" s="218">
        <f>SUM(G15:G19)</f>
        <v>15835020.120000001</v>
      </c>
      <c r="H14" s="218">
        <f>SUM(H15:H19)</f>
        <v>25710000</v>
      </c>
      <c r="I14" s="435">
        <f>SUM(I15:I19)</f>
        <v>16669435.19</v>
      </c>
      <c r="J14" s="144">
        <f t="shared" si="0"/>
        <v>64.83638735900428</v>
      </c>
      <c r="K14" s="144">
        <f t="shared" si="1"/>
        <v>105.26942854304373</v>
      </c>
      <c r="L14" s="145">
        <f t="shared" si="2"/>
        <v>64.83638735900428</v>
      </c>
    </row>
    <row r="15" spans="1:12" ht="18.75" customHeight="1">
      <c r="A15" s="112" t="s">
        <v>577</v>
      </c>
      <c r="B15" s="236" t="s">
        <v>186</v>
      </c>
      <c r="C15" s="239" t="s">
        <v>156</v>
      </c>
      <c r="D15" s="247" t="s">
        <v>166</v>
      </c>
      <c r="E15" s="247" t="s">
        <v>228</v>
      </c>
      <c r="F15" s="247" t="s">
        <v>216</v>
      </c>
      <c r="G15" s="220">
        <v>11135254.72</v>
      </c>
      <c r="H15" s="220">
        <v>18552000</v>
      </c>
      <c r="I15" s="436">
        <v>11973951.68</v>
      </c>
      <c r="J15" s="144">
        <f t="shared" si="0"/>
        <v>64.5426459680897</v>
      </c>
      <c r="K15" s="144">
        <f t="shared" si="1"/>
        <v>107.53190637384897</v>
      </c>
      <c r="L15" s="145">
        <f t="shared" si="2"/>
        <v>64.5426459680897</v>
      </c>
    </row>
    <row r="16" spans="1:12" ht="27.75" customHeight="1">
      <c r="A16" s="112" t="s">
        <v>578</v>
      </c>
      <c r="B16" s="236" t="s">
        <v>186</v>
      </c>
      <c r="C16" s="239" t="s">
        <v>218</v>
      </c>
      <c r="D16" s="247" t="s">
        <v>166</v>
      </c>
      <c r="E16" s="247" t="s">
        <v>228</v>
      </c>
      <c r="F16" s="247" t="s">
        <v>219</v>
      </c>
      <c r="G16" s="220">
        <v>261625.53</v>
      </c>
      <c r="H16" s="220">
        <v>300000</v>
      </c>
      <c r="I16" s="436">
        <v>181790.9</v>
      </c>
      <c r="J16" s="144">
        <f t="shared" si="0"/>
        <v>60.59696666666666</v>
      </c>
      <c r="K16" s="144">
        <f t="shared" si="1"/>
        <v>69.48515307355517</v>
      </c>
      <c r="L16" s="145">
        <f t="shared" si="2"/>
        <v>60.59696666666666</v>
      </c>
    </row>
    <row r="17" spans="1:12" ht="43.5" customHeight="1">
      <c r="A17" s="112" t="s">
        <v>229</v>
      </c>
      <c r="B17" s="236" t="s">
        <v>186</v>
      </c>
      <c r="C17" s="239" t="s">
        <v>218</v>
      </c>
      <c r="D17" s="247" t="s">
        <v>166</v>
      </c>
      <c r="E17" s="247" t="s">
        <v>228</v>
      </c>
      <c r="F17" s="247" t="s">
        <v>230</v>
      </c>
      <c r="G17" s="220">
        <v>3416655.81</v>
      </c>
      <c r="H17" s="220">
        <v>5206100</v>
      </c>
      <c r="I17" s="436">
        <v>3419361.87</v>
      </c>
      <c r="J17" s="144">
        <f t="shared" si="0"/>
        <v>65.67991145002978</v>
      </c>
      <c r="K17" s="144">
        <f t="shared" si="1"/>
        <v>100.07920200776677</v>
      </c>
      <c r="L17" s="145">
        <f t="shared" si="2"/>
        <v>65.67991145002978</v>
      </c>
    </row>
    <row r="18" spans="1:12" ht="18" customHeight="1">
      <c r="A18" s="112" t="s">
        <v>494</v>
      </c>
      <c r="B18" s="236" t="s">
        <v>186</v>
      </c>
      <c r="C18" s="239" t="s">
        <v>156</v>
      </c>
      <c r="D18" s="247" t="s">
        <v>166</v>
      </c>
      <c r="E18" s="247" t="s">
        <v>228</v>
      </c>
      <c r="F18" s="247" t="s">
        <v>215</v>
      </c>
      <c r="G18" s="220">
        <v>1017399.09</v>
      </c>
      <c r="H18" s="220">
        <v>1646900</v>
      </c>
      <c r="I18" s="436">
        <v>1094330.74</v>
      </c>
      <c r="J18" s="144">
        <f t="shared" si="0"/>
        <v>66.44791669196673</v>
      </c>
      <c r="K18" s="144">
        <f t="shared" si="1"/>
        <v>107.5616000403539</v>
      </c>
      <c r="L18" s="145">
        <f t="shared" si="2"/>
        <v>66.44791669196673</v>
      </c>
    </row>
    <row r="19" spans="1:12" ht="18" customHeight="1">
      <c r="A19" s="112" t="s">
        <v>241</v>
      </c>
      <c r="B19" s="236" t="s">
        <v>186</v>
      </c>
      <c r="C19" s="239" t="s">
        <v>156</v>
      </c>
      <c r="D19" s="247" t="s">
        <v>166</v>
      </c>
      <c r="E19" s="247" t="s">
        <v>228</v>
      </c>
      <c r="F19" s="247" t="s">
        <v>242</v>
      </c>
      <c r="G19" s="220">
        <v>4084.97</v>
      </c>
      <c r="H19" s="220">
        <v>5000</v>
      </c>
      <c r="I19" s="436">
        <v>0</v>
      </c>
      <c r="J19" s="144">
        <f t="shared" si="0"/>
        <v>0</v>
      </c>
      <c r="K19" s="144">
        <f t="shared" si="1"/>
        <v>0</v>
      </c>
      <c r="L19" s="145">
        <f t="shared" si="2"/>
        <v>0</v>
      </c>
    </row>
    <row r="20" spans="1:14" ht="30.75" customHeight="1">
      <c r="A20" s="437" t="s">
        <v>187</v>
      </c>
      <c r="B20" s="236" t="s">
        <v>186</v>
      </c>
      <c r="C20" s="238" t="s">
        <v>156</v>
      </c>
      <c r="D20" s="246" t="s">
        <v>166</v>
      </c>
      <c r="E20" s="246" t="s">
        <v>231</v>
      </c>
      <c r="F20" s="246"/>
      <c r="G20" s="218">
        <f>SUM(G21:G23)</f>
        <v>1580905.0499999998</v>
      </c>
      <c r="H20" s="218">
        <f>SUM(H21:H23)</f>
        <v>2528933.75</v>
      </c>
      <c r="I20" s="435">
        <f>SUM(I21:I23)</f>
        <v>1560751.42</v>
      </c>
      <c r="J20" s="144">
        <f t="shared" si="0"/>
        <v>61.71578911468123</v>
      </c>
      <c r="K20" s="144">
        <f t="shared" si="1"/>
        <v>98.72518403303222</v>
      </c>
      <c r="L20" s="145">
        <f t="shared" si="2"/>
        <v>61.71578911468123</v>
      </c>
      <c r="N20" s="69"/>
    </row>
    <row r="21" spans="1:12" ht="14.25" customHeight="1">
      <c r="A21" s="112" t="s">
        <v>232</v>
      </c>
      <c r="B21" s="236" t="s">
        <v>186</v>
      </c>
      <c r="C21" s="239" t="s">
        <v>156</v>
      </c>
      <c r="D21" s="247" t="s">
        <v>166</v>
      </c>
      <c r="E21" s="247" t="s">
        <v>231</v>
      </c>
      <c r="F21" s="247" t="s">
        <v>216</v>
      </c>
      <c r="G21" s="220">
        <v>1197603.66</v>
      </c>
      <c r="H21" s="220">
        <v>1900000</v>
      </c>
      <c r="I21" s="436">
        <v>1228169.89</v>
      </c>
      <c r="J21" s="144">
        <f t="shared" si="0"/>
        <v>64.64052052631578</v>
      </c>
      <c r="K21" s="144">
        <f t="shared" si="1"/>
        <v>102.55228261409957</v>
      </c>
      <c r="L21" s="145">
        <f t="shared" si="2"/>
        <v>64.64052052631578</v>
      </c>
    </row>
    <row r="22" spans="1:12" ht="21.75" customHeight="1">
      <c r="A22" s="112" t="s">
        <v>578</v>
      </c>
      <c r="B22" s="236" t="s">
        <v>186</v>
      </c>
      <c r="C22" s="239" t="s">
        <v>156</v>
      </c>
      <c r="D22" s="247" t="s">
        <v>166</v>
      </c>
      <c r="E22" s="247" t="s">
        <v>231</v>
      </c>
      <c r="F22" s="247" t="s">
        <v>219</v>
      </c>
      <c r="G22" s="220">
        <v>47268</v>
      </c>
      <c r="H22" s="220">
        <v>55000</v>
      </c>
      <c r="I22" s="436">
        <v>760</v>
      </c>
      <c r="J22" s="144">
        <f t="shared" si="0"/>
        <v>1.3818181818181818</v>
      </c>
      <c r="K22" s="144">
        <f t="shared" si="1"/>
        <v>1.607853093001608</v>
      </c>
      <c r="L22" s="145">
        <f t="shared" si="2"/>
        <v>1.3818181818181818</v>
      </c>
    </row>
    <row r="23" spans="1:12" ht="40.5" customHeight="1">
      <c r="A23" s="112" t="s">
        <v>229</v>
      </c>
      <c r="B23" s="236" t="s">
        <v>186</v>
      </c>
      <c r="C23" s="239" t="s">
        <v>156</v>
      </c>
      <c r="D23" s="247" t="s">
        <v>166</v>
      </c>
      <c r="E23" s="247" t="s">
        <v>231</v>
      </c>
      <c r="F23" s="247" t="s">
        <v>230</v>
      </c>
      <c r="G23" s="220">
        <v>336033.39</v>
      </c>
      <c r="H23" s="220">
        <v>573933.75</v>
      </c>
      <c r="I23" s="436">
        <v>331821.53</v>
      </c>
      <c r="J23" s="144">
        <f t="shared" si="0"/>
        <v>57.815301853219125</v>
      </c>
      <c r="K23" s="144">
        <f t="shared" si="1"/>
        <v>98.74659479523746</v>
      </c>
      <c r="L23" s="145">
        <f t="shared" si="2"/>
        <v>57.815301853219125</v>
      </c>
    </row>
    <row r="24" spans="1:12" ht="56.25" customHeight="1">
      <c r="A24" s="438" t="s">
        <v>211</v>
      </c>
      <c r="B24" s="236" t="s">
        <v>186</v>
      </c>
      <c r="C24" s="240" t="s">
        <v>156</v>
      </c>
      <c r="D24" s="439" t="s">
        <v>166</v>
      </c>
      <c r="E24" s="439" t="s">
        <v>233</v>
      </c>
      <c r="F24" s="439"/>
      <c r="G24" s="218">
        <f>SUM(G25:G28)</f>
        <v>264328.15</v>
      </c>
      <c r="H24" s="218">
        <f>SUM(H25:H28)</f>
        <v>379000</v>
      </c>
      <c r="I24" s="435">
        <f>SUM(I25:I28)</f>
        <v>283500</v>
      </c>
      <c r="J24" s="144">
        <f t="shared" si="0"/>
        <v>74.80211081794195</v>
      </c>
      <c r="K24" s="144">
        <f t="shared" si="1"/>
        <v>107.25304890909273</v>
      </c>
      <c r="L24" s="145">
        <f t="shared" si="2"/>
        <v>74.80211081794195</v>
      </c>
    </row>
    <row r="25" spans="1:12" ht="15" customHeight="1">
      <c r="A25" s="112" t="s">
        <v>577</v>
      </c>
      <c r="B25" s="236" t="s">
        <v>186</v>
      </c>
      <c r="C25" s="239" t="s">
        <v>156</v>
      </c>
      <c r="D25" s="247" t="s">
        <v>166</v>
      </c>
      <c r="E25" s="247" t="s">
        <v>233</v>
      </c>
      <c r="F25" s="247" t="s">
        <v>216</v>
      </c>
      <c r="G25" s="220">
        <v>215565.6</v>
      </c>
      <c r="H25" s="220">
        <v>274657.87</v>
      </c>
      <c r="I25" s="436">
        <v>220557.87</v>
      </c>
      <c r="J25" s="144">
        <f t="shared" si="0"/>
        <v>80.3027672209065</v>
      </c>
      <c r="K25" s="144">
        <f t="shared" si="1"/>
        <v>102.3158936305236</v>
      </c>
      <c r="L25" s="145">
        <f t="shared" si="2"/>
        <v>80.3027672209065</v>
      </c>
    </row>
    <row r="26" spans="1:12" ht="18" customHeight="1">
      <c r="A26" s="112" t="s">
        <v>229</v>
      </c>
      <c r="B26" s="236" t="s">
        <v>186</v>
      </c>
      <c r="C26" s="239" t="s">
        <v>156</v>
      </c>
      <c r="D26" s="247" t="s">
        <v>166</v>
      </c>
      <c r="E26" s="247" t="s">
        <v>233</v>
      </c>
      <c r="F26" s="247" t="s">
        <v>230</v>
      </c>
      <c r="G26" s="220">
        <v>38762.55</v>
      </c>
      <c r="H26" s="220">
        <v>79342.13</v>
      </c>
      <c r="I26" s="436">
        <v>52942.13</v>
      </c>
      <c r="J26" s="144">
        <f t="shared" si="0"/>
        <v>66.72637853306938</v>
      </c>
      <c r="K26" s="144">
        <f t="shared" si="1"/>
        <v>136.58061711626297</v>
      </c>
      <c r="L26" s="145">
        <f t="shared" si="2"/>
        <v>66.72637853306938</v>
      </c>
    </row>
    <row r="27" spans="1:12" ht="21.75" customHeight="1">
      <c r="A27" s="112" t="s">
        <v>495</v>
      </c>
      <c r="B27" s="236" t="s">
        <v>186</v>
      </c>
      <c r="C27" s="239" t="s">
        <v>156</v>
      </c>
      <c r="D27" s="247" t="s">
        <v>166</v>
      </c>
      <c r="E27" s="247" t="s">
        <v>233</v>
      </c>
      <c r="F27" s="247" t="s">
        <v>215</v>
      </c>
      <c r="G27" s="220">
        <v>0</v>
      </c>
      <c r="H27" s="220">
        <v>15000</v>
      </c>
      <c r="I27" s="436">
        <v>0</v>
      </c>
      <c r="J27" s="144">
        <f t="shared" si="0"/>
        <v>0</v>
      </c>
      <c r="K27" s="144" t="e">
        <f t="shared" si="1"/>
        <v>#DIV/0!</v>
      </c>
      <c r="L27" s="145">
        <f t="shared" si="2"/>
        <v>0</v>
      </c>
    </row>
    <row r="28" spans="1:12" ht="15" customHeight="1">
      <c r="A28" s="112" t="s">
        <v>220</v>
      </c>
      <c r="B28" s="236" t="s">
        <v>186</v>
      </c>
      <c r="C28" s="239" t="s">
        <v>156</v>
      </c>
      <c r="D28" s="247" t="s">
        <v>166</v>
      </c>
      <c r="E28" s="247" t="s">
        <v>233</v>
      </c>
      <c r="F28" s="247" t="s">
        <v>210</v>
      </c>
      <c r="G28" s="220">
        <v>10000</v>
      </c>
      <c r="H28" s="220">
        <v>10000</v>
      </c>
      <c r="I28" s="436">
        <v>10000</v>
      </c>
      <c r="J28" s="144">
        <f t="shared" si="0"/>
        <v>100</v>
      </c>
      <c r="K28" s="144">
        <f t="shared" si="1"/>
        <v>100</v>
      </c>
      <c r="L28" s="145">
        <f t="shared" si="2"/>
        <v>100</v>
      </c>
    </row>
    <row r="29" spans="1:12" ht="27" customHeight="1">
      <c r="A29" s="438" t="s">
        <v>579</v>
      </c>
      <c r="B29" s="236" t="s">
        <v>186</v>
      </c>
      <c r="C29" s="240" t="s">
        <v>156</v>
      </c>
      <c r="D29" s="439" t="s">
        <v>166</v>
      </c>
      <c r="E29" s="439" t="s">
        <v>481</v>
      </c>
      <c r="F29" s="439"/>
      <c r="G29" s="218">
        <f>SUM(G30:G34)</f>
        <v>321672.68</v>
      </c>
      <c r="H29" s="218">
        <f>SUM(H30:H34)</f>
        <v>453400</v>
      </c>
      <c r="I29" s="435">
        <f>SUM(I30:I34)</f>
        <v>151956.86000000002</v>
      </c>
      <c r="J29" s="144">
        <f t="shared" si="0"/>
        <v>33.51496691662991</v>
      </c>
      <c r="K29" s="144">
        <f t="shared" si="1"/>
        <v>47.23959150027911</v>
      </c>
      <c r="L29" s="145">
        <f t="shared" si="2"/>
        <v>33.51496691662991</v>
      </c>
    </row>
    <row r="30" spans="1:12" ht="18" customHeight="1">
      <c r="A30" s="112" t="s">
        <v>580</v>
      </c>
      <c r="B30" s="236" t="s">
        <v>186</v>
      </c>
      <c r="C30" s="239" t="s">
        <v>156</v>
      </c>
      <c r="D30" s="247" t="s">
        <v>166</v>
      </c>
      <c r="E30" s="247" t="s">
        <v>481</v>
      </c>
      <c r="F30" s="247" t="s">
        <v>216</v>
      </c>
      <c r="G30" s="220">
        <v>255291.13</v>
      </c>
      <c r="H30" s="220">
        <v>225257</v>
      </c>
      <c r="I30" s="436">
        <v>33579.07</v>
      </c>
      <c r="J30" s="144">
        <f t="shared" si="0"/>
        <v>14.907003999875698</v>
      </c>
      <c r="K30" s="144">
        <f t="shared" si="1"/>
        <v>13.15324586482891</v>
      </c>
      <c r="L30" s="145">
        <f t="shared" si="2"/>
        <v>14.907003999875698</v>
      </c>
    </row>
    <row r="31" spans="1:12" ht="23.25" customHeight="1">
      <c r="A31" s="112" t="s">
        <v>889</v>
      </c>
      <c r="B31" s="236" t="s">
        <v>186</v>
      </c>
      <c r="C31" s="239" t="s">
        <v>156</v>
      </c>
      <c r="D31" s="247" t="s">
        <v>166</v>
      </c>
      <c r="E31" s="247" t="s">
        <v>481</v>
      </c>
      <c r="F31" s="247" t="s">
        <v>216</v>
      </c>
      <c r="G31" s="220">
        <v>0</v>
      </c>
      <c r="H31" s="220">
        <v>52500</v>
      </c>
      <c r="I31" s="436">
        <v>41223.97</v>
      </c>
      <c r="J31" s="144">
        <f t="shared" si="0"/>
        <v>78.52184761904762</v>
      </c>
      <c r="K31" s="144" t="e">
        <f t="shared" si="1"/>
        <v>#DIV/0!</v>
      </c>
      <c r="L31" s="145">
        <f t="shared" si="2"/>
        <v>78.52184761904762</v>
      </c>
    </row>
    <row r="32" spans="1:12" ht="39" customHeight="1">
      <c r="A32" s="112" t="s">
        <v>581</v>
      </c>
      <c r="B32" s="236" t="s">
        <v>186</v>
      </c>
      <c r="C32" s="239" t="s">
        <v>156</v>
      </c>
      <c r="D32" s="247" t="s">
        <v>166</v>
      </c>
      <c r="E32" s="247" t="s">
        <v>481</v>
      </c>
      <c r="F32" s="247" t="s">
        <v>230</v>
      </c>
      <c r="G32" s="220">
        <v>56381.55</v>
      </c>
      <c r="H32" s="220">
        <v>80309</v>
      </c>
      <c r="I32" s="436">
        <v>2690.82</v>
      </c>
      <c r="J32" s="144">
        <f t="shared" si="0"/>
        <v>3.3505833717267057</v>
      </c>
      <c r="K32" s="144">
        <f t="shared" si="1"/>
        <v>4.772518669671196</v>
      </c>
      <c r="L32" s="145">
        <f t="shared" si="2"/>
        <v>3.3505833717267057</v>
      </c>
    </row>
    <row r="33" spans="1:12" ht="45" customHeight="1">
      <c r="A33" s="112" t="s">
        <v>890</v>
      </c>
      <c r="B33" s="236" t="s">
        <v>186</v>
      </c>
      <c r="C33" s="239" t="s">
        <v>156</v>
      </c>
      <c r="D33" s="247" t="s">
        <v>166</v>
      </c>
      <c r="E33" s="247" t="s">
        <v>481</v>
      </c>
      <c r="F33" s="247" t="s">
        <v>230</v>
      </c>
      <c r="G33" s="220"/>
      <c r="H33" s="220">
        <v>15900</v>
      </c>
      <c r="I33" s="436">
        <v>6800</v>
      </c>
      <c r="J33" s="144">
        <f t="shared" si="0"/>
        <v>42.76729559748428</v>
      </c>
      <c r="K33" s="144" t="e">
        <f t="shared" si="1"/>
        <v>#DIV/0!</v>
      </c>
      <c r="L33" s="145">
        <f t="shared" si="2"/>
        <v>42.76729559748428</v>
      </c>
    </row>
    <row r="34" spans="1:12" ht="13.5" customHeight="1">
      <c r="A34" s="112" t="s">
        <v>495</v>
      </c>
      <c r="B34" s="236" t="s">
        <v>186</v>
      </c>
      <c r="C34" s="239" t="s">
        <v>156</v>
      </c>
      <c r="D34" s="247" t="s">
        <v>166</v>
      </c>
      <c r="E34" s="247" t="s">
        <v>481</v>
      </c>
      <c r="F34" s="247" t="s">
        <v>215</v>
      </c>
      <c r="G34" s="220">
        <v>10000</v>
      </c>
      <c r="H34" s="220">
        <v>79434</v>
      </c>
      <c r="I34" s="436">
        <v>67663</v>
      </c>
      <c r="J34" s="144">
        <f t="shared" si="0"/>
        <v>85.18140846488909</v>
      </c>
      <c r="K34" s="144">
        <f t="shared" si="1"/>
        <v>676.63</v>
      </c>
      <c r="L34" s="145">
        <f t="shared" si="2"/>
        <v>85.18140846488909</v>
      </c>
    </row>
    <row r="35" spans="1:12" ht="56.25" customHeight="1">
      <c r="A35" s="437" t="s">
        <v>793</v>
      </c>
      <c r="B35" s="236" t="s">
        <v>186</v>
      </c>
      <c r="C35" s="238" t="s">
        <v>156</v>
      </c>
      <c r="D35" s="246" t="s">
        <v>166</v>
      </c>
      <c r="E35" s="246" t="s">
        <v>837</v>
      </c>
      <c r="F35" s="246"/>
      <c r="G35" s="218">
        <f>SUM(G36:G37)</f>
        <v>1065685.7</v>
      </c>
      <c r="H35" s="218">
        <f>SUM(H36:H37)</f>
        <v>693208.64</v>
      </c>
      <c r="I35" s="435">
        <f>SUM(I36:I37)</f>
        <v>693208.64</v>
      </c>
      <c r="J35" s="144">
        <f t="shared" si="0"/>
        <v>100</v>
      </c>
      <c r="K35" s="144">
        <f t="shared" si="1"/>
        <v>65.04813192107204</v>
      </c>
      <c r="L35" s="145">
        <f t="shared" si="2"/>
        <v>100</v>
      </c>
    </row>
    <row r="36" spans="1:12" ht="18" customHeight="1">
      <c r="A36" s="112" t="s">
        <v>232</v>
      </c>
      <c r="B36" s="236" t="s">
        <v>186</v>
      </c>
      <c r="C36" s="239" t="s">
        <v>156</v>
      </c>
      <c r="D36" s="247" t="s">
        <v>166</v>
      </c>
      <c r="E36" s="247" t="s">
        <v>837</v>
      </c>
      <c r="F36" s="247" t="s">
        <v>216</v>
      </c>
      <c r="G36" s="220">
        <v>818499</v>
      </c>
      <c r="H36" s="220">
        <v>532418.31</v>
      </c>
      <c r="I36" s="436">
        <v>532418.31</v>
      </c>
      <c r="J36" s="144">
        <f t="shared" si="0"/>
        <v>100</v>
      </c>
      <c r="K36" s="144">
        <f t="shared" si="1"/>
        <v>65.04813200749176</v>
      </c>
      <c r="L36" s="145">
        <f t="shared" si="2"/>
        <v>100</v>
      </c>
    </row>
    <row r="37" spans="1:12" ht="44.25" customHeight="1">
      <c r="A37" s="112" t="s">
        <v>229</v>
      </c>
      <c r="B37" s="236" t="s">
        <v>186</v>
      </c>
      <c r="C37" s="239" t="s">
        <v>156</v>
      </c>
      <c r="D37" s="247" t="s">
        <v>166</v>
      </c>
      <c r="E37" s="247" t="s">
        <v>837</v>
      </c>
      <c r="F37" s="247" t="s">
        <v>230</v>
      </c>
      <c r="G37" s="220">
        <v>247186.7</v>
      </c>
      <c r="H37" s="220">
        <v>160790.33</v>
      </c>
      <c r="I37" s="436">
        <v>160790.33</v>
      </c>
      <c r="J37" s="144">
        <f t="shared" si="0"/>
        <v>100</v>
      </c>
      <c r="K37" s="144">
        <f t="shared" si="1"/>
        <v>65.04813163491401</v>
      </c>
      <c r="L37" s="145">
        <f t="shared" si="2"/>
        <v>100</v>
      </c>
    </row>
    <row r="38" spans="1:12" ht="15.75" customHeight="1">
      <c r="A38" s="111" t="s">
        <v>582</v>
      </c>
      <c r="B38" s="236" t="s">
        <v>186</v>
      </c>
      <c r="C38" s="238" t="s">
        <v>156</v>
      </c>
      <c r="D38" s="246" t="s">
        <v>166</v>
      </c>
      <c r="E38" s="246" t="s">
        <v>234</v>
      </c>
      <c r="F38" s="246"/>
      <c r="G38" s="218">
        <f>G39</f>
        <v>160000</v>
      </c>
      <c r="H38" s="218">
        <f>H39</f>
        <v>151000</v>
      </c>
      <c r="I38" s="435">
        <f>I39</f>
        <v>0</v>
      </c>
      <c r="J38" s="144">
        <f t="shared" si="0"/>
        <v>0</v>
      </c>
      <c r="K38" s="144">
        <f t="shared" si="1"/>
        <v>0</v>
      </c>
      <c r="L38" s="145">
        <f t="shared" si="2"/>
        <v>0</v>
      </c>
    </row>
    <row r="39" spans="1:12" ht="20.25" customHeight="1">
      <c r="A39" s="112" t="s">
        <v>495</v>
      </c>
      <c r="B39" s="236" t="s">
        <v>186</v>
      </c>
      <c r="C39" s="239" t="s">
        <v>156</v>
      </c>
      <c r="D39" s="247" t="s">
        <v>166</v>
      </c>
      <c r="E39" s="247" t="s">
        <v>234</v>
      </c>
      <c r="F39" s="247" t="s">
        <v>215</v>
      </c>
      <c r="G39" s="220">
        <v>160000</v>
      </c>
      <c r="H39" s="220">
        <v>151000</v>
      </c>
      <c r="I39" s="436">
        <v>0</v>
      </c>
      <c r="J39" s="144">
        <f t="shared" si="0"/>
        <v>0</v>
      </c>
      <c r="K39" s="144">
        <f t="shared" si="1"/>
        <v>0</v>
      </c>
      <c r="L39" s="145">
        <f t="shared" si="2"/>
        <v>0</v>
      </c>
    </row>
    <row r="40" spans="1:12" ht="37.5" customHeight="1">
      <c r="A40" s="111" t="s">
        <v>583</v>
      </c>
      <c r="B40" s="236" t="s">
        <v>186</v>
      </c>
      <c r="C40" s="238" t="s">
        <v>156</v>
      </c>
      <c r="D40" s="246" t="s">
        <v>166</v>
      </c>
      <c r="E40" s="246" t="s">
        <v>235</v>
      </c>
      <c r="F40" s="246"/>
      <c r="G40" s="218">
        <f>SUM(G41:G41)</f>
        <v>40000</v>
      </c>
      <c r="H40" s="218">
        <f>SUM(H41:H41)</f>
        <v>31000</v>
      </c>
      <c r="I40" s="435">
        <f>SUM(I41:I41)</f>
        <v>0</v>
      </c>
      <c r="J40" s="144">
        <f t="shared" si="0"/>
        <v>0</v>
      </c>
      <c r="K40" s="144">
        <f t="shared" si="1"/>
        <v>0</v>
      </c>
      <c r="L40" s="145">
        <f t="shared" si="2"/>
        <v>0</v>
      </c>
    </row>
    <row r="41" spans="1:12" ht="17.25" customHeight="1">
      <c r="A41" s="112" t="s">
        <v>494</v>
      </c>
      <c r="B41" s="236" t="s">
        <v>186</v>
      </c>
      <c r="C41" s="239" t="s">
        <v>156</v>
      </c>
      <c r="D41" s="247" t="s">
        <v>166</v>
      </c>
      <c r="E41" s="247" t="s">
        <v>235</v>
      </c>
      <c r="F41" s="247" t="s">
        <v>215</v>
      </c>
      <c r="G41" s="220">
        <v>40000</v>
      </c>
      <c r="H41" s="220">
        <v>31000</v>
      </c>
      <c r="I41" s="436">
        <v>0</v>
      </c>
      <c r="J41" s="144">
        <f t="shared" si="0"/>
        <v>0</v>
      </c>
      <c r="K41" s="144">
        <f t="shared" si="1"/>
        <v>0</v>
      </c>
      <c r="L41" s="145">
        <f t="shared" si="2"/>
        <v>0</v>
      </c>
    </row>
    <row r="42" spans="1:12" ht="42" customHeight="1">
      <c r="A42" s="440" t="s">
        <v>584</v>
      </c>
      <c r="B42" s="236" t="s">
        <v>186</v>
      </c>
      <c r="C42" s="238" t="s">
        <v>156</v>
      </c>
      <c r="D42" s="246" t="s">
        <v>166</v>
      </c>
      <c r="E42" s="246" t="s">
        <v>236</v>
      </c>
      <c r="F42" s="246"/>
      <c r="G42" s="218">
        <f>G43</f>
        <v>11000</v>
      </c>
      <c r="H42" s="218">
        <f>H43</f>
        <v>11000</v>
      </c>
      <c r="I42" s="435">
        <f>I43</f>
        <v>0</v>
      </c>
      <c r="J42" s="144">
        <f t="shared" si="0"/>
        <v>0</v>
      </c>
      <c r="K42" s="144">
        <f t="shared" si="1"/>
        <v>0</v>
      </c>
      <c r="L42" s="145">
        <f t="shared" si="2"/>
        <v>0</v>
      </c>
    </row>
    <row r="43" spans="1:12" ht="22.5" customHeight="1">
      <c r="A43" s="112" t="s">
        <v>495</v>
      </c>
      <c r="B43" s="236" t="s">
        <v>186</v>
      </c>
      <c r="C43" s="239" t="s">
        <v>156</v>
      </c>
      <c r="D43" s="247" t="s">
        <v>166</v>
      </c>
      <c r="E43" s="247" t="s">
        <v>237</v>
      </c>
      <c r="F43" s="247" t="s">
        <v>215</v>
      </c>
      <c r="G43" s="220">
        <v>11000</v>
      </c>
      <c r="H43" s="220">
        <v>11000</v>
      </c>
      <c r="I43" s="436">
        <v>0</v>
      </c>
      <c r="J43" s="144">
        <f t="shared" si="0"/>
        <v>0</v>
      </c>
      <c r="K43" s="144">
        <f t="shared" si="1"/>
        <v>0</v>
      </c>
      <c r="L43" s="145">
        <f t="shared" si="2"/>
        <v>0</v>
      </c>
    </row>
    <row r="44" spans="1:12" ht="38.25" customHeight="1">
      <c r="A44" s="440" t="s">
        <v>585</v>
      </c>
      <c r="B44" s="236" t="s">
        <v>186</v>
      </c>
      <c r="C44" s="238" t="s">
        <v>156</v>
      </c>
      <c r="D44" s="246" t="s">
        <v>166</v>
      </c>
      <c r="E44" s="246" t="s">
        <v>238</v>
      </c>
      <c r="F44" s="246"/>
      <c r="G44" s="218">
        <f>SUM(G45:G45)</f>
        <v>30500</v>
      </c>
      <c r="H44" s="218">
        <f>SUM(H45:H45)</f>
        <v>33000</v>
      </c>
      <c r="I44" s="435">
        <f>SUM(I45:I45)</f>
        <v>4499</v>
      </c>
      <c r="J44" s="144">
        <f t="shared" si="0"/>
        <v>13.633333333333333</v>
      </c>
      <c r="K44" s="144">
        <f t="shared" si="1"/>
        <v>14.750819672131147</v>
      </c>
      <c r="L44" s="145">
        <f t="shared" si="2"/>
        <v>13.633333333333333</v>
      </c>
    </row>
    <row r="45" spans="1:12" ht="18" customHeight="1">
      <c r="A45" s="112" t="s">
        <v>495</v>
      </c>
      <c r="B45" s="236" t="s">
        <v>186</v>
      </c>
      <c r="C45" s="239" t="s">
        <v>156</v>
      </c>
      <c r="D45" s="247" t="s">
        <v>166</v>
      </c>
      <c r="E45" s="247" t="s">
        <v>238</v>
      </c>
      <c r="F45" s="247" t="s">
        <v>215</v>
      </c>
      <c r="G45" s="220">
        <v>30500</v>
      </c>
      <c r="H45" s="220">
        <v>33000</v>
      </c>
      <c r="I45" s="436">
        <v>4499</v>
      </c>
      <c r="J45" s="144">
        <f t="shared" si="0"/>
        <v>13.633333333333333</v>
      </c>
      <c r="K45" s="144">
        <f t="shared" si="1"/>
        <v>14.750819672131147</v>
      </c>
      <c r="L45" s="145">
        <f t="shared" si="2"/>
        <v>13.633333333333333</v>
      </c>
    </row>
    <row r="46" spans="1:12" ht="42" customHeight="1">
      <c r="A46" s="440" t="s">
        <v>586</v>
      </c>
      <c r="B46" s="236" t="s">
        <v>186</v>
      </c>
      <c r="C46" s="238" t="s">
        <v>156</v>
      </c>
      <c r="D46" s="246" t="s">
        <v>166</v>
      </c>
      <c r="E46" s="246" t="s">
        <v>239</v>
      </c>
      <c r="F46" s="246"/>
      <c r="G46" s="218">
        <f>G47</f>
        <v>0</v>
      </c>
      <c r="H46" s="218">
        <f>H47</f>
        <v>11000</v>
      </c>
      <c r="I46" s="435">
        <f>I47</f>
        <v>0</v>
      </c>
      <c r="J46" s="144">
        <f t="shared" si="0"/>
        <v>0</v>
      </c>
      <c r="K46" s="144" t="e">
        <f t="shared" si="1"/>
        <v>#DIV/0!</v>
      </c>
      <c r="L46" s="145">
        <f t="shared" si="2"/>
        <v>0</v>
      </c>
    </row>
    <row r="47" spans="1:12" ht="15" customHeight="1">
      <c r="A47" s="112" t="s">
        <v>495</v>
      </c>
      <c r="B47" s="236" t="s">
        <v>186</v>
      </c>
      <c r="C47" s="239" t="s">
        <v>156</v>
      </c>
      <c r="D47" s="247" t="s">
        <v>166</v>
      </c>
      <c r="E47" s="247" t="s">
        <v>239</v>
      </c>
      <c r="F47" s="247" t="s">
        <v>215</v>
      </c>
      <c r="G47" s="220">
        <v>0</v>
      </c>
      <c r="H47" s="220">
        <v>11000</v>
      </c>
      <c r="I47" s="436">
        <v>0</v>
      </c>
      <c r="J47" s="144">
        <f t="shared" si="0"/>
        <v>0</v>
      </c>
      <c r="K47" s="144" t="e">
        <f t="shared" si="1"/>
        <v>#DIV/0!</v>
      </c>
      <c r="L47" s="145">
        <f t="shared" si="2"/>
        <v>0</v>
      </c>
    </row>
    <row r="48" spans="1:12" ht="39" customHeight="1">
      <c r="A48" s="440" t="s">
        <v>587</v>
      </c>
      <c r="B48" s="236" t="s">
        <v>186</v>
      </c>
      <c r="C48" s="238" t="s">
        <v>156</v>
      </c>
      <c r="D48" s="246" t="s">
        <v>166</v>
      </c>
      <c r="E48" s="246" t="s">
        <v>147</v>
      </c>
      <c r="F48" s="246"/>
      <c r="G48" s="218">
        <f>G49</f>
        <v>15889.8</v>
      </c>
      <c r="H48" s="218">
        <f>H49</f>
        <v>33000</v>
      </c>
      <c r="I48" s="435">
        <f>I49</f>
        <v>18824.48</v>
      </c>
      <c r="J48" s="144">
        <f t="shared" si="0"/>
        <v>57.04387878787879</v>
      </c>
      <c r="K48" s="144">
        <f t="shared" si="1"/>
        <v>118.46895492706014</v>
      </c>
      <c r="L48" s="145">
        <f t="shared" si="2"/>
        <v>57.04387878787879</v>
      </c>
    </row>
    <row r="49" spans="1:12" ht="15" customHeight="1">
      <c r="A49" s="112" t="s">
        <v>495</v>
      </c>
      <c r="B49" s="236" t="s">
        <v>186</v>
      </c>
      <c r="C49" s="239" t="s">
        <v>156</v>
      </c>
      <c r="D49" s="247" t="s">
        <v>166</v>
      </c>
      <c r="E49" s="247" t="s">
        <v>147</v>
      </c>
      <c r="F49" s="247" t="s">
        <v>215</v>
      </c>
      <c r="G49" s="220">
        <v>15889.8</v>
      </c>
      <c r="H49" s="220">
        <v>33000</v>
      </c>
      <c r="I49" s="436">
        <v>18824.48</v>
      </c>
      <c r="J49" s="144">
        <f t="shared" si="0"/>
        <v>57.04387878787879</v>
      </c>
      <c r="K49" s="144">
        <f t="shared" si="1"/>
        <v>118.46895492706014</v>
      </c>
      <c r="L49" s="145">
        <f t="shared" si="2"/>
        <v>57.04387878787879</v>
      </c>
    </row>
    <row r="50" spans="1:12" ht="15" customHeight="1">
      <c r="A50" s="441" t="s">
        <v>351</v>
      </c>
      <c r="B50" s="236" t="s">
        <v>186</v>
      </c>
      <c r="C50" s="237" t="s">
        <v>156</v>
      </c>
      <c r="D50" s="245" t="s">
        <v>162</v>
      </c>
      <c r="E50" s="245"/>
      <c r="F50" s="245"/>
      <c r="G50" s="217">
        <f aca="true" t="shared" si="3" ref="G50:I51">G51</f>
        <v>2100</v>
      </c>
      <c r="H50" s="217">
        <f t="shared" si="3"/>
        <v>11600</v>
      </c>
      <c r="I50" s="434">
        <f t="shared" si="3"/>
        <v>5800</v>
      </c>
      <c r="J50" s="144">
        <f t="shared" si="0"/>
        <v>50</v>
      </c>
      <c r="K50" s="144">
        <f t="shared" si="1"/>
        <v>276.1904761904762</v>
      </c>
      <c r="L50" s="145">
        <f t="shared" si="2"/>
        <v>50</v>
      </c>
    </row>
    <row r="51" spans="1:12" ht="74.25" customHeight="1">
      <c r="A51" s="442" t="s">
        <v>588</v>
      </c>
      <c r="B51" s="236" t="s">
        <v>186</v>
      </c>
      <c r="C51" s="238" t="s">
        <v>156</v>
      </c>
      <c r="D51" s="246" t="s">
        <v>162</v>
      </c>
      <c r="E51" s="246" t="s">
        <v>350</v>
      </c>
      <c r="F51" s="246"/>
      <c r="G51" s="218">
        <f t="shared" si="3"/>
        <v>2100</v>
      </c>
      <c r="H51" s="218">
        <f t="shared" si="3"/>
        <v>11600</v>
      </c>
      <c r="I51" s="435">
        <f t="shared" si="3"/>
        <v>5800</v>
      </c>
      <c r="J51" s="144">
        <f t="shared" si="0"/>
        <v>50</v>
      </c>
      <c r="K51" s="144">
        <f t="shared" si="1"/>
        <v>276.1904761904762</v>
      </c>
      <c r="L51" s="145">
        <f t="shared" si="2"/>
        <v>50</v>
      </c>
    </row>
    <row r="52" spans="1:12" ht="18.75" customHeight="1">
      <c r="A52" s="112" t="s">
        <v>494</v>
      </c>
      <c r="B52" s="236" t="s">
        <v>186</v>
      </c>
      <c r="C52" s="239" t="s">
        <v>156</v>
      </c>
      <c r="D52" s="247" t="s">
        <v>162</v>
      </c>
      <c r="E52" s="247" t="s">
        <v>350</v>
      </c>
      <c r="F52" s="247" t="s">
        <v>215</v>
      </c>
      <c r="G52" s="220">
        <v>2100</v>
      </c>
      <c r="H52" s="220">
        <v>11600</v>
      </c>
      <c r="I52" s="436">
        <v>5800</v>
      </c>
      <c r="J52" s="144">
        <f t="shared" si="0"/>
        <v>50</v>
      </c>
      <c r="K52" s="144">
        <f t="shared" si="1"/>
        <v>276.1904761904762</v>
      </c>
      <c r="L52" s="145">
        <f t="shared" si="2"/>
        <v>50</v>
      </c>
    </row>
    <row r="53" spans="1:12" ht="12" customHeight="1">
      <c r="A53" s="441" t="s">
        <v>353</v>
      </c>
      <c r="B53" s="236" t="s">
        <v>186</v>
      </c>
      <c r="C53" s="237" t="s">
        <v>156</v>
      </c>
      <c r="D53" s="245" t="s">
        <v>184</v>
      </c>
      <c r="E53" s="245"/>
      <c r="F53" s="245"/>
      <c r="G53" s="217">
        <f aca="true" t="shared" si="4" ref="G53:I54">G54</f>
        <v>0</v>
      </c>
      <c r="H53" s="217">
        <f t="shared" si="4"/>
        <v>27865.9</v>
      </c>
      <c r="I53" s="434">
        <f t="shared" si="4"/>
        <v>0</v>
      </c>
      <c r="J53" s="144">
        <f t="shared" si="0"/>
        <v>0</v>
      </c>
      <c r="K53" s="144" t="e">
        <f t="shared" si="1"/>
        <v>#DIV/0!</v>
      </c>
      <c r="L53" s="145">
        <f t="shared" si="2"/>
        <v>0</v>
      </c>
    </row>
    <row r="54" spans="1:12" ht="12.75">
      <c r="A54" s="443" t="s">
        <v>589</v>
      </c>
      <c r="B54" s="236" t="s">
        <v>186</v>
      </c>
      <c r="C54" s="238" t="s">
        <v>156</v>
      </c>
      <c r="D54" s="246" t="s">
        <v>184</v>
      </c>
      <c r="E54" s="246" t="s">
        <v>410</v>
      </c>
      <c r="F54" s="246"/>
      <c r="G54" s="218">
        <f t="shared" si="4"/>
        <v>0</v>
      </c>
      <c r="H54" s="218">
        <f t="shared" si="4"/>
        <v>27865.9</v>
      </c>
      <c r="I54" s="435">
        <f t="shared" si="4"/>
        <v>0</v>
      </c>
      <c r="J54" s="144">
        <f t="shared" si="0"/>
        <v>0</v>
      </c>
      <c r="K54" s="144" t="e">
        <f t="shared" si="1"/>
        <v>#DIV/0!</v>
      </c>
      <c r="L54" s="145">
        <f t="shared" si="2"/>
        <v>0</v>
      </c>
    </row>
    <row r="55" spans="1:12" ht="12.75" customHeight="1">
      <c r="A55" s="444" t="s">
        <v>141</v>
      </c>
      <c r="B55" s="236" t="s">
        <v>186</v>
      </c>
      <c r="C55" s="239" t="s">
        <v>156</v>
      </c>
      <c r="D55" s="247" t="s">
        <v>184</v>
      </c>
      <c r="E55" s="247" t="s">
        <v>410</v>
      </c>
      <c r="F55" s="247" t="s">
        <v>221</v>
      </c>
      <c r="G55" s="220"/>
      <c r="H55" s="220">
        <v>27865.9</v>
      </c>
      <c r="I55" s="436">
        <v>0</v>
      </c>
      <c r="J55" s="144">
        <f t="shared" si="0"/>
        <v>0</v>
      </c>
      <c r="K55" s="144" t="e">
        <f t="shared" si="1"/>
        <v>#DIV/0!</v>
      </c>
      <c r="L55" s="145">
        <f t="shared" si="2"/>
        <v>0</v>
      </c>
    </row>
    <row r="56" spans="1:12" ht="16.5" customHeight="1">
      <c r="A56" s="117" t="s">
        <v>170</v>
      </c>
      <c r="B56" s="236" t="s">
        <v>186</v>
      </c>
      <c r="C56" s="237" t="s">
        <v>156</v>
      </c>
      <c r="D56" s="245" t="s">
        <v>196</v>
      </c>
      <c r="E56" s="245" t="s">
        <v>240</v>
      </c>
      <c r="F56" s="245"/>
      <c r="G56" s="217">
        <f>G57+G59+G70+G76+G95+G85+G66+G68+G73+G91+G93</f>
        <v>13054414.46</v>
      </c>
      <c r="H56" s="217">
        <f>H57+H59+H70+H76+H95+H85+H66+H68+H73+H91+H93</f>
        <v>17921456.91</v>
      </c>
      <c r="I56" s="434">
        <f>I57+I59+I70+I76+I95+I85+I66+I68+I73+I91+I93</f>
        <v>12689415.830000002</v>
      </c>
      <c r="J56" s="144">
        <f t="shared" si="0"/>
        <v>70.80571570562117</v>
      </c>
      <c r="K56" s="144">
        <f t="shared" si="1"/>
        <v>97.20402143567304</v>
      </c>
      <c r="L56" s="145">
        <f t="shared" si="2"/>
        <v>70.80571570562117</v>
      </c>
    </row>
    <row r="57" spans="1:12" ht="45" customHeight="1">
      <c r="A57" s="113" t="s">
        <v>794</v>
      </c>
      <c r="B57" s="236" t="s">
        <v>186</v>
      </c>
      <c r="C57" s="238" t="s">
        <v>156</v>
      </c>
      <c r="D57" s="246" t="s">
        <v>196</v>
      </c>
      <c r="E57" s="246" t="s">
        <v>688</v>
      </c>
      <c r="F57" s="246"/>
      <c r="G57" s="218">
        <f>G58</f>
        <v>0</v>
      </c>
      <c r="H57" s="218">
        <f>H58</f>
        <v>64920</v>
      </c>
      <c r="I57" s="435">
        <f>I58</f>
        <v>64920</v>
      </c>
      <c r="J57" s="144">
        <f t="shared" si="0"/>
        <v>100</v>
      </c>
      <c r="K57" s="144" t="e">
        <f t="shared" si="1"/>
        <v>#DIV/0!</v>
      </c>
      <c r="L57" s="145">
        <f t="shared" si="2"/>
        <v>100</v>
      </c>
    </row>
    <row r="58" spans="1:12" ht="18" customHeight="1">
      <c r="A58" s="112" t="s">
        <v>197</v>
      </c>
      <c r="B58" s="236" t="s">
        <v>186</v>
      </c>
      <c r="C58" s="239" t="s">
        <v>156</v>
      </c>
      <c r="D58" s="247" t="s">
        <v>196</v>
      </c>
      <c r="E58" s="247" t="s">
        <v>688</v>
      </c>
      <c r="F58" s="247" t="s">
        <v>348</v>
      </c>
      <c r="G58" s="220"/>
      <c r="H58" s="220">
        <v>64920</v>
      </c>
      <c r="I58" s="436">
        <v>64920</v>
      </c>
      <c r="J58" s="144">
        <f t="shared" si="0"/>
        <v>100</v>
      </c>
      <c r="K58" s="144" t="e">
        <f t="shared" si="1"/>
        <v>#DIV/0!</v>
      </c>
      <c r="L58" s="145">
        <f t="shared" si="2"/>
        <v>100</v>
      </c>
    </row>
    <row r="59" spans="1:12" ht="27" customHeight="1">
      <c r="A59" s="113" t="s">
        <v>9</v>
      </c>
      <c r="B59" s="236" t="s">
        <v>186</v>
      </c>
      <c r="C59" s="238" t="s">
        <v>156</v>
      </c>
      <c r="D59" s="246" t="s">
        <v>196</v>
      </c>
      <c r="E59" s="246" t="s">
        <v>148</v>
      </c>
      <c r="F59" s="246"/>
      <c r="G59" s="218">
        <f>SUM(G60:G65)</f>
        <v>810654.39</v>
      </c>
      <c r="H59" s="218">
        <f>SUM(H60:H65)</f>
        <v>1169311.9100000001</v>
      </c>
      <c r="I59" s="435">
        <f>SUM(I60:I65)</f>
        <v>632324.82</v>
      </c>
      <c r="J59" s="144">
        <f t="shared" si="0"/>
        <v>54.07665949455692</v>
      </c>
      <c r="K59" s="144">
        <f t="shared" si="1"/>
        <v>78.0017758245903</v>
      </c>
      <c r="L59" s="145">
        <f t="shared" si="2"/>
        <v>54.07665949455692</v>
      </c>
    </row>
    <row r="60" spans="1:12" ht="16.5" customHeight="1">
      <c r="A60" s="112" t="s">
        <v>495</v>
      </c>
      <c r="B60" s="236" t="s">
        <v>186</v>
      </c>
      <c r="C60" s="239" t="s">
        <v>156</v>
      </c>
      <c r="D60" s="247" t="s">
        <v>196</v>
      </c>
      <c r="E60" s="247" t="s">
        <v>148</v>
      </c>
      <c r="F60" s="247" t="s">
        <v>215</v>
      </c>
      <c r="G60" s="220">
        <v>191836.12</v>
      </c>
      <c r="H60" s="220">
        <v>261250.55</v>
      </c>
      <c r="I60" s="436">
        <v>209093.19</v>
      </c>
      <c r="J60" s="144">
        <f t="shared" si="0"/>
        <v>80.03550231760278</v>
      </c>
      <c r="K60" s="144">
        <f t="shared" si="1"/>
        <v>108.99573552676107</v>
      </c>
      <c r="L60" s="145">
        <f t="shared" si="2"/>
        <v>80.03550231760278</v>
      </c>
    </row>
    <row r="61" spans="1:12" ht="19.5" customHeight="1">
      <c r="A61" s="112" t="s">
        <v>482</v>
      </c>
      <c r="B61" s="236" t="s">
        <v>186</v>
      </c>
      <c r="C61" s="239" t="s">
        <v>156</v>
      </c>
      <c r="D61" s="247" t="s">
        <v>196</v>
      </c>
      <c r="E61" s="247" t="s">
        <v>148</v>
      </c>
      <c r="F61" s="247" t="s">
        <v>484</v>
      </c>
      <c r="G61" s="220">
        <v>285056.02</v>
      </c>
      <c r="H61" s="220">
        <v>500000</v>
      </c>
      <c r="I61" s="436">
        <v>271973.3</v>
      </c>
      <c r="J61" s="144">
        <f t="shared" si="0"/>
        <v>54.394659999999995</v>
      </c>
      <c r="K61" s="144">
        <f t="shared" si="1"/>
        <v>95.41047405348604</v>
      </c>
      <c r="L61" s="145">
        <f t="shared" si="2"/>
        <v>54.394659999999995</v>
      </c>
    </row>
    <row r="62" spans="1:12" ht="27" customHeight="1">
      <c r="A62" s="114" t="s">
        <v>149</v>
      </c>
      <c r="B62" s="236" t="s">
        <v>186</v>
      </c>
      <c r="C62" s="239" t="s">
        <v>156</v>
      </c>
      <c r="D62" s="247" t="s">
        <v>196</v>
      </c>
      <c r="E62" s="247" t="s">
        <v>148</v>
      </c>
      <c r="F62" s="247" t="s">
        <v>335</v>
      </c>
      <c r="G62" s="220">
        <v>106785.08</v>
      </c>
      <c r="H62" s="220">
        <v>110061.36</v>
      </c>
      <c r="I62" s="436">
        <v>64157.14</v>
      </c>
      <c r="J62" s="144">
        <f t="shared" si="0"/>
        <v>58.29215630262973</v>
      </c>
      <c r="K62" s="144">
        <f t="shared" si="1"/>
        <v>60.08062174978003</v>
      </c>
      <c r="L62" s="145">
        <f t="shared" si="2"/>
        <v>58.29215630262973</v>
      </c>
    </row>
    <row r="63" spans="1:12" ht="19.5" customHeight="1">
      <c r="A63" s="112" t="s">
        <v>334</v>
      </c>
      <c r="B63" s="236" t="s">
        <v>186</v>
      </c>
      <c r="C63" s="239" t="s">
        <v>156</v>
      </c>
      <c r="D63" s="247" t="s">
        <v>196</v>
      </c>
      <c r="E63" s="247" t="s">
        <v>148</v>
      </c>
      <c r="F63" s="247" t="s">
        <v>337</v>
      </c>
      <c r="G63" s="220">
        <v>34998</v>
      </c>
      <c r="H63" s="220">
        <v>35000</v>
      </c>
      <c r="I63" s="436">
        <v>0</v>
      </c>
      <c r="J63" s="144">
        <f t="shared" si="0"/>
        <v>0</v>
      </c>
      <c r="K63" s="144">
        <f t="shared" si="1"/>
        <v>0</v>
      </c>
      <c r="L63" s="145">
        <f t="shared" si="2"/>
        <v>0</v>
      </c>
    </row>
    <row r="64" spans="1:12" ht="30.75" customHeight="1">
      <c r="A64" s="112" t="s">
        <v>336</v>
      </c>
      <c r="B64" s="236" t="s">
        <v>186</v>
      </c>
      <c r="C64" s="239" t="s">
        <v>156</v>
      </c>
      <c r="D64" s="247" t="s">
        <v>196</v>
      </c>
      <c r="E64" s="247" t="s">
        <v>148</v>
      </c>
      <c r="F64" s="247" t="s">
        <v>338</v>
      </c>
      <c r="G64" s="220">
        <v>109063.9</v>
      </c>
      <c r="H64" s="220">
        <v>180000</v>
      </c>
      <c r="I64" s="436">
        <v>75110.37</v>
      </c>
      <c r="J64" s="144">
        <f t="shared" si="0"/>
        <v>41.72798333333333</v>
      </c>
      <c r="K64" s="144">
        <f t="shared" si="1"/>
        <v>68.86822312424185</v>
      </c>
      <c r="L64" s="145">
        <f t="shared" si="2"/>
        <v>41.72798333333333</v>
      </c>
    </row>
    <row r="65" spans="1:12" ht="18.75" customHeight="1">
      <c r="A65" s="112" t="s">
        <v>241</v>
      </c>
      <c r="B65" s="236" t="s">
        <v>186</v>
      </c>
      <c r="C65" s="239" t="s">
        <v>156</v>
      </c>
      <c r="D65" s="247" t="s">
        <v>196</v>
      </c>
      <c r="E65" s="247" t="s">
        <v>148</v>
      </c>
      <c r="F65" s="247" t="s">
        <v>242</v>
      </c>
      <c r="G65" s="220">
        <v>82915.27</v>
      </c>
      <c r="H65" s="220">
        <v>83000</v>
      </c>
      <c r="I65" s="436">
        <v>11990.82</v>
      </c>
      <c r="J65" s="144">
        <f t="shared" si="0"/>
        <v>14.446771084337348</v>
      </c>
      <c r="K65" s="144">
        <f t="shared" si="1"/>
        <v>14.461534045538293</v>
      </c>
      <c r="L65" s="145">
        <f t="shared" si="2"/>
        <v>14.446771084337348</v>
      </c>
    </row>
    <row r="66" spans="1:12" ht="41.25" customHeight="1">
      <c r="A66" s="445" t="s">
        <v>590</v>
      </c>
      <c r="B66" s="236" t="s">
        <v>186</v>
      </c>
      <c r="C66" s="241" t="s">
        <v>156</v>
      </c>
      <c r="D66" s="249" t="s">
        <v>196</v>
      </c>
      <c r="E66" s="249" t="s">
        <v>465</v>
      </c>
      <c r="F66" s="249"/>
      <c r="G66" s="219">
        <f>G67</f>
        <v>92923.4</v>
      </c>
      <c r="H66" s="219">
        <f>H67</f>
        <v>294000</v>
      </c>
      <c r="I66" s="446">
        <f>I67</f>
        <v>294000</v>
      </c>
      <c r="J66" s="144">
        <f t="shared" si="0"/>
        <v>100</v>
      </c>
      <c r="K66" s="144">
        <f t="shared" si="1"/>
        <v>316.3896284466561</v>
      </c>
      <c r="L66" s="145">
        <f t="shared" si="2"/>
        <v>100</v>
      </c>
    </row>
    <row r="67" spans="1:12" ht="13.5" customHeight="1">
      <c r="A67" s="112" t="s">
        <v>495</v>
      </c>
      <c r="B67" s="236" t="s">
        <v>186</v>
      </c>
      <c r="C67" s="239" t="s">
        <v>156</v>
      </c>
      <c r="D67" s="247" t="s">
        <v>196</v>
      </c>
      <c r="E67" s="247" t="s">
        <v>465</v>
      </c>
      <c r="F67" s="247" t="s">
        <v>215</v>
      </c>
      <c r="G67" s="220">
        <v>92923.4</v>
      </c>
      <c r="H67" s="220">
        <v>294000</v>
      </c>
      <c r="I67" s="436">
        <v>294000</v>
      </c>
      <c r="J67" s="144">
        <f t="shared" si="0"/>
        <v>100</v>
      </c>
      <c r="K67" s="144">
        <f t="shared" si="1"/>
        <v>316.3896284466561</v>
      </c>
      <c r="L67" s="145">
        <f t="shared" si="2"/>
        <v>100</v>
      </c>
    </row>
    <row r="68" spans="1:12" ht="15.75" customHeight="1">
      <c r="A68" s="111" t="s">
        <v>858</v>
      </c>
      <c r="B68" s="236" t="s">
        <v>186</v>
      </c>
      <c r="C68" s="238" t="s">
        <v>156</v>
      </c>
      <c r="D68" s="246" t="s">
        <v>196</v>
      </c>
      <c r="E68" s="246" t="s">
        <v>857</v>
      </c>
      <c r="F68" s="246"/>
      <c r="G68" s="218">
        <f>G69</f>
        <v>335216.7</v>
      </c>
      <c r="H68" s="218">
        <f>H69</f>
        <v>0</v>
      </c>
      <c r="I68" s="435">
        <f>I69</f>
        <v>0</v>
      </c>
      <c r="J68" s="144" t="e">
        <f t="shared" si="0"/>
        <v>#DIV/0!</v>
      </c>
      <c r="K68" s="144">
        <f t="shared" si="1"/>
        <v>0</v>
      </c>
      <c r="L68" s="145"/>
    </row>
    <row r="69" spans="1:12" ht="21" customHeight="1">
      <c r="A69" s="112" t="s">
        <v>592</v>
      </c>
      <c r="B69" s="236" t="s">
        <v>186</v>
      </c>
      <c r="C69" s="239" t="s">
        <v>156</v>
      </c>
      <c r="D69" s="247" t="s">
        <v>196</v>
      </c>
      <c r="E69" s="247" t="s">
        <v>857</v>
      </c>
      <c r="F69" s="247" t="s">
        <v>484</v>
      </c>
      <c r="G69" s="220">
        <v>335216.7</v>
      </c>
      <c r="H69" s="220">
        <v>0</v>
      </c>
      <c r="I69" s="436">
        <v>0</v>
      </c>
      <c r="J69" s="144" t="e">
        <f t="shared" si="0"/>
        <v>#DIV/0!</v>
      </c>
      <c r="K69" s="144">
        <f t="shared" si="1"/>
        <v>0</v>
      </c>
      <c r="L69" s="145"/>
    </row>
    <row r="70" spans="1:12" ht="29.25" customHeight="1">
      <c r="A70" s="111" t="s">
        <v>591</v>
      </c>
      <c r="B70" s="236" t="s">
        <v>186</v>
      </c>
      <c r="C70" s="238" t="s">
        <v>156</v>
      </c>
      <c r="D70" s="246" t="s">
        <v>196</v>
      </c>
      <c r="E70" s="246" t="s">
        <v>466</v>
      </c>
      <c r="F70" s="246"/>
      <c r="G70" s="218">
        <f>G71+G72</f>
        <v>612830.01</v>
      </c>
      <c r="H70" s="218">
        <f>H71+H72</f>
        <v>1582000</v>
      </c>
      <c r="I70" s="435">
        <f>I71+I72</f>
        <v>769452.51</v>
      </c>
      <c r="J70" s="144">
        <f t="shared" si="0"/>
        <v>48.637958912768646</v>
      </c>
      <c r="K70" s="144">
        <f t="shared" si="1"/>
        <v>125.55725037029437</v>
      </c>
      <c r="L70" s="145">
        <f t="shared" si="2"/>
        <v>48.637958912768646</v>
      </c>
    </row>
    <row r="71" spans="1:12" ht="20.25" customHeight="1">
      <c r="A71" s="112" t="s">
        <v>592</v>
      </c>
      <c r="B71" s="236" t="s">
        <v>186</v>
      </c>
      <c r="C71" s="239" t="s">
        <v>156</v>
      </c>
      <c r="D71" s="247" t="s">
        <v>196</v>
      </c>
      <c r="E71" s="247" t="s">
        <v>466</v>
      </c>
      <c r="F71" s="247" t="s">
        <v>339</v>
      </c>
      <c r="G71" s="220">
        <v>458872.34</v>
      </c>
      <c r="H71" s="220">
        <v>1215024.58</v>
      </c>
      <c r="I71" s="436">
        <v>599877.59</v>
      </c>
      <c r="J71" s="144">
        <f t="shared" si="0"/>
        <v>49.37164234158949</v>
      </c>
      <c r="K71" s="144">
        <f t="shared" si="1"/>
        <v>130.72864448530498</v>
      </c>
      <c r="L71" s="145">
        <f t="shared" si="2"/>
        <v>49.37164234158949</v>
      </c>
    </row>
    <row r="72" spans="1:12" ht="43.5" customHeight="1">
      <c r="A72" s="112" t="s">
        <v>593</v>
      </c>
      <c r="B72" s="236" t="s">
        <v>186</v>
      </c>
      <c r="C72" s="239" t="s">
        <v>156</v>
      </c>
      <c r="D72" s="247" t="s">
        <v>196</v>
      </c>
      <c r="E72" s="247" t="s">
        <v>466</v>
      </c>
      <c r="F72" s="247" t="s">
        <v>90</v>
      </c>
      <c r="G72" s="220">
        <v>153957.67</v>
      </c>
      <c r="H72" s="220">
        <v>366975.42</v>
      </c>
      <c r="I72" s="436">
        <v>169574.92</v>
      </c>
      <c r="J72" s="144">
        <f t="shared" si="0"/>
        <v>46.20879512856747</v>
      </c>
      <c r="K72" s="144">
        <f t="shared" si="1"/>
        <v>110.14385967259702</v>
      </c>
      <c r="L72" s="145">
        <f t="shared" si="2"/>
        <v>46.20879512856747</v>
      </c>
    </row>
    <row r="73" spans="1:12" ht="18.75" customHeight="1">
      <c r="A73" s="111" t="s">
        <v>594</v>
      </c>
      <c r="B73" s="236" t="s">
        <v>186</v>
      </c>
      <c r="C73" s="238" t="s">
        <v>156</v>
      </c>
      <c r="D73" s="246" t="s">
        <v>196</v>
      </c>
      <c r="E73" s="246" t="s">
        <v>483</v>
      </c>
      <c r="F73" s="246"/>
      <c r="G73" s="218">
        <f>G74+G75</f>
        <v>1353136.51</v>
      </c>
      <c r="H73" s="218">
        <f>H74+H75</f>
        <v>2219252.61</v>
      </c>
      <c r="I73" s="435">
        <f>I74+I75</f>
        <v>1739272.06</v>
      </c>
      <c r="J73" s="144">
        <f t="shared" si="0"/>
        <v>78.37197316622735</v>
      </c>
      <c r="K73" s="144">
        <f t="shared" si="1"/>
        <v>128.53633370664133</v>
      </c>
      <c r="L73" s="145">
        <f t="shared" si="2"/>
        <v>78.37197316622735</v>
      </c>
    </row>
    <row r="74" spans="1:12" ht="20.25" customHeight="1">
      <c r="A74" s="112" t="s">
        <v>495</v>
      </c>
      <c r="B74" s="236" t="s">
        <v>186</v>
      </c>
      <c r="C74" s="239" t="s">
        <v>156</v>
      </c>
      <c r="D74" s="247" t="s">
        <v>196</v>
      </c>
      <c r="E74" s="247" t="s">
        <v>483</v>
      </c>
      <c r="F74" s="247" t="s">
        <v>215</v>
      </c>
      <c r="G74" s="220">
        <v>8764.95</v>
      </c>
      <c r="H74" s="220">
        <v>105000</v>
      </c>
      <c r="I74" s="436">
        <v>36845.27</v>
      </c>
      <c r="J74" s="144">
        <f t="shared" si="0"/>
        <v>35.09073333333333</v>
      </c>
      <c r="K74" s="144">
        <f t="shared" si="1"/>
        <v>420.3705668600505</v>
      </c>
      <c r="L74" s="145">
        <f t="shared" si="2"/>
        <v>35.09073333333333</v>
      </c>
    </row>
    <row r="75" spans="1:12" ht="16.5" customHeight="1">
      <c r="A75" s="112" t="s">
        <v>482</v>
      </c>
      <c r="B75" s="236" t="s">
        <v>186</v>
      </c>
      <c r="C75" s="239" t="s">
        <v>156</v>
      </c>
      <c r="D75" s="247" t="s">
        <v>196</v>
      </c>
      <c r="E75" s="247" t="s">
        <v>483</v>
      </c>
      <c r="F75" s="247" t="s">
        <v>484</v>
      </c>
      <c r="G75" s="220">
        <v>1344371.56</v>
      </c>
      <c r="H75" s="220">
        <v>2114252.61</v>
      </c>
      <c r="I75" s="436">
        <v>1702426.79</v>
      </c>
      <c r="J75" s="144">
        <f aca="true" t="shared" si="5" ref="J75:J137">I75/H75*100</f>
        <v>80.52144677262572</v>
      </c>
      <c r="K75" s="144">
        <f aca="true" t="shared" si="6" ref="K75:K137">I75/G75*100</f>
        <v>126.63365104212707</v>
      </c>
      <c r="L75" s="145">
        <f t="shared" si="2"/>
        <v>80.52144677262572</v>
      </c>
    </row>
    <row r="76" spans="1:12" ht="36.75" customHeight="1">
      <c r="A76" s="111" t="s">
        <v>596</v>
      </c>
      <c r="B76" s="236" t="s">
        <v>186</v>
      </c>
      <c r="C76" s="238" t="s">
        <v>156</v>
      </c>
      <c r="D76" s="246" t="s">
        <v>196</v>
      </c>
      <c r="E76" s="246" t="s">
        <v>243</v>
      </c>
      <c r="F76" s="246"/>
      <c r="G76" s="218">
        <f>SUM(G77:G84)</f>
        <v>6855493.5600000005</v>
      </c>
      <c r="H76" s="218">
        <f>SUM(H77:H84)</f>
        <v>8626747.39</v>
      </c>
      <c r="I76" s="435">
        <f>SUM(I77:I84)</f>
        <v>6073392.840000001</v>
      </c>
      <c r="J76" s="144">
        <f t="shared" si="5"/>
        <v>70.40188573320448</v>
      </c>
      <c r="K76" s="144">
        <f t="shared" si="6"/>
        <v>88.59162052804847</v>
      </c>
      <c r="L76" s="145">
        <f t="shared" si="2"/>
        <v>70.40188573320448</v>
      </c>
    </row>
    <row r="77" spans="1:12" ht="16.5" customHeight="1">
      <c r="A77" s="112" t="s">
        <v>592</v>
      </c>
      <c r="B77" s="236" t="s">
        <v>186</v>
      </c>
      <c r="C77" s="239" t="s">
        <v>156</v>
      </c>
      <c r="D77" s="247" t="s">
        <v>196</v>
      </c>
      <c r="E77" s="247" t="s">
        <v>243</v>
      </c>
      <c r="F77" s="247" t="s">
        <v>339</v>
      </c>
      <c r="G77" s="220">
        <v>4241237.89</v>
      </c>
      <c r="H77" s="220">
        <v>5294119.52</v>
      </c>
      <c r="I77" s="436">
        <v>3840135.28</v>
      </c>
      <c r="J77" s="144">
        <f t="shared" si="5"/>
        <v>72.53586296064582</v>
      </c>
      <c r="K77" s="144">
        <f t="shared" si="6"/>
        <v>90.54279386342085</v>
      </c>
      <c r="L77" s="145">
        <f aca="true" t="shared" si="7" ref="L77:L86">I77/H77*100</f>
        <v>72.53586296064582</v>
      </c>
    </row>
    <row r="78" spans="1:12" ht="28.5" customHeight="1">
      <c r="A78" s="112" t="s">
        <v>595</v>
      </c>
      <c r="B78" s="236" t="s">
        <v>186</v>
      </c>
      <c r="C78" s="239" t="s">
        <v>156</v>
      </c>
      <c r="D78" s="247" t="s">
        <v>196</v>
      </c>
      <c r="E78" s="247" t="s">
        <v>243</v>
      </c>
      <c r="F78" s="247" t="s">
        <v>340</v>
      </c>
      <c r="G78" s="220">
        <v>25916.46</v>
      </c>
      <c r="H78" s="220">
        <v>50000</v>
      </c>
      <c r="I78" s="436">
        <v>21076</v>
      </c>
      <c r="J78" s="144">
        <f t="shared" si="5"/>
        <v>42.152</v>
      </c>
      <c r="K78" s="144">
        <f t="shared" si="6"/>
        <v>81.32283498595102</v>
      </c>
      <c r="L78" s="145">
        <f t="shared" si="7"/>
        <v>42.152</v>
      </c>
    </row>
    <row r="79" spans="1:12" ht="15.75" customHeight="1">
      <c r="A79" s="112" t="s">
        <v>593</v>
      </c>
      <c r="B79" s="236" t="s">
        <v>186</v>
      </c>
      <c r="C79" s="239" t="s">
        <v>156</v>
      </c>
      <c r="D79" s="247" t="s">
        <v>196</v>
      </c>
      <c r="E79" s="247" t="s">
        <v>243</v>
      </c>
      <c r="F79" s="247" t="s">
        <v>90</v>
      </c>
      <c r="G79" s="220">
        <v>1383522.11</v>
      </c>
      <c r="H79" s="220">
        <v>1703754.84</v>
      </c>
      <c r="I79" s="436">
        <v>1132848.74</v>
      </c>
      <c r="J79" s="144">
        <f t="shared" si="5"/>
        <v>66.49129988678418</v>
      </c>
      <c r="K79" s="144">
        <f t="shared" si="6"/>
        <v>81.88150603534626</v>
      </c>
      <c r="L79" s="145">
        <f t="shared" si="7"/>
        <v>66.49129988678418</v>
      </c>
    </row>
    <row r="80" spans="1:12" ht="19.5" customHeight="1">
      <c r="A80" s="112" t="s">
        <v>691</v>
      </c>
      <c r="B80" s="242" t="s">
        <v>186</v>
      </c>
      <c r="C80" s="239" t="s">
        <v>156</v>
      </c>
      <c r="D80" s="247" t="s">
        <v>196</v>
      </c>
      <c r="E80" s="247" t="s">
        <v>243</v>
      </c>
      <c r="F80" s="247" t="s">
        <v>215</v>
      </c>
      <c r="G80" s="220">
        <v>1142504.03</v>
      </c>
      <c r="H80" s="220">
        <v>1300000</v>
      </c>
      <c r="I80" s="436">
        <v>811761.23</v>
      </c>
      <c r="J80" s="144">
        <f t="shared" si="5"/>
        <v>62.44317153846154</v>
      </c>
      <c r="K80" s="144">
        <f t="shared" si="6"/>
        <v>71.05106053761578</v>
      </c>
      <c r="L80" s="145">
        <f t="shared" si="7"/>
        <v>62.44317153846154</v>
      </c>
    </row>
    <row r="81" spans="1:12" ht="28.5" customHeight="1">
      <c r="A81" s="112" t="s">
        <v>253</v>
      </c>
      <c r="B81" s="242" t="s">
        <v>186</v>
      </c>
      <c r="C81" s="239" t="s">
        <v>156</v>
      </c>
      <c r="D81" s="247" t="s">
        <v>196</v>
      </c>
      <c r="E81" s="247" t="s">
        <v>243</v>
      </c>
      <c r="F81" s="247" t="s">
        <v>254</v>
      </c>
      <c r="G81" s="220">
        <v>0</v>
      </c>
      <c r="H81" s="220">
        <v>205880.48</v>
      </c>
      <c r="I81" s="436">
        <v>205880.48</v>
      </c>
      <c r="J81" s="144">
        <f t="shared" si="5"/>
        <v>100</v>
      </c>
      <c r="K81" s="144" t="e">
        <f t="shared" si="6"/>
        <v>#DIV/0!</v>
      </c>
      <c r="L81" s="145">
        <f t="shared" si="7"/>
        <v>100</v>
      </c>
    </row>
    <row r="82" spans="1:12" ht="16.5" customHeight="1">
      <c r="A82" s="112" t="s">
        <v>334</v>
      </c>
      <c r="B82" s="236" t="s">
        <v>186</v>
      </c>
      <c r="C82" s="239" t="s">
        <v>156</v>
      </c>
      <c r="D82" s="247" t="s">
        <v>196</v>
      </c>
      <c r="E82" s="247" t="s">
        <v>243</v>
      </c>
      <c r="F82" s="247" t="s">
        <v>337</v>
      </c>
      <c r="G82" s="220">
        <v>53767</v>
      </c>
      <c r="H82" s="220">
        <v>52292.55</v>
      </c>
      <c r="I82" s="436">
        <v>52252</v>
      </c>
      <c r="J82" s="144">
        <f t="shared" si="5"/>
        <v>99.9224554931821</v>
      </c>
      <c r="K82" s="144">
        <f t="shared" si="6"/>
        <v>97.18228653263154</v>
      </c>
      <c r="L82" s="145">
        <f t="shared" si="7"/>
        <v>99.9224554931821</v>
      </c>
    </row>
    <row r="83" spans="1:12" ht="26.25" customHeight="1">
      <c r="A83" s="112" t="s">
        <v>336</v>
      </c>
      <c r="B83" s="236" t="s">
        <v>186</v>
      </c>
      <c r="C83" s="239" t="s">
        <v>156</v>
      </c>
      <c r="D83" s="247" t="s">
        <v>196</v>
      </c>
      <c r="E83" s="247" t="s">
        <v>243</v>
      </c>
      <c r="F83" s="247" t="s">
        <v>338</v>
      </c>
      <c r="G83" s="220">
        <v>7000</v>
      </c>
      <c r="H83" s="220">
        <v>20000</v>
      </c>
      <c r="I83" s="436">
        <v>9299</v>
      </c>
      <c r="J83" s="144">
        <f t="shared" si="5"/>
        <v>46.495</v>
      </c>
      <c r="K83" s="144">
        <f t="shared" si="6"/>
        <v>132.84285714285716</v>
      </c>
      <c r="L83" s="145">
        <f t="shared" si="7"/>
        <v>46.495</v>
      </c>
    </row>
    <row r="84" spans="1:12" ht="16.5" customHeight="1">
      <c r="A84" s="112" t="s">
        <v>241</v>
      </c>
      <c r="B84" s="242" t="s">
        <v>186</v>
      </c>
      <c r="C84" s="239" t="s">
        <v>156</v>
      </c>
      <c r="D84" s="247" t="s">
        <v>196</v>
      </c>
      <c r="E84" s="247" t="s">
        <v>243</v>
      </c>
      <c r="F84" s="247" t="s">
        <v>242</v>
      </c>
      <c r="G84" s="220">
        <v>1546.07</v>
      </c>
      <c r="H84" s="220">
        <v>700</v>
      </c>
      <c r="I84" s="436">
        <v>140.11</v>
      </c>
      <c r="J84" s="144">
        <f t="shared" si="5"/>
        <v>20.015714285714285</v>
      </c>
      <c r="K84" s="144">
        <f t="shared" si="6"/>
        <v>9.062332235927222</v>
      </c>
      <c r="L84" s="145">
        <f t="shared" si="7"/>
        <v>20.015714285714285</v>
      </c>
    </row>
    <row r="85" spans="1:12" ht="28.5" customHeight="1">
      <c r="A85" s="228" t="s">
        <v>597</v>
      </c>
      <c r="B85" s="242" t="s">
        <v>186</v>
      </c>
      <c r="C85" s="240" t="s">
        <v>156</v>
      </c>
      <c r="D85" s="439" t="s">
        <v>196</v>
      </c>
      <c r="E85" s="439" t="s">
        <v>411</v>
      </c>
      <c r="F85" s="244"/>
      <c r="G85" s="218">
        <f>SUM(G86:G90)</f>
        <v>2818518.89</v>
      </c>
      <c r="H85" s="218">
        <f>SUM(H86:H90)</f>
        <v>3595000</v>
      </c>
      <c r="I85" s="435">
        <f>SUM(I86:I90)</f>
        <v>2750828.6</v>
      </c>
      <c r="J85" s="144">
        <f t="shared" si="5"/>
        <v>76.51818080667594</v>
      </c>
      <c r="K85" s="144">
        <f t="shared" si="6"/>
        <v>97.59837373309213</v>
      </c>
      <c r="L85" s="145">
        <f t="shared" si="7"/>
        <v>76.51818080667594</v>
      </c>
    </row>
    <row r="86" spans="1:12" ht="16.5" customHeight="1">
      <c r="A86" s="112" t="s">
        <v>592</v>
      </c>
      <c r="B86" s="236" t="s">
        <v>186</v>
      </c>
      <c r="C86" s="239" t="s">
        <v>156</v>
      </c>
      <c r="D86" s="247" t="s">
        <v>196</v>
      </c>
      <c r="E86" s="247" t="s">
        <v>411</v>
      </c>
      <c r="F86" s="247" t="s">
        <v>339</v>
      </c>
      <c r="G86" s="220">
        <v>2069095.86</v>
      </c>
      <c r="H86" s="220">
        <v>2663000</v>
      </c>
      <c r="I86" s="436">
        <v>2116686.3</v>
      </c>
      <c r="J86" s="144">
        <f t="shared" si="5"/>
        <v>79.48502816372512</v>
      </c>
      <c r="K86" s="144">
        <f t="shared" si="6"/>
        <v>102.30005969853903</v>
      </c>
      <c r="L86" s="145">
        <f t="shared" si="7"/>
        <v>79.48502816372512</v>
      </c>
    </row>
    <row r="87" spans="1:12" ht="16.5" customHeight="1">
      <c r="A87" s="112" t="s">
        <v>595</v>
      </c>
      <c r="B87" s="236" t="s">
        <v>186</v>
      </c>
      <c r="C87" s="239" t="s">
        <v>156</v>
      </c>
      <c r="D87" s="247" t="s">
        <v>196</v>
      </c>
      <c r="E87" s="247" t="s">
        <v>411</v>
      </c>
      <c r="F87" s="247" t="s">
        <v>340</v>
      </c>
      <c r="G87" s="220">
        <v>15806.4</v>
      </c>
      <c r="H87" s="220">
        <v>50000</v>
      </c>
      <c r="I87" s="436">
        <v>0</v>
      </c>
      <c r="J87" s="144">
        <f t="shared" si="5"/>
        <v>0</v>
      </c>
      <c r="K87" s="144">
        <f t="shared" si="6"/>
        <v>0</v>
      </c>
      <c r="L87" s="447">
        <f aca="true" t="shared" si="8" ref="L87:L101">I87/H87*100</f>
        <v>0</v>
      </c>
    </row>
    <row r="88" spans="1:12" ht="13.5" customHeight="1">
      <c r="A88" s="112" t="s">
        <v>593</v>
      </c>
      <c r="B88" s="236" t="s">
        <v>186</v>
      </c>
      <c r="C88" s="239" t="s">
        <v>156</v>
      </c>
      <c r="D88" s="247" t="s">
        <v>196</v>
      </c>
      <c r="E88" s="247" t="s">
        <v>411</v>
      </c>
      <c r="F88" s="247" t="s">
        <v>90</v>
      </c>
      <c r="G88" s="220">
        <v>680137.08</v>
      </c>
      <c r="H88" s="220">
        <v>804000</v>
      </c>
      <c r="I88" s="436">
        <v>600086.5</v>
      </c>
      <c r="J88" s="144">
        <f t="shared" si="5"/>
        <v>74.63762437810945</v>
      </c>
      <c r="K88" s="144">
        <f t="shared" si="6"/>
        <v>88.23022852981343</v>
      </c>
      <c r="L88" s="146">
        <f t="shared" si="8"/>
        <v>74.63762437810945</v>
      </c>
    </row>
    <row r="89" spans="1:12" ht="18" customHeight="1">
      <c r="A89" s="112" t="s">
        <v>496</v>
      </c>
      <c r="B89" s="236" t="s">
        <v>186</v>
      </c>
      <c r="C89" s="239" t="s">
        <v>156</v>
      </c>
      <c r="D89" s="247" t="s">
        <v>196</v>
      </c>
      <c r="E89" s="247" t="s">
        <v>411</v>
      </c>
      <c r="F89" s="247" t="s">
        <v>215</v>
      </c>
      <c r="G89" s="220">
        <v>49591.68</v>
      </c>
      <c r="H89" s="220">
        <v>68000</v>
      </c>
      <c r="I89" s="436">
        <v>34048.58</v>
      </c>
      <c r="J89" s="144">
        <f t="shared" si="5"/>
        <v>50.071441176470586</v>
      </c>
      <c r="K89" s="144">
        <f t="shared" si="6"/>
        <v>68.65784744537794</v>
      </c>
      <c r="L89" s="145">
        <f t="shared" si="8"/>
        <v>50.071441176470586</v>
      </c>
    </row>
    <row r="90" spans="1:12" ht="19.5" customHeight="1">
      <c r="A90" s="112" t="s">
        <v>241</v>
      </c>
      <c r="B90" s="236" t="s">
        <v>186</v>
      </c>
      <c r="C90" s="239" t="s">
        <v>156</v>
      </c>
      <c r="D90" s="247" t="s">
        <v>196</v>
      </c>
      <c r="E90" s="247" t="s">
        <v>411</v>
      </c>
      <c r="F90" s="247" t="s">
        <v>242</v>
      </c>
      <c r="G90" s="220">
        <v>3887.87</v>
      </c>
      <c r="H90" s="220">
        <v>10000</v>
      </c>
      <c r="I90" s="436">
        <v>7.22</v>
      </c>
      <c r="J90" s="144">
        <f t="shared" si="5"/>
        <v>0.0722</v>
      </c>
      <c r="K90" s="144">
        <f t="shared" si="6"/>
        <v>0.1857057977761602</v>
      </c>
      <c r="L90" s="447">
        <f t="shared" si="8"/>
        <v>0.0722</v>
      </c>
    </row>
    <row r="91" spans="1:12" ht="69" customHeight="1">
      <c r="A91" s="115" t="s">
        <v>598</v>
      </c>
      <c r="B91" s="236" t="s">
        <v>186</v>
      </c>
      <c r="C91" s="243" t="s">
        <v>156</v>
      </c>
      <c r="D91" s="246" t="s">
        <v>196</v>
      </c>
      <c r="E91" s="246" t="s">
        <v>599</v>
      </c>
      <c r="F91" s="244"/>
      <c r="G91" s="218">
        <f>SUM(G92:G92)</f>
        <v>0</v>
      </c>
      <c r="H91" s="218">
        <f>SUM(H92:H92)</f>
        <v>365225</v>
      </c>
      <c r="I91" s="435">
        <f>SUM(I92:I92)</f>
        <v>365225</v>
      </c>
      <c r="J91" s="144">
        <f t="shared" si="5"/>
        <v>100</v>
      </c>
      <c r="K91" s="144" t="e">
        <f t="shared" si="6"/>
        <v>#DIV/0!</v>
      </c>
      <c r="L91" s="145">
        <f t="shared" si="8"/>
        <v>100</v>
      </c>
    </row>
    <row r="92" spans="1:12" ht="18.75" customHeight="1">
      <c r="A92" s="112" t="s">
        <v>691</v>
      </c>
      <c r="B92" s="236" t="s">
        <v>186</v>
      </c>
      <c r="C92" s="239" t="s">
        <v>156</v>
      </c>
      <c r="D92" s="247" t="s">
        <v>196</v>
      </c>
      <c r="E92" s="247" t="s">
        <v>599</v>
      </c>
      <c r="F92" s="247" t="s">
        <v>215</v>
      </c>
      <c r="G92" s="230"/>
      <c r="H92" s="230">
        <v>365225</v>
      </c>
      <c r="I92" s="448">
        <v>365225</v>
      </c>
      <c r="J92" s="144">
        <f t="shared" si="5"/>
        <v>100</v>
      </c>
      <c r="K92" s="144" t="e">
        <f t="shared" si="6"/>
        <v>#DIV/0!</v>
      </c>
      <c r="L92" s="145">
        <f t="shared" si="8"/>
        <v>100</v>
      </c>
    </row>
    <row r="93" spans="1:12" ht="69" customHeight="1">
      <c r="A93" s="437" t="s">
        <v>860</v>
      </c>
      <c r="B93" s="236" t="s">
        <v>186</v>
      </c>
      <c r="C93" s="243" t="s">
        <v>156</v>
      </c>
      <c r="D93" s="246" t="s">
        <v>196</v>
      </c>
      <c r="E93" s="246" t="s">
        <v>859</v>
      </c>
      <c r="F93" s="244"/>
      <c r="G93" s="218">
        <f>SUM(G94:G94)</f>
        <v>170641</v>
      </c>
      <c r="H93" s="218">
        <f>SUM(H94:H94)</f>
        <v>0</v>
      </c>
      <c r="I93" s="435">
        <f>SUM(I94:I94)</f>
        <v>0</v>
      </c>
      <c r="J93" s="144" t="e">
        <f t="shared" si="5"/>
        <v>#DIV/0!</v>
      </c>
      <c r="K93" s="144">
        <f t="shared" si="6"/>
        <v>0</v>
      </c>
      <c r="L93" s="145"/>
    </row>
    <row r="94" spans="1:12" ht="18.75" customHeight="1">
      <c r="A94" s="112" t="s">
        <v>691</v>
      </c>
      <c r="B94" s="236" t="s">
        <v>186</v>
      </c>
      <c r="C94" s="244" t="s">
        <v>156</v>
      </c>
      <c r="D94" s="244" t="s">
        <v>196</v>
      </c>
      <c r="E94" s="247" t="s">
        <v>859</v>
      </c>
      <c r="F94" s="244" t="s">
        <v>215</v>
      </c>
      <c r="G94" s="220">
        <v>170641</v>
      </c>
      <c r="H94" s="220">
        <v>0</v>
      </c>
      <c r="I94" s="436">
        <v>0</v>
      </c>
      <c r="J94" s="144" t="e">
        <f t="shared" si="5"/>
        <v>#DIV/0!</v>
      </c>
      <c r="K94" s="144">
        <f t="shared" si="6"/>
        <v>0</v>
      </c>
      <c r="L94" s="145"/>
    </row>
    <row r="95" spans="1:12" ht="40.5" customHeight="1">
      <c r="A95" s="437" t="s">
        <v>600</v>
      </c>
      <c r="B95" s="236" t="s">
        <v>186</v>
      </c>
      <c r="C95" s="243" t="s">
        <v>156</v>
      </c>
      <c r="D95" s="246" t="s">
        <v>196</v>
      </c>
      <c r="E95" s="246" t="s">
        <v>501</v>
      </c>
      <c r="F95" s="244"/>
      <c r="G95" s="218">
        <f>SUM(G96:G96)</f>
        <v>5000</v>
      </c>
      <c r="H95" s="218">
        <f>SUM(H96:H96)</f>
        <v>5000</v>
      </c>
      <c r="I95" s="435">
        <f>SUM(I96:I96)</f>
        <v>0</v>
      </c>
      <c r="J95" s="144">
        <f t="shared" si="5"/>
        <v>0</v>
      </c>
      <c r="K95" s="144">
        <f t="shared" si="6"/>
        <v>0</v>
      </c>
      <c r="L95" s="145">
        <f t="shared" si="8"/>
        <v>0</v>
      </c>
    </row>
    <row r="96" spans="1:12" ht="15.75" customHeight="1">
      <c r="A96" s="112" t="s">
        <v>691</v>
      </c>
      <c r="B96" s="236" t="s">
        <v>186</v>
      </c>
      <c r="C96" s="244" t="s">
        <v>156</v>
      </c>
      <c r="D96" s="244" t="s">
        <v>196</v>
      </c>
      <c r="E96" s="247" t="s">
        <v>501</v>
      </c>
      <c r="F96" s="244" t="s">
        <v>215</v>
      </c>
      <c r="G96" s="220">
        <v>5000</v>
      </c>
      <c r="H96" s="220">
        <v>5000</v>
      </c>
      <c r="I96" s="436">
        <v>0</v>
      </c>
      <c r="J96" s="144">
        <f t="shared" si="5"/>
        <v>0</v>
      </c>
      <c r="K96" s="144">
        <f t="shared" si="6"/>
        <v>0</v>
      </c>
      <c r="L96" s="145">
        <f>I96/H96*100</f>
        <v>0</v>
      </c>
    </row>
    <row r="97" spans="1:12" ht="20.25" customHeight="1">
      <c r="A97" s="449" t="s">
        <v>206</v>
      </c>
      <c r="B97" s="429" t="s">
        <v>186</v>
      </c>
      <c r="C97" s="255" t="s">
        <v>163</v>
      </c>
      <c r="D97" s="248"/>
      <c r="E97" s="246"/>
      <c r="F97" s="248"/>
      <c r="G97" s="450">
        <f aca="true" t="shared" si="9" ref="G97:I99">G98</f>
        <v>719550</v>
      </c>
      <c r="H97" s="450">
        <f t="shared" si="9"/>
        <v>849600</v>
      </c>
      <c r="I97" s="451">
        <f t="shared" si="9"/>
        <v>599625</v>
      </c>
      <c r="J97" s="144">
        <f t="shared" si="5"/>
        <v>70.57733050847457</v>
      </c>
      <c r="K97" s="144">
        <f t="shared" si="6"/>
        <v>83.33333333333334</v>
      </c>
      <c r="L97" s="145">
        <f>I97/H97*100</f>
        <v>70.57733050847457</v>
      </c>
    </row>
    <row r="98" spans="1:12" ht="15" customHeight="1">
      <c r="A98" s="452" t="s">
        <v>207</v>
      </c>
      <c r="B98" s="236" t="s">
        <v>186</v>
      </c>
      <c r="C98" s="237" t="s">
        <v>163</v>
      </c>
      <c r="D98" s="245" t="s">
        <v>165</v>
      </c>
      <c r="E98" s="246"/>
      <c r="F98" s="245"/>
      <c r="G98" s="453">
        <f t="shared" si="9"/>
        <v>719550</v>
      </c>
      <c r="H98" s="453">
        <f t="shared" si="9"/>
        <v>849600</v>
      </c>
      <c r="I98" s="454">
        <f t="shared" si="9"/>
        <v>599625</v>
      </c>
      <c r="J98" s="144">
        <f t="shared" si="5"/>
        <v>70.57733050847457</v>
      </c>
      <c r="K98" s="144">
        <f t="shared" si="6"/>
        <v>83.33333333333334</v>
      </c>
      <c r="L98" s="145">
        <f t="shared" si="8"/>
        <v>70.57733050847457</v>
      </c>
    </row>
    <row r="99" spans="1:12" ht="22.5" customHeight="1">
      <c r="A99" s="440" t="s">
        <v>198</v>
      </c>
      <c r="B99" s="236" t="s">
        <v>186</v>
      </c>
      <c r="C99" s="238" t="s">
        <v>163</v>
      </c>
      <c r="D99" s="246" t="s">
        <v>165</v>
      </c>
      <c r="E99" s="246" t="s">
        <v>244</v>
      </c>
      <c r="F99" s="246"/>
      <c r="G99" s="218">
        <f t="shared" si="9"/>
        <v>719550</v>
      </c>
      <c r="H99" s="218">
        <f t="shared" si="9"/>
        <v>849600</v>
      </c>
      <c r="I99" s="435">
        <f t="shared" si="9"/>
        <v>599625</v>
      </c>
      <c r="J99" s="144">
        <f t="shared" si="5"/>
        <v>70.57733050847457</v>
      </c>
      <c r="K99" s="144">
        <f t="shared" si="6"/>
        <v>83.33333333333334</v>
      </c>
      <c r="L99" s="145">
        <f t="shared" si="8"/>
        <v>70.57733050847457</v>
      </c>
    </row>
    <row r="100" spans="1:12" ht="13.5" customHeight="1">
      <c r="A100" s="112" t="s">
        <v>220</v>
      </c>
      <c r="B100" s="242" t="s">
        <v>186</v>
      </c>
      <c r="C100" s="239" t="s">
        <v>163</v>
      </c>
      <c r="D100" s="247" t="s">
        <v>165</v>
      </c>
      <c r="E100" s="247" t="s">
        <v>244</v>
      </c>
      <c r="F100" s="247" t="s">
        <v>210</v>
      </c>
      <c r="G100" s="220">
        <v>719550</v>
      </c>
      <c r="H100" s="220">
        <v>849600</v>
      </c>
      <c r="I100" s="436">
        <v>599625</v>
      </c>
      <c r="J100" s="144">
        <f t="shared" si="5"/>
        <v>70.57733050847457</v>
      </c>
      <c r="K100" s="144">
        <f t="shared" si="6"/>
        <v>83.33333333333334</v>
      </c>
      <c r="L100" s="145">
        <f t="shared" si="8"/>
        <v>70.57733050847457</v>
      </c>
    </row>
    <row r="101" spans="1:12" ht="27.75" customHeight="1">
      <c r="A101" s="455" t="s">
        <v>363</v>
      </c>
      <c r="B101" s="429" t="s">
        <v>186</v>
      </c>
      <c r="C101" s="456" t="s">
        <v>165</v>
      </c>
      <c r="D101" s="457"/>
      <c r="E101" s="246"/>
      <c r="F101" s="457"/>
      <c r="G101" s="458">
        <f>G102</f>
        <v>170586.27000000002</v>
      </c>
      <c r="H101" s="458">
        <f>H102</f>
        <v>327134.1</v>
      </c>
      <c r="I101" s="459">
        <f>I102</f>
        <v>304406.44</v>
      </c>
      <c r="J101" s="144">
        <f t="shared" si="5"/>
        <v>93.05249437463108</v>
      </c>
      <c r="K101" s="144">
        <f t="shared" si="6"/>
        <v>178.4472103176885</v>
      </c>
      <c r="L101" s="145">
        <f t="shared" si="8"/>
        <v>93.05249437463108</v>
      </c>
    </row>
    <row r="102" spans="1:12" ht="27" customHeight="1">
      <c r="A102" s="119" t="s">
        <v>364</v>
      </c>
      <c r="B102" s="236" t="s">
        <v>186</v>
      </c>
      <c r="C102" s="237" t="s">
        <v>165</v>
      </c>
      <c r="D102" s="245" t="s">
        <v>188</v>
      </c>
      <c r="E102" s="246"/>
      <c r="F102" s="245"/>
      <c r="G102" s="217">
        <f>G106+G103+G108</f>
        <v>170586.27000000002</v>
      </c>
      <c r="H102" s="217">
        <f>H106+H103+H108</f>
        <v>327134.1</v>
      </c>
      <c r="I102" s="434">
        <f>I106+I103+I108</f>
        <v>304406.44</v>
      </c>
      <c r="J102" s="144">
        <f t="shared" si="5"/>
        <v>93.05249437463108</v>
      </c>
      <c r="K102" s="144">
        <f t="shared" si="6"/>
        <v>178.4472103176885</v>
      </c>
      <c r="L102" s="447">
        <f aca="true" t="shared" si="10" ref="L102:L123">I102/H102*100</f>
        <v>93.05249437463108</v>
      </c>
    </row>
    <row r="103" spans="1:12" ht="27" customHeight="1">
      <c r="A103" s="440" t="s">
        <v>795</v>
      </c>
      <c r="B103" s="236" t="s">
        <v>186</v>
      </c>
      <c r="C103" s="238" t="s">
        <v>165</v>
      </c>
      <c r="D103" s="246" t="s">
        <v>188</v>
      </c>
      <c r="E103" s="246" t="s">
        <v>410</v>
      </c>
      <c r="F103" s="246"/>
      <c r="G103" s="218">
        <f>G104+G105</f>
        <v>99323.6</v>
      </c>
      <c r="H103" s="218">
        <f>H104+H105</f>
        <v>22134.1</v>
      </c>
      <c r="I103" s="435">
        <f>I104+I105</f>
        <v>22134.1</v>
      </c>
      <c r="J103" s="144">
        <f t="shared" si="5"/>
        <v>100</v>
      </c>
      <c r="K103" s="144">
        <f t="shared" si="6"/>
        <v>22.284834621379005</v>
      </c>
      <c r="L103" s="145">
        <f t="shared" si="10"/>
        <v>100</v>
      </c>
    </row>
    <row r="104" spans="1:12" ht="15" customHeight="1">
      <c r="A104" s="112" t="s">
        <v>495</v>
      </c>
      <c r="B104" s="236" t="s">
        <v>186</v>
      </c>
      <c r="C104" s="239" t="s">
        <v>165</v>
      </c>
      <c r="D104" s="247" t="s">
        <v>188</v>
      </c>
      <c r="E104" s="247" t="s">
        <v>410</v>
      </c>
      <c r="F104" s="247" t="s">
        <v>215</v>
      </c>
      <c r="G104" s="220">
        <v>99323.6</v>
      </c>
      <c r="H104" s="220">
        <v>19450</v>
      </c>
      <c r="I104" s="436">
        <v>19450</v>
      </c>
      <c r="J104" s="144">
        <f t="shared" si="5"/>
        <v>100</v>
      </c>
      <c r="K104" s="144">
        <f t="shared" si="6"/>
        <v>19.582455730561517</v>
      </c>
      <c r="L104" s="145">
        <f t="shared" si="10"/>
        <v>100</v>
      </c>
    </row>
    <row r="105" spans="1:12" ht="18.75" customHeight="1">
      <c r="A105" s="112" t="s">
        <v>241</v>
      </c>
      <c r="B105" s="236" t="s">
        <v>186</v>
      </c>
      <c r="C105" s="239" t="s">
        <v>165</v>
      </c>
      <c r="D105" s="247" t="s">
        <v>188</v>
      </c>
      <c r="E105" s="247" t="s">
        <v>410</v>
      </c>
      <c r="F105" s="247" t="s">
        <v>242</v>
      </c>
      <c r="G105" s="220"/>
      <c r="H105" s="220">
        <v>2684.1</v>
      </c>
      <c r="I105" s="436">
        <v>2684.1</v>
      </c>
      <c r="J105" s="144">
        <f t="shared" si="5"/>
        <v>100</v>
      </c>
      <c r="K105" s="144" t="e">
        <f t="shared" si="6"/>
        <v>#DIV/0!</v>
      </c>
      <c r="L105" s="145">
        <f t="shared" si="10"/>
        <v>100</v>
      </c>
    </row>
    <row r="106" spans="1:12" ht="27.75" customHeight="1">
      <c r="A106" s="440" t="s">
        <v>497</v>
      </c>
      <c r="B106" s="236" t="s">
        <v>186</v>
      </c>
      <c r="C106" s="238" t="s">
        <v>165</v>
      </c>
      <c r="D106" s="246" t="s">
        <v>188</v>
      </c>
      <c r="E106" s="246" t="s">
        <v>362</v>
      </c>
      <c r="F106" s="246"/>
      <c r="G106" s="218">
        <f>G107</f>
        <v>71262.67</v>
      </c>
      <c r="H106" s="218">
        <f>H107</f>
        <v>300000</v>
      </c>
      <c r="I106" s="435">
        <f>I107</f>
        <v>282272.34</v>
      </c>
      <c r="J106" s="144">
        <f t="shared" si="5"/>
        <v>94.09078000000001</v>
      </c>
      <c r="K106" s="144">
        <f t="shared" si="6"/>
        <v>396.10126872877487</v>
      </c>
      <c r="L106" s="145">
        <f t="shared" si="10"/>
        <v>94.09078000000001</v>
      </c>
    </row>
    <row r="107" spans="1:12" ht="18.75" customHeight="1">
      <c r="A107" s="112" t="s">
        <v>495</v>
      </c>
      <c r="B107" s="236" t="s">
        <v>186</v>
      </c>
      <c r="C107" s="239" t="s">
        <v>165</v>
      </c>
      <c r="D107" s="247" t="s">
        <v>188</v>
      </c>
      <c r="E107" s="247" t="s">
        <v>362</v>
      </c>
      <c r="F107" s="247" t="s">
        <v>215</v>
      </c>
      <c r="G107" s="220">
        <v>71262.67</v>
      </c>
      <c r="H107" s="220">
        <v>300000</v>
      </c>
      <c r="I107" s="436">
        <v>282272.34</v>
      </c>
      <c r="J107" s="144">
        <f t="shared" si="5"/>
        <v>94.09078000000001</v>
      </c>
      <c r="K107" s="144">
        <f t="shared" si="6"/>
        <v>396.10126872877487</v>
      </c>
      <c r="L107" s="145">
        <f t="shared" si="10"/>
        <v>94.09078000000001</v>
      </c>
    </row>
    <row r="108" spans="1:12" ht="54.75" customHeight="1">
      <c r="A108" s="440" t="s">
        <v>601</v>
      </c>
      <c r="B108" s="236" t="s">
        <v>186</v>
      </c>
      <c r="C108" s="238" t="s">
        <v>165</v>
      </c>
      <c r="D108" s="246" t="s">
        <v>188</v>
      </c>
      <c r="E108" s="246" t="s">
        <v>498</v>
      </c>
      <c r="F108" s="246"/>
      <c r="G108" s="218">
        <f>G109</f>
        <v>0</v>
      </c>
      <c r="H108" s="218">
        <f>H109</f>
        <v>5000</v>
      </c>
      <c r="I108" s="435">
        <f>I109</f>
        <v>0</v>
      </c>
      <c r="J108" s="144">
        <f t="shared" si="5"/>
        <v>0</v>
      </c>
      <c r="K108" s="144" t="e">
        <f t="shared" si="6"/>
        <v>#DIV/0!</v>
      </c>
      <c r="L108" s="145">
        <f t="shared" si="10"/>
        <v>0</v>
      </c>
    </row>
    <row r="109" spans="1:12" ht="19.5" customHeight="1">
      <c r="A109" s="112" t="s">
        <v>495</v>
      </c>
      <c r="B109" s="236" t="s">
        <v>186</v>
      </c>
      <c r="C109" s="239" t="s">
        <v>165</v>
      </c>
      <c r="D109" s="247" t="s">
        <v>188</v>
      </c>
      <c r="E109" s="247" t="s">
        <v>498</v>
      </c>
      <c r="F109" s="247" t="s">
        <v>215</v>
      </c>
      <c r="G109" s="220">
        <v>0</v>
      </c>
      <c r="H109" s="220">
        <v>5000</v>
      </c>
      <c r="I109" s="436">
        <v>0</v>
      </c>
      <c r="J109" s="144">
        <f t="shared" si="5"/>
        <v>0</v>
      </c>
      <c r="K109" s="144" t="e">
        <f t="shared" si="6"/>
        <v>#DIV/0!</v>
      </c>
      <c r="L109" s="145">
        <f t="shared" si="10"/>
        <v>0</v>
      </c>
    </row>
    <row r="110" spans="1:12" ht="16.5" customHeight="1">
      <c r="A110" s="449" t="s">
        <v>182</v>
      </c>
      <c r="B110" s="429" t="s">
        <v>186</v>
      </c>
      <c r="C110" s="255" t="s">
        <v>166</v>
      </c>
      <c r="D110" s="457"/>
      <c r="E110" s="246"/>
      <c r="F110" s="457"/>
      <c r="G110" s="450">
        <f>G111+G114+G119</f>
        <v>4340800</v>
      </c>
      <c r="H110" s="450">
        <f>H111+H114+H119</f>
        <v>22624302.040000003</v>
      </c>
      <c r="I110" s="451">
        <f>I111+I114+I119</f>
        <v>8029558.609999999</v>
      </c>
      <c r="J110" s="144">
        <f t="shared" si="5"/>
        <v>35.49085667174906</v>
      </c>
      <c r="K110" s="144">
        <f t="shared" si="6"/>
        <v>184.978773728345</v>
      </c>
      <c r="L110" s="145">
        <f t="shared" si="10"/>
        <v>35.49085667174906</v>
      </c>
    </row>
    <row r="111" spans="1:12" ht="17.25" customHeight="1">
      <c r="A111" s="116" t="s">
        <v>10</v>
      </c>
      <c r="B111" s="236" t="s">
        <v>186</v>
      </c>
      <c r="C111" s="245" t="s">
        <v>166</v>
      </c>
      <c r="D111" s="245" t="s">
        <v>162</v>
      </c>
      <c r="E111" s="246"/>
      <c r="F111" s="245"/>
      <c r="G111" s="217">
        <f aca="true" t="shared" si="11" ref="G111:I112">G112</f>
        <v>340800</v>
      </c>
      <c r="H111" s="217">
        <f t="shared" si="11"/>
        <v>742000</v>
      </c>
      <c r="I111" s="434">
        <f t="shared" si="11"/>
        <v>559310</v>
      </c>
      <c r="J111" s="144">
        <f t="shared" si="5"/>
        <v>75.37870619946092</v>
      </c>
      <c r="K111" s="144">
        <f t="shared" si="6"/>
        <v>164.1167840375587</v>
      </c>
      <c r="L111" s="145">
        <f t="shared" si="10"/>
        <v>75.37870619946092</v>
      </c>
    </row>
    <row r="112" spans="1:12" ht="53.25" customHeight="1">
      <c r="A112" s="440" t="s">
        <v>602</v>
      </c>
      <c r="B112" s="236" t="s">
        <v>186</v>
      </c>
      <c r="C112" s="246" t="s">
        <v>166</v>
      </c>
      <c r="D112" s="246" t="s">
        <v>162</v>
      </c>
      <c r="E112" s="246" t="s">
        <v>245</v>
      </c>
      <c r="F112" s="246"/>
      <c r="G112" s="218">
        <f t="shared" si="11"/>
        <v>340800</v>
      </c>
      <c r="H112" s="218">
        <f t="shared" si="11"/>
        <v>742000</v>
      </c>
      <c r="I112" s="435">
        <f t="shared" si="11"/>
        <v>559310</v>
      </c>
      <c r="J112" s="144">
        <f t="shared" si="5"/>
        <v>75.37870619946092</v>
      </c>
      <c r="K112" s="144">
        <f t="shared" si="6"/>
        <v>164.1167840375587</v>
      </c>
      <c r="L112" s="145">
        <f t="shared" si="10"/>
        <v>75.37870619946092</v>
      </c>
    </row>
    <row r="113" spans="1:12" ht="21" customHeight="1">
      <c r="A113" s="112" t="s">
        <v>496</v>
      </c>
      <c r="B113" s="236" t="s">
        <v>186</v>
      </c>
      <c r="C113" s="247" t="s">
        <v>166</v>
      </c>
      <c r="D113" s="247" t="s">
        <v>162</v>
      </c>
      <c r="E113" s="247" t="s">
        <v>245</v>
      </c>
      <c r="F113" s="247" t="s">
        <v>215</v>
      </c>
      <c r="G113" s="221">
        <v>340800</v>
      </c>
      <c r="H113" s="220">
        <v>742000</v>
      </c>
      <c r="I113" s="436">
        <v>559310</v>
      </c>
      <c r="J113" s="144">
        <f t="shared" si="5"/>
        <v>75.37870619946092</v>
      </c>
      <c r="K113" s="144">
        <f t="shared" si="6"/>
        <v>164.1167840375587</v>
      </c>
      <c r="L113" s="145">
        <f t="shared" si="10"/>
        <v>75.37870619946092</v>
      </c>
    </row>
    <row r="114" spans="1:12" ht="16.5" customHeight="1">
      <c r="A114" s="116" t="s">
        <v>143</v>
      </c>
      <c r="B114" s="236" t="s">
        <v>186</v>
      </c>
      <c r="C114" s="245" t="s">
        <v>166</v>
      </c>
      <c r="D114" s="245" t="s">
        <v>159</v>
      </c>
      <c r="E114" s="246"/>
      <c r="F114" s="245"/>
      <c r="G114" s="217">
        <f>G115+G117</f>
        <v>4000000</v>
      </c>
      <c r="H114" s="217">
        <f>H115</f>
        <v>200000</v>
      </c>
      <c r="I114" s="434">
        <f>I115</f>
        <v>200000</v>
      </c>
      <c r="J114" s="144">
        <f t="shared" si="5"/>
        <v>100</v>
      </c>
      <c r="K114" s="144">
        <f t="shared" si="6"/>
        <v>5</v>
      </c>
      <c r="L114" s="145">
        <f t="shared" si="10"/>
        <v>100</v>
      </c>
    </row>
    <row r="115" spans="1:12" ht="67.5" customHeight="1">
      <c r="A115" s="440" t="s">
        <v>796</v>
      </c>
      <c r="B115" s="236" t="s">
        <v>186</v>
      </c>
      <c r="C115" s="246" t="s">
        <v>166</v>
      </c>
      <c r="D115" s="246" t="s">
        <v>159</v>
      </c>
      <c r="E115" s="246" t="s">
        <v>838</v>
      </c>
      <c r="F115" s="246"/>
      <c r="G115" s="218">
        <f>G116</f>
        <v>0</v>
      </c>
      <c r="H115" s="218">
        <f>H116</f>
        <v>200000</v>
      </c>
      <c r="I115" s="435">
        <f>I116</f>
        <v>200000</v>
      </c>
      <c r="J115" s="144">
        <f t="shared" si="5"/>
        <v>100</v>
      </c>
      <c r="K115" s="144" t="e">
        <f t="shared" si="6"/>
        <v>#DIV/0!</v>
      </c>
      <c r="L115" s="145">
        <f t="shared" si="10"/>
        <v>100</v>
      </c>
    </row>
    <row r="116" spans="1:12" ht="16.5" customHeight="1">
      <c r="A116" s="112" t="s">
        <v>197</v>
      </c>
      <c r="B116" s="236" t="s">
        <v>186</v>
      </c>
      <c r="C116" s="247" t="s">
        <v>166</v>
      </c>
      <c r="D116" s="247" t="s">
        <v>159</v>
      </c>
      <c r="E116" s="247" t="s">
        <v>838</v>
      </c>
      <c r="F116" s="247" t="s">
        <v>348</v>
      </c>
      <c r="G116" s="221">
        <v>0</v>
      </c>
      <c r="H116" s="220">
        <v>200000</v>
      </c>
      <c r="I116" s="436">
        <v>200000</v>
      </c>
      <c r="J116" s="144">
        <f t="shared" si="5"/>
        <v>100</v>
      </c>
      <c r="K116" s="144" t="e">
        <f t="shared" si="6"/>
        <v>#DIV/0!</v>
      </c>
      <c r="L116" s="145">
        <f t="shared" si="10"/>
        <v>100</v>
      </c>
    </row>
    <row r="117" spans="1:12" ht="70.5" customHeight="1">
      <c r="A117" s="440" t="s">
        <v>892</v>
      </c>
      <c r="B117" s="236" t="s">
        <v>186</v>
      </c>
      <c r="C117" s="246" t="s">
        <v>166</v>
      </c>
      <c r="D117" s="246" t="s">
        <v>159</v>
      </c>
      <c r="E117" s="246" t="s">
        <v>861</v>
      </c>
      <c r="F117" s="246"/>
      <c r="G117" s="218">
        <f>G118</f>
        <v>4000000</v>
      </c>
      <c r="H117" s="218">
        <f>H118</f>
        <v>0</v>
      </c>
      <c r="I117" s="435">
        <f>I118</f>
        <v>0</v>
      </c>
      <c r="J117" s="144" t="e">
        <f t="shared" si="5"/>
        <v>#DIV/0!</v>
      </c>
      <c r="K117" s="144">
        <f t="shared" si="6"/>
        <v>0</v>
      </c>
      <c r="L117" s="145"/>
    </row>
    <row r="118" spans="1:12" ht="16.5" customHeight="1">
      <c r="A118" s="112" t="s">
        <v>197</v>
      </c>
      <c r="B118" s="236" t="s">
        <v>186</v>
      </c>
      <c r="C118" s="247" t="s">
        <v>166</v>
      </c>
      <c r="D118" s="247" t="s">
        <v>159</v>
      </c>
      <c r="E118" s="247" t="s">
        <v>861</v>
      </c>
      <c r="F118" s="247" t="s">
        <v>348</v>
      </c>
      <c r="G118" s="221">
        <v>4000000</v>
      </c>
      <c r="H118" s="221">
        <v>0</v>
      </c>
      <c r="I118" s="460">
        <v>0</v>
      </c>
      <c r="J118" s="144" t="e">
        <f t="shared" si="5"/>
        <v>#DIV/0!</v>
      </c>
      <c r="K118" s="144">
        <f t="shared" si="6"/>
        <v>0</v>
      </c>
      <c r="L118" s="145"/>
    </row>
    <row r="119" spans="1:12" ht="19.5" customHeight="1">
      <c r="A119" s="116" t="s">
        <v>193</v>
      </c>
      <c r="B119" s="236" t="s">
        <v>186</v>
      </c>
      <c r="C119" s="245" t="s">
        <v>166</v>
      </c>
      <c r="D119" s="245" t="s">
        <v>160</v>
      </c>
      <c r="E119" s="246"/>
      <c r="F119" s="245"/>
      <c r="G119" s="217">
        <f>G120+G122+G124+G126+G128+G130+G132</f>
        <v>0</v>
      </c>
      <c r="H119" s="217">
        <f>H120+H122+H124+H126+H128+H130+H132</f>
        <v>21682302.040000003</v>
      </c>
      <c r="I119" s="434">
        <f>I120+I122+I124+I126+I128+I130+I132</f>
        <v>7270248.609999999</v>
      </c>
      <c r="J119" s="144">
        <f t="shared" si="5"/>
        <v>33.530796668119834</v>
      </c>
      <c r="K119" s="144" t="e">
        <f t="shared" si="6"/>
        <v>#DIV/0!</v>
      </c>
      <c r="L119" s="145">
        <f t="shared" si="10"/>
        <v>33.530796668119834</v>
      </c>
    </row>
    <row r="120" spans="1:12" ht="42" customHeight="1">
      <c r="A120" s="440" t="s">
        <v>748</v>
      </c>
      <c r="B120" s="236" t="s">
        <v>186</v>
      </c>
      <c r="C120" s="246" t="s">
        <v>166</v>
      </c>
      <c r="D120" s="246" t="s">
        <v>160</v>
      </c>
      <c r="E120" s="246" t="s">
        <v>747</v>
      </c>
      <c r="F120" s="246"/>
      <c r="G120" s="218">
        <f>G121</f>
        <v>0</v>
      </c>
      <c r="H120" s="218">
        <f>H121</f>
        <v>535666.67</v>
      </c>
      <c r="I120" s="435">
        <f>I121</f>
        <v>217700</v>
      </c>
      <c r="J120" s="144">
        <f t="shared" si="5"/>
        <v>40.64094560895491</v>
      </c>
      <c r="K120" s="144" t="e">
        <f t="shared" si="6"/>
        <v>#DIV/0!</v>
      </c>
      <c r="L120" s="145">
        <f t="shared" si="10"/>
        <v>40.64094560895491</v>
      </c>
    </row>
    <row r="121" spans="1:12" ht="18.75" customHeight="1">
      <c r="A121" s="114" t="s">
        <v>197</v>
      </c>
      <c r="B121" s="236" t="s">
        <v>186</v>
      </c>
      <c r="C121" s="247" t="s">
        <v>166</v>
      </c>
      <c r="D121" s="247" t="s">
        <v>160</v>
      </c>
      <c r="E121" s="247" t="s">
        <v>747</v>
      </c>
      <c r="F121" s="247" t="s">
        <v>348</v>
      </c>
      <c r="G121" s="220">
        <v>0</v>
      </c>
      <c r="H121" s="220">
        <v>535666.67</v>
      </c>
      <c r="I121" s="436">
        <v>217700</v>
      </c>
      <c r="J121" s="144">
        <f t="shared" si="5"/>
        <v>40.64094560895491</v>
      </c>
      <c r="K121" s="144" t="e">
        <f t="shared" si="6"/>
        <v>#DIV/0!</v>
      </c>
      <c r="L121" s="145">
        <f t="shared" si="10"/>
        <v>40.64094560895491</v>
      </c>
    </row>
    <row r="122" spans="1:12" ht="53.25" customHeight="1">
      <c r="A122" s="440" t="s">
        <v>797</v>
      </c>
      <c r="B122" s="236" t="s">
        <v>186</v>
      </c>
      <c r="C122" s="246" t="s">
        <v>166</v>
      </c>
      <c r="D122" s="246" t="s">
        <v>160</v>
      </c>
      <c r="E122" s="246" t="s">
        <v>751</v>
      </c>
      <c r="F122" s="246"/>
      <c r="G122" s="218">
        <f>G123</f>
        <v>0</v>
      </c>
      <c r="H122" s="218">
        <f>H123</f>
        <v>6980214</v>
      </c>
      <c r="I122" s="435">
        <f>I123</f>
        <v>3491568.75</v>
      </c>
      <c r="J122" s="144">
        <f t="shared" si="5"/>
        <v>50.020941335036426</v>
      </c>
      <c r="K122" s="144" t="e">
        <f t="shared" si="6"/>
        <v>#DIV/0!</v>
      </c>
      <c r="L122" s="145">
        <f t="shared" si="10"/>
        <v>50.020941335036426</v>
      </c>
    </row>
    <row r="123" spans="1:12" ht="16.5" customHeight="1">
      <c r="A123" s="114" t="s">
        <v>197</v>
      </c>
      <c r="B123" s="236" t="s">
        <v>186</v>
      </c>
      <c r="C123" s="247" t="s">
        <v>166</v>
      </c>
      <c r="D123" s="247" t="s">
        <v>160</v>
      </c>
      <c r="E123" s="247" t="s">
        <v>751</v>
      </c>
      <c r="F123" s="247" t="s">
        <v>348</v>
      </c>
      <c r="G123" s="220">
        <v>0</v>
      </c>
      <c r="H123" s="220">
        <v>6980214</v>
      </c>
      <c r="I123" s="436">
        <v>3491568.75</v>
      </c>
      <c r="J123" s="144">
        <f t="shared" si="5"/>
        <v>50.020941335036426</v>
      </c>
      <c r="K123" s="144" t="e">
        <f t="shared" si="6"/>
        <v>#DIV/0!</v>
      </c>
      <c r="L123" s="145">
        <f t="shared" si="10"/>
        <v>50.020941335036426</v>
      </c>
    </row>
    <row r="124" spans="1:12" ht="42.75" customHeight="1">
      <c r="A124" s="440" t="s">
        <v>750</v>
      </c>
      <c r="B124" s="236" t="s">
        <v>186</v>
      </c>
      <c r="C124" s="246" t="s">
        <v>166</v>
      </c>
      <c r="D124" s="246" t="s">
        <v>160</v>
      </c>
      <c r="E124" s="246" t="s">
        <v>749</v>
      </c>
      <c r="F124" s="246"/>
      <c r="G124" s="218">
        <f>G125</f>
        <v>0</v>
      </c>
      <c r="H124" s="218">
        <f>H125</f>
        <v>7280000</v>
      </c>
      <c r="I124" s="435">
        <f>I125</f>
        <v>0</v>
      </c>
      <c r="J124" s="144">
        <f t="shared" si="5"/>
        <v>0</v>
      </c>
      <c r="K124" s="144" t="e">
        <f t="shared" si="6"/>
        <v>#DIV/0!</v>
      </c>
      <c r="L124" s="447">
        <f aca="true" t="shared" si="12" ref="L124:L188">I124/H124*100</f>
        <v>0</v>
      </c>
    </row>
    <row r="125" spans="1:12" ht="15.75" customHeight="1">
      <c r="A125" s="112" t="s">
        <v>496</v>
      </c>
      <c r="B125" s="236" t="s">
        <v>186</v>
      </c>
      <c r="C125" s="247" t="s">
        <v>166</v>
      </c>
      <c r="D125" s="247" t="s">
        <v>160</v>
      </c>
      <c r="E125" s="247" t="s">
        <v>749</v>
      </c>
      <c r="F125" s="247" t="s">
        <v>215</v>
      </c>
      <c r="G125" s="220">
        <v>0</v>
      </c>
      <c r="H125" s="220">
        <v>7280000</v>
      </c>
      <c r="I125" s="436">
        <v>0</v>
      </c>
      <c r="J125" s="144">
        <f t="shared" si="5"/>
        <v>0</v>
      </c>
      <c r="K125" s="144" t="e">
        <f t="shared" si="6"/>
        <v>#DIV/0!</v>
      </c>
      <c r="L125" s="145">
        <f t="shared" si="12"/>
        <v>0</v>
      </c>
    </row>
    <row r="126" spans="1:12" ht="51" customHeight="1">
      <c r="A126" s="440" t="s">
        <v>797</v>
      </c>
      <c r="B126" s="236" t="s">
        <v>186</v>
      </c>
      <c r="C126" s="246" t="s">
        <v>166</v>
      </c>
      <c r="D126" s="246" t="s">
        <v>160</v>
      </c>
      <c r="E126" s="246" t="s">
        <v>839</v>
      </c>
      <c r="F126" s="246"/>
      <c r="G126" s="218">
        <f>G127</f>
        <v>0</v>
      </c>
      <c r="H126" s="218">
        <f>H127</f>
        <v>1805676</v>
      </c>
      <c r="I126" s="435">
        <f>I127</f>
        <v>255679</v>
      </c>
      <c r="J126" s="144">
        <f t="shared" si="5"/>
        <v>14.159738513443166</v>
      </c>
      <c r="K126" s="144" t="e">
        <f t="shared" si="6"/>
        <v>#DIV/0!</v>
      </c>
      <c r="L126" s="145">
        <f>I126/H126*100</f>
        <v>14.159738513443166</v>
      </c>
    </row>
    <row r="127" spans="1:12" ht="21" customHeight="1">
      <c r="A127" s="112" t="s">
        <v>496</v>
      </c>
      <c r="B127" s="236" t="s">
        <v>186</v>
      </c>
      <c r="C127" s="247" t="s">
        <v>166</v>
      </c>
      <c r="D127" s="247" t="s">
        <v>160</v>
      </c>
      <c r="E127" s="247" t="s">
        <v>839</v>
      </c>
      <c r="F127" s="247" t="s">
        <v>215</v>
      </c>
      <c r="G127" s="220">
        <v>0</v>
      </c>
      <c r="H127" s="220">
        <v>1805676</v>
      </c>
      <c r="I127" s="436">
        <v>255679</v>
      </c>
      <c r="J127" s="144">
        <f t="shared" si="5"/>
        <v>14.159738513443166</v>
      </c>
      <c r="K127" s="144" t="e">
        <f t="shared" si="6"/>
        <v>#DIV/0!</v>
      </c>
      <c r="L127" s="145">
        <f>I127/H127*100</f>
        <v>14.159738513443166</v>
      </c>
    </row>
    <row r="128" spans="1:13" ht="43.5" customHeight="1">
      <c r="A128" s="440" t="s">
        <v>748</v>
      </c>
      <c r="B128" s="236" t="s">
        <v>186</v>
      </c>
      <c r="C128" s="246" t="s">
        <v>166</v>
      </c>
      <c r="D128" s="246" t="s">
        <v>160</v>
      </c>
      <c r="E128" s="246" t="s">
        <v>752</v>
      </c>
      <c r="F128" s="246"/>
      <c r="G128" s="218">
        <f>G129</f>
        <v>0</v>
      </c>
      <c r="H128" s="218">
        <f>H129</f>
        <v>86333.34</v>
      </c>
      <c r="I128" s="435">
        <f>I129</f>
        <v>70000</v>
      </c>
      <c r="J128" s="144">
        <f t="shared" si="5"/>
        <v>81.08107481999423</v>
      </c>
      <c r="K128" s="144" t="e">
        <f t="shared" si="6"/>
        <v>#DIV/0!</v>
      </c>
      <c r="L128" s="145">
        <f>I128/H128*100</f>
        <v>81.08107481999423</v>
      </c>
      <c r="M128" s="461"/>
    </row>
    <row r="129" spans="1:12" ht="18" customHeight="1">
      <c r="A129" s="112" t="s">
        <v>494</v>
      </c>
      <c r="B129" s="236" t="s">
        <v>186</v>
      </c>
      <c r="C129" s="247" t="s">
        <v>166</v>
      </c>
      <c r="D129" s="247" t="s">
        <v>160</v>
      </c>
      <c r="E129" s="247" t="s">
        <v>752</v>
      </c>
      <c r="F129" s="247" t="s">
        <v>215</v>
      </c>
      <c r="G129" s="220">
        <v>0</v>
      </c>
      <c r="H129" s="220">
        <v>86333.34</v>
      </c>
      <c r="I129" s="436">
        <v>70000</v>
      </c>
      <c r="J129" s="144">
        <f t="shared" si="5"/>
        <v>81.08107481999423</v>
      </c>
      <c r="K129" s="144" t="e">
        <f t="shared" si="6"/>
        <v>#DIV/0!</v>
      </c>
      <c r="L129" s="145">
        <f>I129/H129*100</f>
        <v>81.08107481999423</v>
      </c>
    </row>
    <row r="130" spans="1:12" ht="42" customHeight="1">
      <c r="A130" s="440" t="s">
        <v>798</v>
      </c>
      <c r="B130" s="236" t="s">
        <v>186</v>
      </c>
      <c r="C130" s="246" t="s">
        <v>166</v>
      </c>
      <c r="D130" s="246" t="s">
        <v>160</v>
      </c>
      <c r="E130" s="246" t="s">
        <v>690</v>
      </c>
      <c r="F130" s="246"/>
      <c r="G130" s="218">
        <f>G131</f>
        <v>0</v>
      </c>
      <c r="H130" s="218">
        <f>H131</f>
        <v>4944467.91</v>
      </c>
      <c r="I130" s="435">
        <f>I131</f>
        <v>3202947.85</v>
      </c>
      <c r="J130" s="144">
        <f t="shared" si="5"/>
        <v>64.77841313363888</v>
      </c>
      <c r="K130" s="144" t="e">
        <f t="shared" si="6"/>
        <v>#DIV/0!</v>
      </c>
      <c r="L130" s="145">
        <f t="shared" si="12"/>
        <v>64.77841313363888</v>
      </c>
    </row>
    <row r="131" spans="1:12" ht="58.5" customHeight="1">
      <c r="A131" s="114" t="s">
        <v>107</v>
      </c>
      <c r="B131" s="236" t="s">
        <v>186</v>
      </c>
      <c r="C131" s="247" t="s">
        <v>166</v>
      </c>
      <c r="D131" s="247" t="s">
        <v>160</v>
      </c>
      <c r="E131" s="247" t="s">
        <v>690</v>
      </c>
      <c r="F131" s="247" t="s">
        <v>134</v>
      </c>
      <c r="G131" s="220">
        <v>0</v>
      </c>
      <c r="H131" s="220">
        <v>4944467.91</v>
      </c>
      <c r="I131" s="436">
        <v>3202947.85</v>
      </c>
      <c r="J131" s="144">
        <f t="shared" si="5"/>
        <v>64.77841313363888</v>
      </c>
      <c r="K131" s="144" t="e">
        <f t="shared" si="6"/>
        <v>#DIV/0!</v>
      </c>
      <c r="L131" s="145">
        <f t="shared" si="12"/>
        <v>64.77841313363888</v>
      </c>
    </row>
    <row r="132" spans="1:12" ht="37.5" customHeight="1">
      <c r="A132" s="440" t="s">
        <v>603</v>
      </c>
      <c r="B132" s="236" t="s">
        <v>186</v>
      </c>
      <c r="C132" s="246" t="s">
        <v>166</v>
      </c>
      <c r="D132" s="246" t="s">
        <v>160</v>
      </c>
      <c r="E132" s="246" t="s">
        <v>604</v>
      </c>
      <c r="F132" s="246"/>
      <c r="G132" s="218">
        <f>G133</f>
        <v>0</v>
      </c>
      <c r="H132" s="218">
        <f>H133</f>
        <v>49944.12</v>
      </c>
      <c r="I132" s="435">
        <f>I133</f>
        <v>32353.01</v>
      </c>
      <c r="J132" s="144">
        <f t="shared" si="5"/>
        <v>64.77841635812183</v>
      </c>
      <c r="K132" s="144" t="e">
        <f t="shared" si="6"/>
        <v>#DIV/0!</v>
      </c>
      <c r="L132" s="145">
        <f t="shared" si="12"/>
        <v>64.77841635812183</v>
      </c>
    </row>
    <row r="133" spans="1:12" ht="50.25" customHeight="1">
      <c r="A133" s="114" t="s">
        <v>107</v>
      </c>
      <c r="B133" s="236" t="s">
        <v>186</v>
      </c>
      <c r="C133" s="247" t="s">
        <v>166</v>
      </c>
      <c r="D133" s="247" t="s">
        <v>160</v>
      </c>
      <c r="E133" s="247" t="s">
        <v>604</v>
      </c>
      <c r="F133" s="247" t="s">
        <v>134</v>
      </c>
      <c r="G133" s="220">
        <v>0</v>
      </c>
      <c r="H133" s="220">
        <v>49944.12</v>
      </c>
      <c r="I133" s="436">
        <v>32353.01</v>
      </c>
      <c r="J133" s="144">
        <f t="shared" si="5"/>
        <v>64.77841635812183</v>
      </c>
      <c r="K133" s="144" t="e">
        <f t="shared" si="6"/>
        <v>#DIV/0!</v>
      </c>
      <c r="L133" s="145">
        <f t="shared" si="12"/>
        <v>64.77841635812183</v>
      </c>
    </row>
    <row r="134" spans="1:12" ht="18" customHeight="1">
      <c r="A134" s="462" t="s">
        <v>605</v>
      </c>
      <c r="B134" s="429" t="s">
        <v>186</v>
      </c>
      <c r="C134" s="248" t="s">
        <v>162</v>
      </c>
      <c r="D134" s="248"/>
      <c r="E134" s="246"/>
      <c r="F134" s="248"/>
      <c r="G134" s="450">
        <f>G135+G167+G177+G215</f>
        <v>245827617.01999998</v>
      </c>
      <c r="H134" s="450">
        <f>H135+H167+H177+H215</f>
        <v>694045438.4899999</v>
      </c>
      <c r="I134" s="451">
        <f>I135+I167+I177+I215</f>
        <v>405486607.62</v>
      </c>
      <c r="J134" s="144">
        <f t="shared" si="5"/>
        <v>58.42363988475986</v>
      </c>
      <c r="K134" s="144">
        <f t="shared" si="6"/>
        <v>164.94754028674106</v>
      </c>
      <c r="L134" s="145">
        <f t="shared" si="12"/>
        <v>58.42363988475986</v>
      </c>
    </row>
    <row r="135" spans="1:12" ht="14.25" customHeight="1">
      <c r="A135" s="117" t="s">
        <v>144</v>
      </c>
      <c r="B135" s="242" t="s">
        <v>186</v>
      </c>
      <c r="C135" s="245" t="s">
        <v>162</v>
      </c>
      <c r="D135" s="245" t="s">
        <v>156</v>
      </c>
      <c r="E135" s="246"/>
      <c r="F135" s="248"/>
      <c r="G135" s="217">
        <f>G136+G138+G140+G143+G146+G152+G158+G161+G163+G165</f>
        <v>237316109.55999997</v>
      </c>
      <c r="H135" s="217">
        <f>H136+H138+H140+H146+H152+H158+H161+H163+H165</f>
        <v>614283834.3</v>
      </c>
      <c r="I135" s="434">
        <f>I136+I138+I140+I146+I152+I158+I161+I163+I165</f>
        <v>390612449.66</v>
      </c>
      <c r="J135" s="144">
        <f t="shared" si="5"/>
        <v>63.588267808661755</v>
      </c>
      <c r="K135" s="144">
        <f t="shared" si="6"/>
        <v>164.59584239107144</v>
      </c>
      <c r="L135" s="145">
        <f t="shared" si="12"/>
        <v>63.588267808661755</v>
      </c>
    </row>
    <row r="136" spans="1:12" ht="68.25" customHeight="1">
      <c r="A136" s="118" t="s">
        <v>799</v>
      </c>
      <c r="B136" s="242" t="s">
        <v>186</v>
      </c>
      <c r="C136" s="246" t="s">
        <v>162</v>
      </c>
      <c r="D136" s="246" t="s">
        <v>156</v>
      </c>
      <c r="E136" s="246" t="s">
        <v>753</v>
      </c>
      <c r="F136" s="248"/>
      <c r="G136" s="218">
        <f>G137</f>
        <v>85500</v>
      </c>
      <c r="H136" s="218">
        <f>H137</f>
        <v>700000</v>
      </c>
      <c r="I136" s="435">
        <f>I137</f>
        <v>0</v>
      </c>
      <c r="J136" s="144">
        <f t="shared" si="5"/>
        <v>0</v>
      </c>
      <c r="K136" s="144">
        <f t="shared" si="6"/>
        <v>0</v>
      </c>
      <c r="L136" s="145">
        <f t="shared" si="12"/>
        <v>0</v>
      </c>
    </row>
    <row r="137" spans="1:12" ht="46.5" customHeight="1">
      <c r="A137" s="112" t="s">
        <v>303</v>
      </c>
      <c r="B137" s="236" t="s">
        <v>186</v>
      </c>
      <c r="C137" s="247" t="s">
        <v>162</v>
      </c>
      <c r="D137" s="247" t="s">
        <v>156</v>
      </c>
      <c r="E137" s="247" t="s">
        <v>753</v>
      </c>
      <c r="F137" s="247" t="s">
        <v>304</v>
      </c>
      <c r="G137" s="220">
        <v>85500</v>
      </c>
      <c r="H137" s="220">
        <v>700000</v>
      </c>
      <c r="I137" s="436">
        <v>0</v>
      </c>
      <c r="J137" s="144">
        <f t="shared" si="5"/>
        <v>0</v>
      </c>
      <c r="K137" s="144">
        <f t="shared" si="6"/>
        <v>0</v>
      </c>
      <c r="L137" s="145">
        <f t="shared" si="12"/>
        <v>0</v>
      </c>
    </row>
    <row r="138" spans="1:12" ht="37.5" customHeight="1">
      <c r="A138" s="118" t="s">
        <v>800</v>
      </c>
      <c r="B138" s="242" t="s">
        <v>186</v>
      </c>
      <c r="C138" s="246" t="s">
        <v>162</v>
      </c>
      <c r="D138" s="246" t="s">
        <v>156</v>
      </c>
      <c r="E138" s="246" t="s">
        <v>755</v>
      </c>
      <c r="F138" s="248"/>
      <c r="G138" s="218">
        <f>G139</f>
        <v>0</v>
      </c>
      <c r="H138" s="218">
        <f>H139</f>
        <v>510700</v>
      </c>
      <c r="I138" s="435">
        <f>I139</f>
        <v>0</v>
      </c>
      <c r="J138" s="144">
        <f aca="true" t="shared" si="13" ref="J138:J203">I138/H138*100</f>
        <v>0</v>
      </c>
      <c r="K138" s="144" t="e">
        <f aca="true" t="shared" si="14" ref="K138:K203">I138/G138*100</f>
        <v>#DIV/0!</v>
      </c>
      <c r="L138" s="145">
        <f t="shared" si="12"/>
        <v>0</v>
      </c>
    </row>
    <row r="139" spans="1:12" ht="34.5" customHeight="1">
      <c r="A139" s="112" t="s">
        <v>754</v>
      </c>
      <c r="B139" s="236" t="s">
        <v>186</v>
      </c>
      <c r="C139" s="247" t="s">
        <v>162</v>
      </c>
      <c r="D139" s="247" t="s">
        <v>156</v>
      </c>
      <c r="E139" s="247" t="s">
        <v>755</v>
      </c>
      <c r="F139" s="247" t="s">
        <v>305</v>
      </c>
      <c r="G139" s="220"/>
      <c r="H139" s="220">
        <v>510700</v>
      </c>
      <c r="I139" s="436">
        <v>0</v>
      </c>
      <c r="J139" s="144">
        <f t="shared" si="13"/>
        <v>0</v>
      </c>
      <c r="K139" s="144" t="e">
        <f t="shared" si="14"/>
        <v>#DIV/0!</v>
      </c>
      <c r="L139" s="145">
        <f t="shared" si="12"/>
        <v>0</v>
      </c>
    </row>
    <row r="140" spans="1:13" ht="27" customHeight="1">
      <c r="A140" s="118" t="s">
        <v>606</v>
      </c>
      <c r="B140" s="242" t="s">
        <v>186</v>
      </c>
      <c r="C140" s="246" t="s">
        <v>162</v>
      </c>
      <c r="D140" s="246" t="s">
        <v>156</v>
      </c>
      <c r="E140" s="246" t="s">
        <v>365</v>
      </c>
      <c r="F140" s="248"/>
      <c r="G140" s="218">
        <f>G141+G142</f>
        <v>0</v>
      </c>
      <c r="H140" s="218">
        <f>H141+H142</f>
        <v>9400000</v>
      </c>
      <c r="I140" s="435">
        <f>I141+I142</f>
        <v>2829598.29</v>
      </c>
      <c r="J140" s="144">
        <f t="shared" si="13"/>
        <v>30.102109468085107</v>
      </c>
      <c r="K140" s="144" t="e">
        <f t="shared" si="14"/>
        <v>#DIV/0!</v>
      </c>
      <c r="L140" s="145">
        <f t="shared" si="12"/>
        <v>30.102109468085107</v>
      </c>
      <c r="M140" s="463"/>
    </row>
    <row r="141" spans="1:12" ht="18" customHeight="1">
      <c r="A141" s="112" t="s">
        <v>496</v>
      </c>
      <c r="B141" s="236" t="s">
        <v>186</v>
      </c>
      <c r="C141" s="247" t="s">
        <v>162</v>
      </c>
      <c r="D141" s="247" t="s">
        <v>156</v>
      </c>
      <c r="E141" s="247" t="s">
        <v>365</v>
      </c>
      <c r="F141" s="247" t="s">
        <v>215</v>
      </c>
      <c r="G141" s="220"/>
      <c r="H141" s="220">
        <v>209000</v>
      </c>
      <c r="I141" s="436">
        <v>209000</v>
      </c>
      <c r="J141" s="144">
        <f t="shared" si="13"/>
        <v>100</v>
      </c>
      <c r="K141" s="144" t="e">
        <f t="shared" si="14"/>
        <v>#DIV/0!</v>
      </c>
      <c r="L141" s="145">
        <f t="shared" si="12"/>
        <v>100</v>
      </c>
    </row>
    <row r="142" spans="1:12" ht="45" customHeight="1">
      <c r="A142" s="112" t="s">
        <v>303</v>
      </c>
      <c r="B142" s="236" t="s">
        <v>186</v>
      </c>
      <c r="C142" s="247" t="s">
        <v>162</v>
      </c>
      <c r="D142" s="247" t="s">
        <v>156</v>
      </c>
      <c r="E142" s="247" t="s">
        <v>365</v>
      </c>
      <c r="F142" s="247" t="s">
        <v>304</v>
      </c>
      <c r="G142" s="220"/>
      <c r="H142" s="220">
        <v>9191000</v>
      </c>
      <c r="I142" s="436">
        <v>2620598.29</v>
      </c>
      <c r="J142" s="144">
        <f t="shared" si="13"/>
        <v>28.512656838211292</v>
      </c>
      <c r="K142" s="144" t="e">
        <f t="shared" si="14"/>
        <v>#DIV/0!</v>
      </c>
      <c r="L142" s="145">
        <f t="shared" si="12"/>
        <v>28.512656838211292</v>
      </c>
    </row>
    <row r="143" spans="1:12" ht="39" customHeight="1">
      <c r="A143" s="118" t="s">
        <v>863</v>
      </c>
      <c r="B143" s="242" t="s">
        <v>186</v>
      </c>
      <c r="C143" s="246" t="s">
        <v>162</v>
      </c>
      <c r="D143" s="246" t="s">
        <v>156</v>
      </c>
      <c r="E143" s="246" t="s">
        <v>862</v>
      </c>
      <c r="F143" s="248"/>
      <c r="G143" s="218">
        <f>G144+G145</f>
        <v>113170.97</v>
      </c>
      <c r="H143" s="218">
        <f>H144+H145</f>
        <v>0</v>
      </c>
      <c r="I143" s="435">
        <f>I144+I145</f>
        <v>0</v>
      </c>
      <c r="J143" s="144" t="e">
        <f t="shared" si="13"/>
        <v>#DIV/0!</v>
      </c>
      <c r="K143" s="144">
        <f t="shared" si="14"/>
        <v>0</v>
      </c>
      <c r="L143" s="145"/>
    </row>
    <row r="144" spans="1:12" ht="16.5" customHeight="1">
      <c r="A144" s="112" t="s">
        <v>496</v>
      </c>
      <c r="B144" s="236" t="s">
        <v>186</v>
      </c>
      <c r="C144" s="247" t="s">
        <v>162</v>
      </c>
      <c r="D144" s="247" t="s">
        <v>156</v>
      </c>
      <c r="E144" s="247" t="s">
        <v>862</v>
      </c>
      <c r="F144" s="247" t="s">
        <v>215</v>
      </c>
      <c r="G144" s="220">
        <v>46000</v>
      </c>
      <c r="H144" s="220">
        <v>0</v>
      </c>
      <c r="I144" s="436">
        <v>0</v>
      </c>
      <c r="J144" s="144" t="e">
        <f t="shared" si="13"/>
        <v>#DIV/0!</v>
      </c>
      <c r="K144" s="144">
        <f t="shared" si="14"/>
        <v>0</v>
      </c>
      <c r="L144" s="145"/>
    </row>
    <row r="145" spans="1:12" ht="48.75" customHeight="1">
      <c r="A145" s="112" t="s">
        <v>303</v>
      </c>
      <c r="B145" s="236" t="s">
        <v>186</v>
      </c>
      <c r="C145" s="247" t="s">
        <v>162</v>
      </c>
      <c r="D145" s="247" t="s">
        <v>156</v>
      </c>
      <c r="E145" s="247" t="s">
        <v>862</v>
      </c>
      <c r="F145" s="247" t="s">
        <v>304</v>
      </c>
      <c r="G145" s="220">
        <v>67170.97</v>
      </c>
      <c r="H145" s="220">
        <v>0</v>
      </c>
      <c r="I145" s="436">
        <v>0</v>
      </c>
      <c r="J145" s="144" t="e">
        <f t="shared" si="13"/>
        <v>#DIV/0!</v>
      </c>
      <c r="K145" s="144">
        <f t="shared" si="14"/>
        <v>0</v>
      </c>
      <c r="L145" s="145"/>
    </row>
    <row r="146" spans="1:12" ht="39" customHeight="1">
      <c r="A146" s="113" t="s">
        <v>607</v>
      </c>
      <c r="B146" s="236" t="s">
        <v>186</v>
      </c>
      <c r="C146" s="246" t="s">
        <v>162</v>
      </c>
      <c r="D146" s="246" t="s">
        <v>156</v>
      </c>
      <c r="E146" s="246" t="s">
        <v>416</v>
      </c>
      <c r="F146" s="247"/>
      <c r="G146" s="218">
        <f>SUM(G147:G151)</f>
        <v>233967012.7</v>
      </c>
      <c r="H146" s="218">
        <f>SUM(H147:H151)</f>
        <v>595021900</v>
      </c>
      <c r="I146" s="435">
        <f>SUM(I147:I151)</f>
        <v>382641674.11</v>
      </c>
      <c r="J146" s="144">
        <f t="shared" si="13"/>
        <v>64.30715812476818</v>
      </c>
      <c r="K146" s="144">
        <f t="shared" si="14"/>
        <v>163.54513813476578</v>
      </c>
      <c r="L146" s="145">
        <f t="shared" si="12"/>
        <v>64.30715812476818</v>
      </c>
    </row>
    <row r="147" spans="1:12" ht="41.25" customHeight="1">
      <c r="A147" s="112" t="s">
        <v>608</v>
      </c>
      <c r="B147" s="236" t="s">
        <v>186</v>
      </c>
      <c r="C147" s="247" t="s">
        <v>162</v>
      </c>
      <c r="D147" s="247" t="s">
        <v>156</v>
      </c>
      <c r="E147" s="247" t="s">
        <v>416</v>
      </c>
      <c r="F147" s="247" t="s">
        <v>11</v>
      </c>
      <c r="G147" s="220">
        <v>6557447.26</v>
      </c>
      <c r="H147" s="220">
        <v>2623100</v>
      </c>
      <c r="I147" s="436">
        <v>2622978.9</v>
      </c>
      <c r="J147" s="144">
        <f t="shared" si="13"/>
        <v>99.99538332507339</v>
      </c>
      <c r="K147" s="144">
        <f t="shared" si="14"/>
        <v>39.99999993900065</v>
      </c>
      <c r="L147" s="145">
        <f t="shared" si="12"/>
        <v>99.99538332507339</v>
      </c>
    </row>
    <row r="148" spans="1:12" ht="45.75" customHeight="1">
      <c r="A148" s="112" t="s">
        <v>609</v>
      </c>
      <c r="B148" s="236" t="s">
        <v>186</v>
      </c>
      <c r="C148" s="247" t="s">
        <v>162</v>
      </c>
      <c r="D148" s="247" t="s">
        <v>156</v>
      </c>
      <c r="E148" s="247" t="s">
        <v>416</v>
      </c>
      <c r="F148" s="247" t="s">
        <v>11</v>
      </c>
      <c r="G148" s="220">
        <v>0</v>
      </c>
      <c r="H148" s="220">
        <v>49387700</v>
      </c>
      <c r="I148" s="436">
        <v>18385948.8</v>
      </c>
      <c r="J148" s="144">
        <f t="shared" si="13"/>
        <v>37.22778910538454</v>
      </c>
      <c r="K148" s="144" t="e">
        <f t="shared" si="14"/>
        <v>#DIV/0!</v>
      </c>
      <c r="L148" s="145">
        <f t="shared" si="12"/>
        <v>37.22778910538454</v>
      </c>
    </row>
    <row r="149" spans="1:12" ht="45.75" customHeight="1">
      <c r="A149" s="112" t="s">
        <v>893</v>
      </c>
      <c r="B149" s="236" t="s">
        <v>186</v>
      </c>
      <c r="C149" s="247" t="s">
        <v>162</v>
      </c>
      <c r="D149" s="247" t="s">
        <v>156</v>
      </c>
      <c r="E149" s="247" t="s">
        <v>416</v>
      </c>
      <c r="F149" s="247" t="s">
        <v>305</v>
      </c>
      <c r="G149" s="220">
        <v>54907995.79</v>
      </c>
      <c r="H149" s="220">
        <v>0</v>
      </c>
      <c r="I149" s="436">
        <v>0</v>
      </c>
      <c r="J149" s="144" t="e">
        <f>I149/H149*100</f>
        <v>#DIV/0!</v>
      </c>
      <c r="K149" s="144">
        <f>I149/G149*100</f>
        <v>0</v>
      </c>
      <c r="L149" s="145"/>
    </row>
    <row r="150" spans="1:12" ht="44.25" customHeight="1">
      <c r="A150" s="112" t="s">
        <v>610</v>
      </c>
      <c r="B150" s="236" t="s">
        <v>186</v>
      </c>
      <c r="C150" s="247" t="s">
        <v>162</v>
      </c>
      <c r="D150" s="247" t="s">
        <v>156</v>
      </c>
      <c r="E150" s="247" t="s">
        <v>416</v>
      </c>
      <c r="F150" s="247" t="s">
        <v>305</v>
      </c>
      <c r="G150" s="220">
        <v>166535483.15</v>
      </c>
      <c r="H150" s="220">
        <v>27690000</v>
      </c>
      <c r="I150" s="436">
        <v>27689997.03</v>
      </c>
      <c r="J150" s="144">
        <f t="shared" si="13"/>
        <v>99.99998927410618</v>
      </c>
      <c r="K150" s="144">
        <f t="shared" si="14"/>
        <v>16.627085415220115</v>
      </c>
      <c r="L150" s="145">
        <f t="shared" si="12"/>
        <v>99.99998927410618</v>
      </c>
    </row>
    <row r="151" spans="1:12" ht="45" customHeight="1">
      <c r="A151" s="112" t="s">
        <v>611</v>
      </c>
      <c r="B151" s="236" t="s">
        <v>186</v>
      </c>
      <c r="C151" s="247" t="s">
        <v>162</v>
      </c>
      <c r="D151" s="247" t="s">
        <v>156</v>
      </c>
      <c r="E151" s="247" t="s">
        <v>416</v>
      </c>
      <c r="F151" s="247" t="s">
        <v>305</v>
      </c>
      <c r="G151" s="220">
        <v>5966086.5</v>
      </c>
      <c r="H151" s="220">
        <v>515321100</v>
      </c>
      <c r="I151" s="436">
        <v>333942749.38</v>
      </c>
      <c r="J151" s="144">
        <f t="shared" si="13"/>
        <v>64.8028480456166</v>
      </c>
      <c r="K151" s="144">
        <f t="shared" si="14"/>
        <v>5597.350111836293</v>
      </c>
      <c r="L151" s="145">
        <f t="shared" si="12"/>
        <v>64.8028480456166</v>
      </c>
    </row>
    <row r="152" spans="1:12" ht="30" customHeight="1">
      <c r="A152" s="113" t="s">
        <v>612</v>
      </c>
      <c r="B152" s="236" t="s">
        <v>186</v>
      </c>
      <c r="C152" s="246" t="s">
        <v>162</v>
      </c>
      <c r="D152" s="249" t="s">
        <v>156</v>
      </c>
      <c r="E152" s="249" t="s">
        <v>415</v>
      </c>
      <c r="F152" s="247"/>
      <c r="G152" s="218">
        <f>SUM(G153:G157)</f>
        <v>2363303.16</v>
      </c>
      <c r="H152" s="218">
        <f>SUM(H153:H157)</f>
        <v>6010400</v>
      </c>
      <c r="I152" s="435">
        <f>SUM(I153:I157)</f>
        <v>3865067.42</v>
      </c>
      <c r="J152" s="144">
        <f t="shared" si="13"/>
        <v>64.30632603487288</v>
      </c>
      <c r="K152" s="144">
        <f t="shared" si="14"/>
        <v>163.54513823778746</v>
      </c>
      <c r="L152" s="145">
        <f t="shared" si="12"/>
        <v>64.30632603487288</v>
      </c>
    </row>
    <row r="153" spans="1:12" ht="40.5" customHeight="1">
      <c r="A153" s="112" t="s">
        <v>613</v>
      </c>
      <c r="B153" s="236" t="s">
        <v>186</v>
      </c>
      <c r="C153" s="247" t="s">
        <v>162</v>
      </c>
      <c r="D153" s="247" t="s">
        <v>156</v>
      </c>
      <c r="E153" s="247" t="s">
        <v>415</v>
      </c>
      <c r="F153" s="247" t="s">
        <v>11</v>
      </c>
      <c r="G153" s="220">
        <v>66236.84</v>
      </c>
      <c r="H153" s="220">
        <v>26600</v>
      </c>
      <c r="I153" s="436">
        <v>26494.74</v>
      </c>
      <c r="J153" s="144">
        <f t="shared" si="13"/>
        <v>99.60428571428572</v>
      </c>
      <c r="K153" s="144">
        <f t="shared" si="14"/>
        <v>40.00000603893544</v>
      </c>
      <c r="L153" s="145">
        <f t="shared" si="12"/>
        <v>99.60428571428572</v>
      </c>
    </row>
    <row r="154" spans="1:12" ht="39" customHeight="1">
      <c r="A154" s="112" t="s">
        <v>614</v>
      </c>
      <c r="B154" s="236" t="s">
        <v>186</v>
      </c>
      <c r="C154" s="247" t="s">
        <v>162</v>
      </c>
      <c r="D154" s="247" t="s">
        <v>156</v>
      </c>
      <c r="E154" s="247" t="s">
        <v>415</v>
      </c>
      <c r="F154" s="247" t="s">
        <v>11</v>
      </c>
      <c r="G154" s="220">
        <v>0</v>
      </c>
      <c r="H154" s="220">
        <v>498900</v>
      </c>
      <c r="I154" s="436">
        <v>185716.65</v>
      </c>
      <c r="J154" s="144">
        <f t="shared" si="13"/>
        <v>37.225225496091404</v>
      </c>
      <c r="K154" s="144" t="e">
        <f t="shared" si="14"/>
        <v>#DIV/0!</v>
      </c>
      <c r="L154" s="145">
        <f t="shared" si="12"/>
        <v>37.225225496091404</v>
      </c>
    </row>
    <row r="155" spans="1:12" ht="39" customHeight="1">
      <c r="A155" s="112" t="s">
        <v>894</v>
      </c>
      <c r="B155" s="236" t="s">
        <v>186</v>
      </c>
      <c r="C155" s="247" t="s">
        <v>162</v>
      </c>
      <c r="D155" s="247" t="s">
        <v>156</v>
      </c>
      <c r="E155" s="247" t="s">
        <v>415</v>
      </c>
      <c r="F155" s="247" t="s">
        <v>305</v>
      </c>
      <c r="G155" s="220">
        <v>554626.21</v>
      </c>
      <c r="H155" s="220">
        <v>0</v>
      </c>
      <c r="I155" s="436">
        <v>0</v>
      </c>
      <c r="J155" s="144" t="e">
        <f>I155/H155*100</f>
        <v>#DIV/0!</v>
      </c>
      <c r="K155" s="144">
        <f>I155/G155*100</f>
        <v>0</v>
      </c>
      <c r="L155" s="145"/>
    </row>
    <row r="156" spans="1:12" ht="39.75" customHeight="1">
      <c r="A156" s="112" t="s">
        <v>615</v>
      </c>
      <c r="B156" s="236" t="s">
        <v>186</v>
      </c>
      <c r="C156" s="247" t="s">
        <v>162</v>
      </c>
      <c r="D156" s="247" t="s">
        <v>156</v>
      </c>
      <c r="E156" s="247" t="s">
        <v>415</v>
      </c>
      <c r="F156" s="247" t="s">
        <v>305</v>
      </c>
      <c r="G156" s="220">
        <v>1682176.61</v>
      </c>
      <c r="H156" s="220">
        <v>279700</v>
      </c>
      <c r="I156" s="436">
        <v>279696.94</v>
      </c>
      <c r="J156" s="144">
        <f t="shared" si="13"/>
        <v>99.99890597068287</v>
      </c>
      <c r="K156" s="144">
        <f t="shared" si="14"/>
        <v>16.62708530943133</v>
      </c>
      <c r="L156" s="145">
        <f t="shared" si="12"/>
        <v>99.99890597068287</v>
      </c>
    </row>
    <row r="157" spans="1:12" ht="39.75" customHeight="1">
      <c r="A157" s="112" t="s">
        <v>616</v>
      </c>
      <c r="B157" s="236" t="s">
        <v>186</v>
      </c>
      <c r="C157" s="247" t="s">
        <v>162</v>
      </c>
      <c r="D157" s="247" t="s">
        <v>156</v>
      </c>
      <c r="E157" s="247" t="s">
        <v>415</v>
      </c>
      <c r="F157" s="247" t="s">
        <v>305</v>
      </c>
      <c r="G157" s="220">
        <v>60263.5</v>
      </c>
      <c r="H157" s="220">
        <v>5205200</v>
      </c>
      <c r="I157" s="436">
        <v>3373159.09</v>
      </c>
      <c r="J157" s="144">
        <f t="shared" si="13"/>
        <v>64.80364039806346</v>
      </c>
      <c r="K157" s="144">
        <f t="shared" si="14"/>
        <v>5597.350120719838</v>
      </c>
      <c r="L157" s="145">
        <f t="shared" si="12"/>
        <v>64.80364039806346</v>
      </c>
    </row>
    <row r="158" spans="1:12" ht="15.75" customHeight="1">
      <c r="A158" s="440" t="s">
        <v>246</v>
      </c>
      <c r="B158" s="242" t="s">
        <v>186</v>
      </c>
      <c r="C158" s="246" t="s">
        <v>162</v>
      </c>
      <c r="D158" s="246" t="s">
        <v>156</v>
      </c>
      <c r="E158" s="246" t="s">
        <v>247</v>
      </c>
      <c r="F158" s="248"/>
      <c r="G158" s="218">
        <f>SUM(G159:G160)</f>
        <v>0</v>
      </c>
      <c r="H158" s="218">
        <f>SUM(H159:H160)</f>
        <v>1698865.31</v>
      </c>
      <c r="I158" s="435">
        <f>SUM(I159:I160)</f>
        <v>550810.81</v>
      </c>
      <c r="J158" s="144">
        <f t="shared" si="13"/>
        <v>32.42227660767292</v>
      </c>
      <c r="K158" s="144" t="e">
        <f t="shared" si="14"/>
        <v>#DIV/0!</v>
      </c>
      <c r="L158" s="145">
        <f t="shared" si="12"/>
        <v>32.42227660767292</v>
      </c>
    </row>
    <row r="159" spans="1:12" ht="19.5" customHeight="1">
      <c r="A159" s="112" t="s">
        <v>496</v>
      </c>
      <c r="B159" s="236" t="s">
        <v>186</v>
      </c>
      <c r="C159" s="247" t="s">
        <v>162</v>
      </c>
      <c r="D159" s="247" t="s">
        <v>156</v>
      </c>
      <c r="E159" s="247" t="s">
        <v>247</v>
      </c>
      <c r="F159" s="247" t="s">
        <v>215</v>
      </c>
      <c r="G159" s="220"/>
      <c r="H159" s="220">
        <v>560810.81</v>
      </c>
      <c r="I159" s="436">
        <v>550810.81</v>
      </c>
      <c r="J159" s="144">
        <f t="shared" si="13"/>
        <v>98.2168674673015</v>
      </c>
      <c r="K159" s="144" t="e">
        <f t="shared" si="14"/>
        <v>#DIV/0!</v>
      </c>
      <c r="L159" s="145">
        <f t="shared" si="12"/>
        <v>98.2168674673015</v>
      </c>
    </row>
    <row r="160" spans="1:12" ht="42" customHeight="1">
      <c r="A160" s="112" t="s">
        <v>801</v>
      </c>
      <c r="B160" s="236" t="s">
        <v>186</v>
      </c>
      <c r="C160" s="247" t="s">
        <v>162</v>
      </c>
      <c r="D160" s="247" t="s">
        <v>156</v>
      </c>
      <c r="E160" s="247" t="s">
        <v>247</v>
      </c>
      <c r="F160" s="247" t="s">
        <v>11</v>
      </c>
      <c r="G160" s="220"/>
      <c r="H160" s="220">
        <v>1138054.5</v>
      </c>
      <c r="I160" s="436">
        <v>0</v>
      </c>
      <c r="J160" s="144">
        <f t="shared" si="13"/>
        <v>0</v>
      </c>
      <c r="K160" s="144" t="e">
        <f t="shared" si="14"/>
        <v>#DIV/0!</v>
      </c>
      <c r="L160" s="145">
        <f t="shared" si="12"/>
        <v>0</v>
      </c>
    </row>
    <row r="161" spans="1:12" ht="29.25" customHeight="1">
      <c r="A161" s="440" t="s">
        <v>802</v>
      </c>
      <c r="B161" s="242" t="s">
        <v>186</v>
      </c>
      <c r="C161" s="246" t="s">
        <v>162</v>
      </c>
      <c r="D161" s="246" t="s">
        <v>156</v>
      </c>
      <c r="E161" s="246" t="s">
        <v>840</v>
      </c>
      <c r="F161" s="248"/>
      <c r="G161" s="218">
        <f>G162</f>
        <v>0</v>
      </c>
      <c r="H161" s="218">
        <f>H162</f>
        <v>50000</v>
      </c>
      <c r="I161" s="435">
        <f>I162</f>
        <v>47500</v>
      </c>
      <c r="J161" s="144">
        <f t="shared" si="13"/>
        <v>95</v>
      </c>
      <c r="K161" s="144" t="e">
        <f t="shared" si="14"/>
        <v>#DIV/0!</v>
      </c>
      <c r="L161" s="145">
        <f t="shared" si="12"/>
        <v>95</v>
      </c>
    </row>
    <row r="162" spans="1:12" ht="18.75" customHeight="1">
      <c r="A162" s="112" t="s">
        <v>496</v>
      </c>
      <c r="B162" s="236" t="s">
        <v>186</v>
      </c>
      <c r="C162" s="247" t="s">
        <v>162</v>
      </c>
      <c r="D162" s="247" t="s">
        <v>156</v>
      </c>
      <c r="E162" s="247" t="s">
        <v>840</v>
      </c>
      <c r="F162" s="247" t="s">
        <v>215</v>
      </c>
      <c r="G162" s="220"/>
      <c r="H162" s="220">
        <v>50000</v>
      </c>
      <c r="I162" s="436">
        <v>47500</v>
      </c>
      <c r="J162" s="144">
        <f t="shared" si="13"/>
        <v>95</v>
      </c>
      <c r="K162" s="144" t="e">
        <f t="shared" si="14"/>
        <v>#DIV/0!</v>
      </c>
      <c r="L162" s="145">
        <f t="shared" si="12"/>
        <v>95</v>
      </c>
    </row>
    <row r="163" spans="1:12" ht="16.5" customHeight="1">
      <c r="A163" s="440" t="s">
        <v>617</v>
      </c>
      <c r="B163" s="236" t="s">
        <v>186</v>
      </c>
      <c r="C163" s="246" t="s">
        <v>162</v>
      </c>
      <c r="D163" s="246" t="s">
        <v>156</v>
      </c>
      <c r="E163" s="246" t="s">
        <v>248</v>
      </c>
      <c r="F163" s="248"/>
      <c r="G163" s="218">
        <f>G164</f>
        <v>782622.73</v>
      </c>
      <c r="H163" s="218">
        <f>H164</f>
        <v>880968.99</v>
      </c>
      <c r="I163" s="435">
        <f>I164</f>
        <v>666799.03</v>
      </c>
      <c r="J163" s="144">
        <f t="shared" si="13"/>
        <v>75.6892736939583</v>
      </c>
      <c r="K163" s="144">
        <f t="shared" si="14"/>
        <v>85.20057039488235</v>
      </c>
      <c r="L163" s="145">
        <f t="shared" si="12"/>
        <v>75.6892736939583</v>
      </c>
    </row>
    <row r="164" spans="1:12" ht="15.75" customHeight="1">
      <c r="A164" s="112" t="s">
        <v>496</v>
      </c>
      <c r="B164" s="236" t="s">
        <v>186</v>
      </c>
      <c r="C164" s="247" t="s">
        <v>162</v>
      </c>
      <c r="D164" s="247" t="s">
        <v>156</v>
      </c>
      <c r="E164" s="247" t="s">
        <v>248</v>
      </c>
      <c r="F164" s="247" t="s">
        <v>215</v>
      </c>
      <c r="G164" s="220">
        <v>782622.73</v>
      </c>
      <c r="H164" s="220">
        <v>880968.99</v>
      </c>
      <c r="I164" s="436">
        <v>666799.03</v>
      </c>
      <c r="J164" s="144">
        <f t="shared" si="13"/>
        <v>75.6892736939583</v>
      </c>
      <c r="K164" s="144">
        <f t="shared" si="14"/>
        <v>85.20057039488235</v>
      </c>
      <c r="L164" s="145">
        <f t="shared" si="12"/>
        <v>75.6892736939583</v>
      </c>
    </row>
    <row r="165" spans="1:12" ht="42" customHeight="1">
      <c r="A165" s="118" t="s">
        <v>803</v>
      </c>
      <c r="B165" s="242" t="s">
        <v>186</v>
      </c>
      <c r="C165" s="246" t="s">
        <v>162</v>
      </c>
      <c r="D165" s="246" t="s">
        <v>156</v>
      </c>
      <c r="E165" s="246" t="s">
        <v>366</v>
      </c>
      <c r="F165" s="248"/>
      <c r="G165" s="218">
        <f>G166</f>
        <v>4500</v>
      </c>
      <c r="H165" s="218">
        <f>H166</f>
        <v>11000</v>
      </c>
      <c r="I165" s="435">
        <f>I166</f>
        <v>11000</v>
      </c>
      <c r="J165" s="144">
        <f t="shared" si="13"/>
        <v>100</v>
      </c>
      <c r="K165" s="144">
        <f t="shared" si="14"/>
        <v>244.44444444444446</v>
      </c>
      <c r="L165" s="145">
        <f t="shared" si="12"/>
        <v>100</v>
      </c>
    </row>
    <row r="166" spans="1:12" ht="18.75" customHeight="1">
      <c r="A166" s="112" t="s">
        <v>496</v>
      </c>
      <c r="B166" s="236" t="s">
        <v>186</v>
      </c>
      <c r="C166" s="247" t="s">
        <v>162</v>
      </c>
      <c r="D166" s="247" t="s">
        <v>156</v>
      </c>
      <c r="E166" s="247" t="s">
        <v>366</v>
      </c>
      <c r="F166" s="247" t="s">
        <v>215</v>
      </c>
      <c r="G166" s="220">
        <v>4500</v>
      </c>
      <c r="H166" s="220">
        <v>11000</v>
      </c>
      <c r="I166" s="436">
        <v>11000</v>
      </c>
      <c r="J166" s="144">
        <f t="shared" si="13"/>
        <v>100</v>
      </c>
      <c r="K166" s="144">
        <f t="shared" si="14"/>
        <v>244.44444444444446</v>
      </c>
      <c r="L166" s="145">
        <f>I166/H166*100</f>
        <v>100</v>
      </c>
    </row>
    <row r="167" spans="1:12" ht="15.75" customHeight="1">
      <c r="A167" s="119" t="s">
        <v>367</v>
      </c>
      <c r="B167" s="236" t="s">
        <v>186</v>
      </c>
      <c r="C167" s="250" t="s">
        <v>162</v>
      </c>
      <c r="D167" s="250" t="s">
        <v>163</v>
      </c>
      <c r="E167" s="246"/>
      <c r="F167" s="250"/>
      <c r="G167" s="251">
        <f>G168+G170+G172+G174</f>
        <v>271403.31</v>
      </c>
      <c r="H167" s="251">
        <f>H168+H170+H172+H174</f>
        <v>42890822</v>
      </c>
      <c r="I167" s="464">
        <f>I168+I170+I172+I174</f>
        <v>3223422</v>
      </c>
      <c r="J167" s="144">
        <f t="shared" si="13"/>
        <v>7.515412038500917</v>
      </c>
      <c r="K167" s="144">
        <f t="shared" si="14"/>
        <v>1187.6870624753988</v>
      </c>
      <c r="L167" s="145">
        <f>I167/H167*100</f>
        <v>7.515412038500917</v>
      </c>
    </row>
    <row r="168" spans="1:12" ht="51" customHeight="1">
      <c r="A168" s="120" t="s">
        <v>618</v>
      </c>
      <c r="B168" s="252" t="s">
        <v>186</v>
      </c>
      <c r="C168" s="253" t="s">
        <v>162</v>
      </c>
      <c r="D168" s="253" t="s">
        <v>163</v>
      </c>
      <c r="E168" s="249" t="s">
        <v>619</v>
      </c>
      <c r="F168" s="253"/>
      <c r="G168" s="219">
        <f>G169</f>
        <v>0</v>
      </c>
      <c r="H168" s="219">
        <f>H169</f>
        <v>2421780</v>
      </c>
      <c r="I168" s="446">
        <f>I169</f>
        <v>2421780</v>
      </c>
      <c r="J168" s="144">
        <f t="shared" si="13"/>
        <v>100</v>
      </c>
      <c r="K168" s="144" t="e">
        <f t="shared" si="14"/>
        <v>#DIV/0!</v>
      </c>
      <c r="L168" s="145">
        <f t="shared" si="12"/>
        <v>100</v>
      </c>
    </row>
    <row r="169" spans="1:12" ht="45" customHeight="1">
      <c r="A169" s="112" t="s">
        <v>303</v>
      </c>
      <c r="B169" s="236" t="s">
        <v>186</v>
      </c>
      <c r="C169" s="244" t="s">
        <v>162</v>
      </c>
      <c r="D169" s="244" t="s">
        <v>163</v>
      </c>
      <c r="E169" s="247" t="s">
        <v>619</v>
      </c>
      <c r="F169" s="244" t="s">
        <v>304</v>
      </c>
      <c r="G169" s="220"/>
      <c r="H169" s="220">
        <v>2421780</v>
      </c>
      <c r="I169" s="436">
        <v>2421780</v>
      </c>
      <c r="J169" s="144">
        <f t="shared" si="13"/>
        <v>100</v>
      </c>
      <c r="K169" s="144" t="e">
        <f t="shared" si="14"/>
        <v>#DIV/0!</v>
      </c>
      <c r="L169" s="145">
        <f t="shared" si="12"/>
        <v>100</v>
      </c>
    </row>
    <row r="170" spans="1:13" ht="42" customHeight="1">
      <c r="A170" s="120" t="s">
        <v>804</v>
      </c>
      <c r="B170" s="252" t="s">
        <v>186</v>
      </c>
      <c r="C170" s="253" t="s">
        <v>162</v>
      </c>
      <c r="D170" s="253" t="s">
        <v>163</v>
      </c>
      <c r="E170" s="249" t="s">
        <v>841</v>
      </c>
      <c r="F170" s="253"/>
      <c r="G170" s="219">
        <f>G171</f>
        <v>0</v>
      </c>
      <c r="H170" s="219">
        <f>H171</f>
        <v>39587400</v>
      </c>
      <c r="I170" s="446">
        <f>I171</f>
        <v>0</v>
      </c>
      <c r="J170" s="144">
        <f t="shared" si="13"/>
        <v>0</v>
      </c>
      <c r="K170" s="144" t="e">
        <f t="shared" si="14"/>
        <v>#DIV/0!</v>
      </c>
      <c r="L170" s="145">
        <f t="shared" si="12"/>
        <v>0</v>
      </c>
      <c r="M170" s="461"/>
    </row>
    <row r="171" spans="1:12" ht="35.25" customHeight="1">
      <c r="A171" s="112" t="s">
        <v>805</v>
      </c>
      <c r="B171" s="236" t="s">
        <v>186</v>
      </c>
      <c r="C171" s="244" t="s">
        <v>162</v>
      </c>
      <c r="D171" s="244" t="s">
        <v>163</v>
      </c>
      <c r="E171" s="247" t="s">
        <v>841</v>
      </c>
      <c r="F171" s="244" t="s">
        <v>305</v>
      </c>
      <c r="G171" s="220"/>
      <c r="H171" s="220">
        <v>39587400</v>
      </c>
      <c r="I171" s="436">
        <v>0</v>
      </c>
      <c r="J171" s="144">
        <f t="shared" si="13"/>
        <v>0</v>
      </c>
      <c r="K171" s="144" t="e">
        <f t="shared" si="14"/>
        <v>#DIV/0!</v>
      </c>
      <c r="L171" s="145">
        <f t="shared" si="12"/>
        <v>0</v>
      </c>
    </row>
    <row r="172" spans="1:12" ht="51.75" customHeight="1">
      <c r="A172" s="440" t="s">
        <v>806</v>
      </c>
      <c r="B172" s="252" t="s">
        <v>186</v>
      </c>
      <c r="C172" s="253" t="s">
        <v>162</v>
      </c>
      <c r="D172" s="253" t="s">
        <v>163</v>
      </c>
      <c r="E172" s="249" t="s">
        <v>842</v>
      </c>
      <c r="F172" s="253"/>
      <c r="G172" s="219">
        <f>G173</f>
        <v>0</v>
      </c>
      <c r="H172" s="219">
        <f>H173</f>
        <v>582732</v>
      </c>
      <c r="I172" s="446">
        <f>I173</f>
        <v>582732</v>
      </c>
      <c r="J172" s="144">
        <f t="shared" si="13"/>
        <v>100</v>
      </c>
      <c r="K172" s="144" t="e">
        <f t="shared" si="14"/>
        <v>#DIV/0!</v>
      </c>
      <c r="L172" s="145">
        <f t="shared" si="12"/>
        <v>100</v>
      </c>
    </row>
    <row r="173" spans="1:12" ht="20.25" customHeight="1">
      <c r="A173" s="112" t="s">
        <v>496</v>
      </c>
      <c r="B173" s="236" t="s">
        <v>186</v>
      </c>
      <c r="C173" s="244" t="s">
        <v>162</v>
      </c>
      <c r="D173" s="244" t="s">
        <v>163</v>
      </c>
      <c r="E173" s="247" t="s">
        <v>842</v>
      </c>
      <c r="F173" s="244" t="s">
        <v>215</v>
      </c>
      <c r="G173" s="220"/>
      <c r="H173" s="220">
        <v>582732</v>
      </c>
      <c r="I173" s="436">
        <v>582732</v>
      </c>
      <c r="J173" s="144">
        <f t="shared" si="13"/>
        <v>100</v>
      </c>
      <c r="K173" s="144" t="e">
        <f t="shared" si="14"/>
        <v>#DIV/0!</v>
      </c>
      <c r="L173" s="145">
        <f t="shared" si="12"/>
        <v>100</v>
      </c>
    </row>
    <row r="174" spans="1:12" ht="20.25" customHeight="1">
      <c r="A174" s="113" t="s">
        <v>369</v>
      </c>
      <c r="B174" s="252" t="s">
        <v>186</v>
      </c>
      <c r="C174" s="253" t="s">
        <v>162</v>
      </c>
      <c r="D174" s="253" t="s">
        <v>163</v>
      </c>
      <c r="E174" s="249" t="s">
        <v>368</v>
      </c>
      <c r="F174" s="253"/>
      <c r="G174" s="219">
        <f>G175+G176</f>
        <v>271403.31</v>
      </c>
      <c r="H174" s="219">
        <f>H175+H176</f>
        <v>298910</v>
      </c>
      <c r="I174" s="446">
        <f>I175+I176</f>
        <v>218910</v>
      </c>
      <c r="J174" s="144">
        <f t="shared" si="13"/>
        <v>73.2360911311097</v>
      </c>
      <c r="K174" s="144">
        <f t="shared" si="14"/>
        <v>80.65855939634633</v>
      </c>
      <c r="L174" s="145">
        <f t="shared" si="12"/>
        <v>73.2360911311097</v>
      </c>
    </row>
    <row r="175" spans="1:12" ht="17.25" customHeight="1">
      <c r="A175" s="112" t="s">
        <v>691</v>
      </c>
      <c r="B175" s="236" t="s">
        <v>186</v>
      </c>
      <c r="C175" s="244" t="s">
        <v>162</v>
      </c>
      <c r="D175" s="244" t="s">
        <v>163</v>
      </c>
      <c r="E175" s="247" t="s">
        <v>368</v>
      </c>
      <c r="F175" s="244" t="s">
        <v>215</v>
      </c>
      <c r="G175" s="220"/>
      <c r="H175" s="220">
        <v>170000</v>
      </c>
      <c r="I175" s="436">
        <v>218910</v>
      </c>
      <c r="J175" s="144">
        <f t="shared" si="13"/>
        <v>128.77058823529413</v>
      </c>
      <c r="K175" s="144" t="e">
        <f t="shared" si="14"/>
        <v>#DIV/0!</v>
      </c>
      <c r="L175" s="145">
        <f t="shared" si="12"/>
        <v>128.77058823529413</v>
      </c>
    </row>
    <row r="176" spans="1:12" ht="18" customHeight="1">
      <c r="A176" s="112" t="s">
        <v>807</v>
      </c>
      <c r="B176" s="236" t="s">
        <v>186</v>
      </c>
      <c r="C176" s="244" t="s">
        <v>162</v>
      </c>
      <c r="D176" s="244" t="s">
        <v>163</v>
      </c>
      <c r="E176" s="247" t="s">
        <v>368</v>
      </c>
      <c r="F176" s="244" t="s">
        <v>215</v>
      </c>
      <c r="G176" s="220">
        <v>271403.31</v>
      </c>
      <c r="H176" s="220">
        <v>128910</v>
      </c>
      <c r="I176" s="436">
        <v>0</v>
      </c>
      <c r="J176" s="144">
        <f t="shared" si="13"/>
        <v>0</v>
      </c>
      <c r="K176" s="144">
        <f t="shared" si="14"/>
        <v>0</v>
      </c>
      <c r="L176" s="145">
        <f t="shared" si="12"/>
        <v>0</v>
      </c>
    </row>
    <row r="177" spans="1:12" ht="15.75" customHeight="1">
      <c r="A177" s="465" t="s">
        <v>139</v>
      </c>
      <c r="B177" s="236" t="s">
        <v>186</v>
      </c>
      <c r="C177" s="250" t="s">
        <v>162</v>
      </c>
      <c r="D177" s="250" t="s">
        <v>165</v>
      </c>
      <c r="E177" s="246"/>
      <c r="F177" s="250"/>
      <c r="G177" s="217">
        <f>G178+G180+G182+G184+G186+G188+G190+G192+G194+G198+G200+G202+G204+G206+G208+G211+G196+G213</f>
        <v>8201521.08</v>
      </c>
      <c r="H177" s="217">
        <f>H178+H180+H182+H184+H186+H188+H192+H194+H198+H200+H202+H204+H206+H208+H211+H196+H213</f>
        <v>36702482.18999999</v>
      </c>
      <c r="I177" s="434">
        <f>I178+I180+I182+I184+I186+I188+I192+I194+I198+I200+I202+I204+I206+I208+I211+I196+I213</f>
        <v>11560105.260000002</v>
      </c>
      <c r="J177" s="144">
        <f t="shared" si="13"/>
        <v>31.496794140941464</v>
      </c>
      <c r="K177" s="144">
        <f t="shared" si="14"/>
        <v>140.95074739477477</v>
      </c>
      <c r="L177" s="145">
        <f t="shared" si="12"/>
        <v>31.496794140941464</v>
      </c>
    </row>
    <row r="178" spans="1:12" ht="38.25" customHeight="1">
      <c r="A178" s="111" t="s">
        <v>808</v>
      </c>
      <c r="B178" s="236" t="s">
        <v>186</v>
      </c>
      <c r="C178" s="243" t="s">
        <v>162</v>
      </c>
      <c r="D178" s="243" t="s">
        <v>165</v>
      </c>
      <c r="E178" s="249" t="s">
        <v>756</v>
      </c>
      <c r="F178" s="253"/>
      <c r="G178" s="219">
        <f>G179</f>
        <v>6500000</v>
      </c>
      <c r="H178" s="219">
        <f>H179</f>
        <v>6500000</v>
      </c>
      <c r="I178" s="446">
        <f>I179</f>
        <v>487700</v>
      </c>
      <c r="J178" s="144">
        <f t="shared" si="13"/>
        <v>7.503076923076923</v>
      </c>
      <c r="K178" s="144">
        <f t="shared" si="14"/>
        <v>7.503076923076923</v>
      </c>
      <c r="L178" s="145">
        <f t="shared" si="12"/>
        <v>7.503076923076923</v>
      </c>
    </row>
    <row r="179" spans="1:12" ht="14.25" customHeight="1">
      <c r="A179" s="112" t="s">
        <v>197</v>
      </c>
      <c r="B179" s="236" t="s">
        <v>186</v>
      </c>
      <c r="C179" s="244" t="s">
        <v>162</v>
      </c>
      <c r="D179" s="244" t="s">
        <v>165</v>
      </c>
      <c r="E179" s="247" t="s">
        <v>756</v>
      </c>
      <c r="F179" s="244" t="s">
        <v>348</v>
      </c>
      <c r="G179" s="220">
        <v>6500000</v>
      </c>
      <c r="H179" s="220">
        <v>6500000</v>
      </c>
      <c r="I179" s="436">
        <v>487700</v>
      </c>
      <c r="J179" s="144">
        <f t="shared" si="13"/>
        <v>7.503076923076923</v>
      </c>
      <c r="K179" s="144">
        <f t="shared" si="14"/>
        <v>7.503076923076923</v>
      </c>
      <c r="L179" s="145">
        <f t="shared" si="12"/>
        <v>7.503076923076923</v>
      </c>
    </row>
    <row r="180" spans="1:12" ht="63" customHeight="1">
      <c r="A180" s="440" t="s">
        <v>796</v>
      </c>
      <c r="B180" s="236" t="s">
        <v>186</v>
      </c>
      <c r="C180" s="243" t="s">
        <v>162</v>
      </c>
      <c r="D180" s="243" t="s">
        <v>165</v>
      </c>
      <c r="E180" s="249" t="s">
        <v>838</v>
      </c>
      <c r="F180" s="253"/>
      <c r="G180" s="219">
        <f>G181</f>
        <v>0</v>
      </c>
      <c r="H180" s="219">
        <f>H181</f>
        <v>600000</v>
      </c>
      <c r="I180" s="446">
        <f>I181</f>
        <v>200000</v>
      </c>
      <c r="J180" s="144">
        <f t="shared" si="13"/>
        <v>33.33333333333333</v>
      </c>
      <c r="K180" s="144" t="e">
        <f t="shared" si="14"/>
        <v>#DIV/0!</v>
      </c>
      <c r="L180" s="145">
        <f t="shared" si="12"/>
        <v>33.33333333333333</v>
      </c>
    </row>
    <row r="181" spans="1:12" ht="20.25" customHeight="1">
      <c r="A181" s="112" t="s">
        <v>197</v>
      </c>
      <c r="B181" s="236" t="s">
        <v>186</v>
      </c>
      <c r="C181" s="244" t="s">
        <v>162</v>
      </c>
      <c r="D181" s="244" t="s">
        <v>165</v>
      </c>
      <c r="E181" s="247" t="s">
        <v>838</v>
      </c>
      <c r="F181" s="244" t="s">
        <v>348</v>
      </c>
      <c r="G181" s="220"/>
      <c r="H181" s="220">
        <v>600000</v>
      </c>
      <c r="I181" s="436">
        <v>200000</v>
      </c>
      <c r="J181" s="144">
        <f t="shared" si="13"/>
        <v>33.33333333333333</v>
      </c>
      <c r="K181" s="144" t="e">
        <f t="shared" si="14"/>
        <v>#DIV/0!</v>
      </c>
      <c r="L181" s="145">
        <f t="shared" si="12"/>
        <v>33.33333333333333</v>
      </c>
    </row>
    <row r="182" spans="1:12" ht="39.75" customHeight="1">
      <c r="A182" s="440" t="s">
        <v>349</v>
      </c>
      <c r="B182" s="236" t="s">
        <v>186</v>
      </c>
      <c r="C182" s="243" t="s">
        <v>162</v>
      </c>
      <c r="D182" s="243" t="s">
        <v>165</v>
      </c>
      <c r="E182" s="249" t="s">
        <v>739</v>
      </c>
      <c r="F182" s="253"/>
      <c r="G182" s="219">
        <f>G183</f>
        <v>0</v>
      </c>
      <c r="H182" s="219">
        <f>H183</f>
        <v>20000</v>
      </c>
      <c r="I182" s="446">
        <f>I183</f>
        <v>20000</v>
      </c>
      <c r="J182" s="144">
        <f t="shared" si="13"/>
        <v>100</v>
      </c>
      <c r="K182" s="144" t="e">
        <f t="shared" si="14"/>
        <v>#DIV/0!</v>
      </c>
      <c r="L182" s="145">
        <f>I182/H182*100</f>
        <v>100</v>
      </c>
    </row>
    <row r="183" spans="1:12" ht="15.75" customHeight="1">
      <c r="A183" s="112" t="s">
        <v>197</v>
      </c>
      <c r="B183" s="236" t="s">
        <v>186</v>
      </c>
      <c r="C183" s="244" t="s">
        <v>162</v>
      </c>
      <c r="D183" s="244" t="s">
        <v>165</v>
      </c>
      <c r="E183" s="247" t="s">
        <v>739</v>
      </c>
      <c r="F183" s="244" t="s">
        <v>348</v>
      </c>
      <c r="G183" s="220"/>
      <c r="H183" s="220">
        <v>20000</v>
      </c>
      <c r="I183" s="436">
        <v>20000</v>
      </c>
      <c r="J183" s="144">
        <f t="shared" si="13"/>
        <v>100</v>
      </c>
      <c r="K183" s="144" t="e">
        <f t="shared" si="14"/>
        <v>#DIV/0!</v>
      </c>
      <c r="L183" s="145">
        <f>I183/H183*100</f>
        <v>100</v>
      </c>
    </row>
    <row r="184" spans="1:12" ht="44.25" customHeight="1">
      <c r="A184" s="113" t="s">
        <v>809</v>
      </c>
      <c r="B184" s="252" t="s">
        <v>186</v>
      </c>
      <c r="C184" s="253" t="s">
        <v>162</v>
      </c>
      <c r="D184" s="253" t="s">
        <v>165</v>
      </c>
      <c r="E184" s="249" t="s">
        <v>467</v>
      </c>
      <c r="F184" s="253"/>
      <c r="G184" s="219">
        <f>G185</f>
        <v>0</v>
      </c>
      <c r="H184" s="219">
        <f>H185</f>
        <v>3794588</v>
      </c>
      <c r="I184" s="446">
        <f>I185</f>
        <v>1280912</v>
      </c>
      <c r="J184" s="144">
        <f t="shared" si="13"/>
        <v>33.75628658499948</v>
      </c>
      <c r="K184" s="144" t="e">
        <f t="shared" si="14"/>
        <v>#DIV/0!</v>
      </c>
      <c r="L184" s="145">
        <f t="shared" si="12"/>
        <v>33.75628658499948</v>
      </c>
    </row>
    <row r="185" spans="1:12" ht="18" customHeight="1">
      <c r="A185" s="112" t="s">
        <v>496</v>
      </c>
      <c r="B185" s="236" t="s">
        <v>186</v>
      </c>
      <c r="C185" s="244" t="s">
        <v>162</v>
      </c>
      <c r="D185" s="244" t="s">
        <v>165</v>
      </c>
      <c r="E185" s="247" t="s">
        <v>467</v>
      </c>
      <c r="F185" s="244" t="s">
        <v>215</v>
      </c>
      <c r="G185" s="220"/>
      <c r="H185" s="220">
        <v>3794588</v>
      </c>
      <c r="I185" s="436">
        <v>1280912</v>
      </c>
      <c r="J185" s="144">
        <f t="shared" si="13"/>
        <v>33.75628658499948</v>
      </c>
      <c r="K185" s="144" t="e">
        <f t="shared" si="14"/>
        <v>#DIV/0!</v>
      </c>
      <c r="L185" s="145">
        <f t="shared" si="12"/>
        <v>33.75628658499948</v>
      </c>
    </row>
    <row r="186" spans="1:12" ht="31.5" customHeight="1">
      <c r="A186" s="113" t="s">
        <v>810</v>
      </c>
      <c r="B186" s="252" t="s">
        <v>186</v>
      </c>
      <c r="C186" s="253" t="s">
        <v>162</v>
      </c>
      <c r="D186" s="253" t="s">
        <v>165</v>
      </c>
      <c r="E186" s="249" t="s">
        <v>740</v>
      </c>
      <c r="F186" s="253"/>
      <c r="G186" s="219">
        <f>G187</f>
        <v>0</v>
      </c>
      <c r="H186" s="219">
        <f>H187</f>
        <v>11117926.76</v>
      </c>
      <c r="I186" s="446">
        <f>I187</f>
        <v>1228687.28</v>
      </c>
      <c r="J186" s="144">
        <f t="shared" si="13"/>
        <v>11.051406494424507</v>
      </c>
      <c r="K186" s="144" t="e">
        <f t="shared" si="14"/>
        <v>#DIV/0!</v>
      </c>
      <c r="L186" s="145">
        <f t="shared" si="12"/>
        <v>11.051406494424507</v>
      </c>
    </row>
    <row r="187" spans="1:12" ht="45" customHeight="1">
      <c r="A187" s="112" t="s">
        <v>303</v>
      </c>
      <c r="B187" s="236" t="s">
        <v>186</v>
      </c>
      <c r="C187" s="244" t="s">
        <v>162</v>
      </c>
      <c r="D187" s="244" t="s">
        <v>165</v>
      </c>
      <c r="E187" s="247" t="s">
        <v>740</v>
      </c>
      <c r="F187" s="244" t="s">
        <v>304</v>
      </c>
      <c r="G187" s="220"/>
      <c r="H187" s="220">
        <v>11117926.76</v>
      </c>
      <c r="I187" s="436">
        <v>1228687.28</v>
      </c>
      <c r="J187" s="144">
        <f t="shared" si="13"/>
        <v>11.051406494424507</v>
      </c>
      <c r="K187" s="144" t="e">
        <f t="shared" si="14"/>
        <v>#DIV/0!</v>
      </c>
      <c r="L187" s="145">
        <f t="shared" si="12"/>
        <v>11.051406494424507</v>
      </c>
    </row>
    <row r="188" spans="1:12" ht="31.5" customHeight="1">
      <c r="A188" s="111" t="s">
        <v>811</v>
      </c>
      <c r="B188" s="236" t="s">
        <v>186</v>
      </c>
      <c r="C188" s="243" t="s">
        <v>162</v>
      </c>
      <c r="D188" s="243" t="s">
        <v>165</v>
      </c>
      <c r="E188" s="249" t="s">
        <v>843</v>
      </c>
      <c r="F188" s="253"/>
      <c r="G188" s="219">
        <f>G189</f>
        <v>650741.47</v>
      </c>
      <c r="H188" s="219">
        <f>H189</f>
        <v>4001858.7</v>
      </c>
      <c r="I188" s="446">
        <f>I189</f>
        <v>918469.89</v>
      </c>
      <c r="J188" s="144">
        <f t="shared" si="13"/>
        <v>22.95108245575987</v>
      </c>
      <c r="K188" s="144">
        <f t="shared" si="14"/>
        <v>141.1420559995969</v>
      </c>
      <c r="L188" s="145">
        <f t="shared" si="12"/>
        <v>22.95108245575987</v>
      </c>
    </row>
    <row r="189" spans="1:12" ht="13.5" customHeight="1">
      <c r="A189" s="112" t="s">
        <v>197</v>
      </c>
      <c r="B189" s="236" t="s">
        <v>186</v>
      </c>
      <c r="C189" s="244" t="s">
        <v>162</v>
      </c>
      <c r="D189" s="244" t="s">
        <v>165</v>
      </c>
      <c r="E189" s="247" t="s">
        <v>843</v>
      </c>
      <c r="F189" s="244" t="s">
        <v>348</v>
      </c>
      <c r="G189" s="220">
        <v>650741.47</v>
      </c>
      <c r="H189" s="220">
        <v>4001858.7</v>
      </c>
      <c r="I189" s="436">
        <v>918469.89</v>
      </c>
      <c r="J189" s="144">
        <f t="shared" si="13"/>
        <v>22.95108245575987</v>
      </c>
      <c r="K189" s="144">
        <f t="shared" si="14"/>
        <v>141.1420559995969</v>
      </c>
      <c r="L189" s="145"/>
    </row>
    <row r="190" spans="1:12" ht="33.75" customHeight="1">
      <c r="A190" s="111" t="s">
        <v>865</v>
      </c>
      <c r="B190" s="236" t="s">
        <v>186</v>
      </c>
      <c r="C190" s="243" t="s">
        <v>162</v>
      </c>
      <c r="D190" s="243" t="s">
        <v>165</v>
      </c>
      <c r="E190" s="249" t="s">
        <v>864</v>
      </c>
      <c r="F190" s="253"/>
      <c r="G190" s="219">
        <f>G191</f>
        <v>52911.3</v>
      </c>
      <c r="H190" s="219">
        <f>H191</f>
        <v>0</v>
      </c>
      <c r="I190" s="446">
        <f>I191</f>
        <v>0</v>
      </c>
      <c r="J190" s="144" t="e">
        <f t="shared" si="13"/>
        <v>#DIV/0!</v>
      </c>
      <c r="K190" s="144">
        <f t="shared" si="14"/>
        <v>0</v>
      </c>
      <c r="L190" s="145"/>
    </row>
    <row r="191" spans="1:12" ht="13.5" customHeight="1">
      <c r="A191" s="112" t="s">
        <v>197</v>
      </c>
      <c r="B191" s="236" t="s">
        <v>186</v>
      </c>
      <c r="C191" s="244" t="s">
        <v>162</v>
      </c>
      <c r="D191" s="244" t="s">
        <v>165</v>
      </c>
      <c r="E191" s="247" t="s">
        <v>864</v>
      </c>
      <c r="F191" s="244" t="s">
        <v>348</v>
      </c>
      <c r="G191" s="220">
        <v>52911.3</v>
      </c>
      <c r="H191" s="220">
        <v>0</v>
      </c>
      <c r="I191" s="436">
        <v>0</v>
      </c>
      <c r="J191" s="144" t="e">
        <f t="shared" si="13"/>
        <v>#DIV/0!</v>
      </c>
      <c r="K191" s="144">
        <f t="shared" si="14"/>
        <v>0</v>
      </c>
      <c r="L191" s="145"/>
    </row>
    <row r="192" spans="1:12" ht="40.5" customHeight="1">
      <c r="A192" s="113" t="s">
        <v>692</v>
      </c>
      <c r="B192" s="252" t="s">
        <v>186</v>
      </c>
      <c r="C192" s="253" t="s">
        <v>162</v>
      </c>
      <c r="D192" s="253" t="s">
        <v>165</v>
      </c>
      <c r="E192" s="249" t="s">
        <v>729</v>
      </c>
      <c r="F192" s="253"/>
      <c r="G192" s="219">
        <f>G193</f>
        <v>0</v>
      </c>
      <c r="H192" s="219">
        <f>H193</f>
        <v>2293500</v>
      </c>
      <c r="I192" s="446">
        <f>I193</f>
        <v>2293495.95</v>
      </c>
      <c r="J192" s="144">
        <f t="shared" si="13"/>
        <v>99.99982341399608</v>
      </c>
      <c r="K192" s="144" t="e">
        <f t="shared" si="14"/>
        <v>#DIV/0!</v>
      </c>
      <c r="L192" s="447">
        <f aca="true" t="shared" si="15" ref="L192:L268">I192/H192*100</f>
        <v>99.99982341399608</v>
      </c>
    </row>
    <row r="193" spans="1:12" ht="14.25" customHeight="1">
      <c r="A193" s="112" t="s">
        <v>496</v>
      </c>
      <c r="B193" s="236" t="s">
        <v>186</v>
      </c>
      <c r="C193" s="244" t="s">
        <v>162</v>
      </c>
      <c r="D193" s="244" t="s">
        <v>165</v>
      </c>
      <c r="E193" s="247" t="s">
        <v>729</v>
      </c>
      <c r="F193" s="244" t="s">
        <v>215</v>
      </c>
      <c r="G193" s="220"/>
      <c r="H193" s="220">
        <v>2293500</v>
      </c>
      <c r="I193" s="436">
        <v>2293495.95</v>
      </c>
      <c r="J193" s="144">
        <f t="shared" si="13"/>
        <v>99.99982341399608</v>
      </c>
      <c r="K193" s="144" t="e">
        <f t="shared" si="14"/>
        <v>#DIV/0!</v>
      </c>
      <c r="L193" s="145">
        <f t="shared" si="15"/>
        <v>99.99982341399608</v>
      </c>
    </row>
    <row r="194" spans="1:12" ht="45" customHeight="1">
      <c r="A194" s="113" t="s">
        <v>758</v>
      </c>
      <c r="B194" s="252" t="s">
        <v>186</v>
      </c>
      <c r="C194" s="253" t="s">
        <v>162</v>
      </c>
      <c r="D194" s="253" t="s">
        <v>165</v>
      </c>
      <c r="E194" s="249" t="s">
        <v>757</v>
      </c>
      <c r="F194" s="253"/>
      <c r="G194" s="219">
        <f>G195</f>
        <v>0</v>
      </c>
      <c r="H194" s="219">
        <f>H195</f>
        <v>254833.33</v>
      </c>
      <c r="I194" s="446">
        <f>I195</f>
        <v>254832.88</v>
      </c>
      <c r="J194" s="144">
        <f t="shared" si="13"/>
        <v>99.99982341399377</v>
      </c>
      <c r="K194" s="144" t="e">
        <f t="shared" si="14"/>
        <v>#DIV/0!</v>
      </c>
      <c r="L194" s="145">
        <f t="shared" si="15"/>
        <v>99.99982341399377</v>
      </c>
    </row>
    <row r="195" spans="1:12" ht="14.25" customHeight="1">
      <c r="A195" s="112" t="s">
        <v>496</v>
      </c>
      <c r="B195" s="236" t="s">
        <v>186</v>
      </c>
      <c r="C195" s="244" t="s">
        <v>162</v>
      </c>
      <c r="D195" s="244" t="s">
        <v>165</v>
      </c>
      <c r="E195" s="247" t="s">
        <v>757</v>
      </c>
      <c r="F195" s="244" t="s">
        <v>215</v>
      </c>
      <c r="G195" s="220"/>
      <c r="H195" s="220">
        <v>254833.33</v>
      </c>
      <c r="I195" s="436">
        <v>254832.88</v>
      </c>
      <c r="J195" s="144">
        <f t="shared" si="13"/>
        <v>99.99982341399377</v>
      </c>
      <c r="K195" s="144" t="e">
        <f t="shared" si="14"/>
        <v>#DIV/0!</v>
      </c>
      <c r="L195" s="145">
        <f t="shared" si="15"/>
        <v>99.99982341399377</v>
      </c>
    </row>
    <row r="196" spans="1:12" ht="43.5" customHeight="1">
      <c r="A196" s="113" t="s">
        <v>620</v>
      </c>
      <c r="B196" s="252" t="s">
        <v>186</v>
      </c>
      <c r="C196" s="253" t="s">
        <v>162</v>
      </c>
      <c r="D196" s="253" t="s">
        <v>165</v>
      </c>
      <c r="E196" s="249" t="s">
        <v>468</v>
      </c>
      <c r="F196" s="253"/>
      <c r="G196" s="219">
        <f>G197</f>
        <v>0</v>
      </c>
      <c r="H196" s="219">
        <f>H197</f>
        <v>562278</v>
      </c>
      <c r="I196" s="446">
        <f>I197</f>
        <v>0</v>
      </c>
      <c r="J196" s="144">
        <f t="shared" si="13"/>
        <v>0</v>
      </c>
      <c r="K196" s="144" t="e">
        <f t="shared" si="14"/>
        <v>#DIV/0!</v>
      </c>
      <c r="L196" s="145">
        <f t="shared" si="15"/>
        <v>0</v>
      </c>
    </row>
    <row r="197" spans="1:12" ht="18" customHeight="1">
      <c r="A197" s="112" t="s">
        <v>496</v>
      </c>
      <c r="B197" s="236" t="s">
        <v>186</v>
      </c>
      <c r="C197" s="244" t="s">
        <v>162</v>
      </c>
      <c r="D197" s="244" t="s">
        <v>165</v>
      </c>
      <c r="E197" s="247" t="s">
        <v>468</v>
      </c>
      <c r="F197" s="244" t="s">
        <v>215</v>
      </c>
      <c r="G197" s="220"/>
      <c r="H197" s="220">
        <v>562278</v>
      </c>
      <c r="I197" s="436">
        <v>0</v>
      </c>
      <c r="J197" s="144">
        <f t="shared" si="13"/>
        <v>0</v>
      </c>
      <c r="K197" s="144" t="e">
        <f t="shared" si="14"/>
        <v>#DIV/0!</v>
      </c>
      <c r="L197" s="145">
        <f t="shared" si="15"/>
        <v>0</v>
      </c>
    </row>
    <row r="198" spans="1:12" ht="46.5" customHeight="1">
      <c r="A198" s="216" t="s">
        <v>812</v>
      </c>
      <c r="B198" s="252" t="s">
        <v>186</v>
      </c>
      <c r="C198" s="253" t="s">
        <v>162</v>
      </c>
      <c r="D198" s="253" t="s">
        <v>165</v>
      </c>
      <c r="E198" s="249" t="s">
        <v>844</v>
      </c>
      <c r="F198" s="253"/>
      <c r="G198" s="219">
        <f>G199</f>
        <v>0</v>
      </c>
      <c r="H198" s="219">
        <f>H199</f>
        <v>424400</v>
      </c>
      <c r="I198" s="446">
        <f>I199</f>
        <v>330000</v>
      </c>
      <c r="J198" s="144">
        <f t="shared" si="13"/>
        <v>77.75683317624882</v>
      </c>
      <c r="K198" s="144" t="e">
        <f t="shared" si="14"/>
        <v>#DIV/0!</v>
      </c>
      <c r="L198" s="145">
        <f t="shared" si="15"/>
        <v>77.75683317624882</v>
      </c>
    </row>
    <row r="199" spans="1:12" ht="16.5" customHeight="1">
      <c r="A199" s="112" t="s">
        <v>496</v>
      </c>
      <c r="B199" s="236" t="s">
        <v>186</v>
      </c>
      <c r="C199" s="244" t="s">
        <v>162</v>
      </c>
      <c r="D199" s="244" t="s">
        <v>165</v>
      </c>
      <c r="E199" s="247" t="s">
        <v>844</v>
      </c>
      <c r="F199" s="244" t="s">
        <v>215</v>
      </c>
      <c r="G199" s="220"/>
      <c r="H199" s="220">
        <v>424400</v>
      </c>
      <c r="I199" s="436">
        <v>330000</v>
      </c>
      <c r="J199" s="144">
        <f t="shared" si="13"/>
        <v>77.75683317624882</v>
      </c>
      <c r="K199" s="144" t="e">
        <f t="shared" si="14"/>
        <v>#DIV/0!</v>
      </c>
      <c r="L199" s="145">
        <f t="shared" si="15"/>
        <v>77.75683317624882</v>
      </c>
    </row>
    <row r="200" spans="1:12" ht="34.5" customHeight="1">
      <c r="A200" s="216" t="s">
        <v>885</v>
      </c>
      <c r="B200" s="252" t="s">
        <v>186</v>
      </c>
      <c r="C200" s="253" t="s">
        <v>162</v>
      </c>
      <c r="D200" s="253" t="s">
        <v>165</v>
      </c>
      <c r="E200" s="249" t="s">
        <v>884</v>
      </c>
      <c r="F200" s="253"/>
      <c r="G200" s="219">
        <f>G201</f>
        <v>0</v>
      </c>
      <c r="H200" s="219">
        <f>H201</f>
        <v>208333.33</v>
      </c>
      <c r="I200" s="446">
        <f>I201</f>
        <v>208333.33</v>
      </c>
      <c r="J200" s="144">
        <f t="shared" si="13"/>
        <v>100</v>
      </c>
      <c r="K200" s="144" t="e">
        <f t="shared" si="14"/>
        <v>#DIV/0!</v>
      </c>
      <c r="L200" s="145"/>
    </row>
    <row r="201" spans="1:12" ht="16.5" customHeight="1">
      <c r="A201" s="112" t="s">
        <v>496</v>
      </c>
      <c r="B201" s="236" t="s">
        <v>186</v>
      </c>
      <c r="C201" s="244" t="s">
        <v>162</v>
      </c>
      <c r="D201" s="244" t="s">
        <v>165</v>
      </c>
      <c r="E201" s="247" t="s">
        <v>884</v>
      </c>
      <c r="F201" s="244" t="s">
        <v>215</v>
      </c>
      <c r="G201" s="220"/>
      <c r="H201" s="220">
        <v>208333.33</v>
      </c>
      <c r="I201" s="436">
        <v>208333.33</v>
      </c>
      <c r="J201" s="144">
        <f t="shared" si="13"/>
        <v>100</v>
      </c>
      <c r="K201" s="144" t="e">
        <f t="shared" si="14"/>
        <v>#DIV/0!</v>
      </c>
      <c r="L201" s="145"/>
    </row>
    <row r="202" spans="1:12" ht="57" customHeight="1">
      <c r="A202" s="440" t="s">
        <v>806</v>
      </c>
      <c r="B202" s="252" t="s">
        <v>186</v>
      </c>
      <c r="C202" s="253" t="s">
        <v>162</v>
      </c>
      <c r="D202" s="253" t="s">
        <v>165</v>
      </c>
      <c r="E202" s="249" t="s">
        <v>842</v>
      </c>
      <c r="F202" s="253"/>
      <c r="G202" s="219">
        <f>G203</f>
        <v>0</v>
      </c>
      <c r="H202" s="219">
        <f>H203</f>
        <v>1754523</v>
      </c>
      <c r="I202" s="446">
        <f>I203</f>
        <v>580026</v>
      </c>
      <c r="J202" s="144">
        <f t="shared" si="13"/>
        <v>33.058899769339014</v>
      </c>
      <c r="K202" s="144" t="e">
        <f t="shared" si="14"/>
        <v>#DIV/0!</v>
      </c>
      <c r="L202" s="145">
        <f t="shared" si="15"/>
        <v>33.058899769339014</v>
      </c>
    </row>
    <row r="203" spans="1:12" ht="18.75" customHeight="1">
      <c r="A203" s="112" t="s">
        <v>496</v>
      </c>
      <c r="B203" s="236" t="s">
        <v>186</v>
      </c>
      <c r="C203" s="244" t="s">
        <v>162</v>
      </c>
      <c r="D203" s="244" t="s">
        <v>165</v>
      </c>
      <c r="E203" s="247" t="s">
        <v>842</v>
      </c>
      <c r="F203" s="244" t="s">
        <v>215</v>
      </c>
      <c r="G203" s="220"/>
      <c r="H203" s="220">
        <v>1754523</v>
      </c>
      <c r="I203" s="436">
        <v>580026</v>
      </c>
      <c r="J203" s="144">
        <f t="shared" si="13"/>
        <v>33.058899769339014</v>
      </c>
      <c r="K203" s="144" t="e">
        <f t="shared" si="14"/>
        <v>#DIV/0!</v>
      </c>
      <c r="L203" s="145">
        <f t="shared" si="15"/>
        <v>33.058899769339014</v>
      </c>
    </row>
    <row r="204" spans="1:12" ht="51" customHeight="1">
      <c r="A204" s="113" t="s">
        <v>621</v>
      </c>
      <c r="B204" s="252" t="s">
        <v>186</v>
      </c>
      <c r="C204" s="253" t="s">
        <v>162</v>
      </c>
      <c r="D204" s="253" t="s">
        <v>165</v>
      </c>
      <c r="E204" s="249" t="s">
        <v>469</v>
      </c>
      <c r="F204" s="253"/>
      <c r="G204" s="219">
        <f>G205</f>
        <v>0</v>
      </c>
      <c r="H204" s="219">
        <f>H205</f>
        <v>102000</v>
      </c>
      <c r="I204" s="446">
        <f>I205</f>
        <v>34000</v>
      </c>
      <c r="J204" s="144">
        <f aca="true" t="shared" si="16" ref="J204:J267">I204/H204*100</f>
        <v>33.33333333333333</v>
      </c>
      <c r="K204" s="144" t="e">
        <f aca="true" t="shared" si="17" ref="K204:K267">I204/G204*100</f>
        <v>#DIV/0!</v>
      </c>
      <c r="L204" s="145">
        <f t="shared" si="15"/>
        <v>33.33333333333333</v>
      </c>
    </row>
    <row r="205" spans="1:12" ht="17.25" customHeight="1">
      <c r="A205" s="112" t="s">
        <v>496</v>
      </c>
      <c r="B205" s="236" t="s">
        <v>186</v>
      </c>
      <c r="C205" s="244" t="s">
        <v>162</v>
      </c>
      <c r="D205" s="244" t="s">
        <v>165</v>
      </c>
      <c r="E205" s="247" t="s">
        <v>469</v>
      </c>
      <c r="F205" s="244" t="s">
        <v>215</v>
      </c>
      <c r="G205" s="220"/>
      <c r="H205" s="220">
        <v>102000</v>
      </c>
      <c r="I205" s="436">
        <v>34000</v>
      </c>
      <c r="J205" s="144">
        <f t="shared" si="16"/>
        <v>33.33333333333333</v>
      </c>
      <c r="K205" s="144" t="e">
        <f t="shared" si="17"/>
        <v>#DIV/0!</v>
      </c>
      <c r="L205" s="145">
        <f t="shared" si="15"/>
        <v>33.33333333333333</v>
      </c>
    </row>
    <row r="206" spans="1:12" ht="18" customHeight="1">
      <c r="A206" s="111" t="s">
        <v>622</v>
      </c>
      <c r="B206" s="236" t="s">
        <v>186</v>
      </c>
      <c r="C206" s="243" t="s">
        <v>162</v>
      </c>
      <c r="D206" s="243" t="s">
        <v>165</v>
      </c>
      <c r="E206" s="246" t="s">
        <v>623</v>
      </c>
      <c r="F206" s="243"/>
      <c r="G206" s="218">
        <f>SUM(G207:G207)</f>
        <v>345776.5</v>
      </c>
      <c r="H206" s="218">
        <f>SUM(H207:H207)</f>
        <v>150000</v>
      </c>
      <c r="I206" s="435">
        <f>SUM(I207:I207)</f>
        <v>33000</v>
      </c>
      <c r="J206" s="144">
        <f t="shared" si="16"/>
        <v>22</v>
      </c>
      <c r="K206" s="144">
        <f t="shared" si="17"/>
        <v>9.543737067151758</v>
      </c>
      <c r="L206" s="145">
        <f t="shared" si="15"/>
        <v>22</v>
      </c>
    </row>
    <row r="207" spans="1:12" ht="20.25" customHeight="1">
      <c r="A207" s="112" t="s">
        <v>807</v>
      </c>
      <c r="B207" s="236" t="s">
        <v>186</v>
      </c>
      <c r="C207" s="244" t="s">
        <v>162</v>
      </c>
      <c r="D207" s="244" t="s">
        <v>165</v>
      </c>
      <c r="E207" s="247" t="s">
        <v>623</v>
      </c>
      <c r="F207" s="244" t="s">
        <v>215</v>
      </c>
      <c r="G207" s="220">
        <v>345776.5</v>
      </c>
      <c r="H207" s="220">
        <v>150000</v>
      </c>
      <c r="I207" s="436">
        <v>33000</v>
      </c>
      <c r="J207" s="144">
        <f t="shared" si="16"/>
        <v>22</v>
      </c>
      <c r="K207" s="144">
        <f t="shared" si="17"/>
        <v>9.543737067151758</v>
      </c>
      <c r="L207" s="145">
        <f t="shared" si="15"/>
        <v>22</v>
      </c>
    </row>
    <row r="208" spans="1:12" ht="20.25" customHeight="1">
      <c r="A208" s="111" t="s">
        <v>813</v>
      </c>
      <c r="B208" s="236" t="s">
        <v>186</v>
      </c>
      <c r="C208" s="243" t="s">
        <v>162</v>
      </c>
      <c r="D208" s="243" t="s">
        <v>165</v>
      </c>
      <c r="E208" s="246" t="s">
        <v>845</v>
      </c>
      <c r="F208" s="243"/>
      <c r="G208" s="218">
        <f>SUM(G209:G210)</f>
        <v>0</v>
      </c>
      <c r="H208" s="218">
        <f>SUM(H209:H210)</f>
        <v>194642.75</v>
      </c>
      <c r="I208" s="435">
        <f>SUM(I209:I210)</f>
        <v>194642.75</v>
      </c>
      <c r="J208" s="144">
        <f t="shared" si="16"/>
        <v>100</v>
      </c>
      <c r="K208" s="144" t="e">
        <f t="shared" si="17"/>
        <v>#DIV/0!</v>
      </c>
      <c r="L208" s="145">
        <f t="shared" si="15"/>
        <v>100</v>
      </c>
    </row>
    <row r="209" spans="1:12" ht="16.5" customHeight="1">
      <c r="A209" s="112" t="s">
        <v>496</v>
      </c>
      <c r="B209" s="236" t="s">
        <v>186</v>
      </c>
      <c r="C209" s="244" t="s">
        <v>162</v>
      </c>
      <c r="D209" s="244" t="s">
        <v>165</v>
      </c>
      <c r="E209" s="247" t="s">
        <v>845</v>
      </c>
      <c r="F209" s="244" t="s">
        <v>215</v>
      </c>
      <c r="G209" s="220"/>
      <c r="H209" s="220">
        <v>159993.49</v>
      </c>
      <c r="I209" s="436">
        <v>159993.49</v>
      </c>
      <c r="J209" s="144">
        <f t="shared" si="16"/>
        <v>100</v>
      </c>
      <c r="K209" s="144" t="e">
        <f t="shared" si="17"/>
        <v>#DIV/0!</v>
      </c>
      <c r="L209" s="145">
        <f t="shared" si="15"/>
        <v>100</v>
      </c>
    </row>
    <row r="210" spans="1:12" ht="31.5" customHeight="1">
      <c r="A210" s="112" t="s">
        <v>122</v>
      </c>
      <c r="B210" s="236" t="s">
        <v>186</v>
      </c>
      <c r="C210" s="244" t="s">
        <v>162</v>
      </c>
      <c r="D210" s="244" t="s">
        <v>165</v>
      </c>
      <c r="E210" s="247" t="s">
        <v>845</v>
      </c>
      <c r="F210" s="244" t="s">
        <v>335</v>
      </c>
      <c r="G210" s="220"/>
      <c r="H210" s="220">
        <v>34649.26</v>
      </c>
      <c r="I210" s="436">
        <v>34649.26</v>
      </c>
      <c r="J210" s="144">
        <f t="shared" si="16"/>
        <v>100</v>
      </c>
      <c r="K210" s="144" t="e">
        <f t="shared" si="17"/>
        <v>#DIV/0!</v>
      </c>
      <c r="L210" s="145">
        <f t="shared" si="15"/>
        <v>100</v>
      </c>
    </row>
    <row r="211" spans="1:12" ht="21" customHeight="1">
      <c r="A211" s="111" t="s">
        <v>371</v>
      </c>
      <c r="B211" s="236" t="s">
        <v>186</v>
      </c>
      <c r="C211" s="243" t="s">
        <v>162</v>
      </c>
      <c r="D211" s="243" t="s">
        <v>165</v>
      </c>
      <c r="E211" s="246" t="s">
        <v>370</v>
      </c>
      <c r="F211" s="243"/>
      <c r="G211" s="218">
        <f>G212</f>
        <v>652091.81</v>
      </c>
      <c r="H211" s="218">
        <f>H212</f>
        <v>1918000</v>
      </c>
      <c r="I211" s="435">
        <f>I212</f>
        <v>1391806.44</v>
      </c>
      <c r="J211" s="144">
        <f t="shared" si="16"/>
        <v>72.5655078206465</v>
      </c>
      <c r="K211" s="144">
        <f t="shared" si="17"/>
        <v>213.43719069251915</v>
      </c>
      <c r="L211" s="145">
        <f t="shared" si="15"/>
        <v>72.5655078206465</v>
      </c>
    </row>
    <row r="212" spans="1:12" ht="19.5" customHeight="1">
      <c r="A212" s="112" t="s">
        <v>730</v>
      </c>
      <c r="B212" s="236" t="s">
        <v>186</v>
      </c>
      <c r="C212" s="244" t="s">
        <v>162</v>
      </c>
      <c r="D212" s="244" t="s">
        <v>165</v>
      </c>
      <c r="E212" s="247" t="s">
        <v>370</v>
      </c>
      <c r="F212" s="244" t="s">
        <v>215</v>
      </c>
      <c r="G212" s="220">
        <v>652091.81</v>
      </c>
      <c r="H212" s="220">
        <v>1918000</v>
      </c>
      <c r="I212" s="436">
        <v>1391806.44</v>
      </c>
      <c r="J212" s="144">
        <f t="shared" si="16"/>
        <v>72.5655078206465</v>
      </c>
      <c r="K212" s="144">
        <f t="shared" si="17"/>
        <v>213.43719069251915</v>
      </c>
      <c r="L212" s="145">
        <f t="shared" si="15"/>
        <v>72.5655078206465</v>
      </c>
    </row>
    <row r="213" spans="1:12" ht="30" customHeight="1">
      <c r="A213" s="111" t="s">
        <v>624</v>
      </c>
      <c r="B213" s="236" t="s">
        <v>186</v>
      </c>
      <c r="C213" s="243" t="s">
        <v>162</v>
      </c>
      <c r="D213" s="243" t="s">
        <v>165</v>
      </c>
      <c r="E213" s="246" t="s">
        <v>625</v>
      </c>
      <c r="F213" s="243"/>
      <c r="G213" s="218">
        <f>G214</f>
        <v>0</v>
      </c>
      <c r="H213" s="218">
        <f>H214</f>
        <v>2805598.32</v>
      </c>
      <c r="I213" s="435">
        <f>I214</f>
        <v>2104198.74</v>
      </c>
      <c r="J213" s="144">
        <f t="shared" si="16"/>
        <v>75.00000000000001</v>
      </c>
      <c r="K213" s="144" t="e">
        <f t="shared" si="17"/>
        <v>#DIV/0!</v>
      </c>
      <c r="L213" s="145">
        <f t="shared" si="15"/>
        <v>75.00000000000001</v>
      </c>
    </row>
    <row r="214" spans="1:12" ht="37.5" customHeight="1">
      <c r="A214" s="112" t="s">
        <v>122</v>
      </c>
      <c r="B214" s="236" t="s">
        <v>186</v>
      </c>
      <c r="C214" s="244" t="s">
        <v>162</v>
      </c>
      <c r="D214" s="244" t="s">
        <v>165</v>
      </c>
      <c r="E214" s="247" t="s">
        <v>625</v>
      </c>
      <c r="F214" s="244" t="s">
        <v>335</v>
      </c>
      <c r="G214" s="220"/>
      <c r="H214" s="220">
        <v>2805598.32</v>
      </c>
      <c r="I214" s="436">
        <v>2104198.74</v>
      </c>
      <c r="J214" s="144">
        <f t="shared" si="16"/>
        <v>75.00000000000001</v>
      </c>
      <c r="K214" s="144" t="e">
        <f t="shared" si="17"/>
        <v>#DIV/0!</v>
      </c>
      <c r="L214" s="145">
        <f t="shared" si="15"/>
        <v>75.00000000000001</v>
      </c>
    </row>
    <row r="215" spans="1:12" ht="15.75" customHeight="1">
      <c r="A215" s="465" t="s">
        <v>444</v>
      </c>
      <c r="B215" s="236" t="s">
        <v>186</v>
      </c>
      <c r="C215" s="250" t="s">
        <v>162</v>
      </c>
      <c r="D215" s="250" t="s">
        <v>162</v>
      </c>
      <c r="E215" s="246"/>
      <c r="F215" s="250"/>
      <c r="G215" s="217">
        <f>G216</f>
        <v>38583.07</v>
      </c>
      <c r="H215" s="217">
        <f>H216</f>
        <v>168299.99999999997</v>
      </c>
      <c r="I215" s="434">
        <f>I216</f>
        <v>90630.7</v>
      </c>
      <c r="J215" s="144">
        <f t="shared" si="16"/>
        <v>53.85068330362449</v>
      </c>
      <c r="K215" s="144">
        <f t="shared" si="17"/>
        <v>234.89758591008956</v>
      </c>
      <c r="L215" s="145">
        <f t="shared" si="15"/>
        <v>53.85068330362449</v>
      </c>
    </row>
    <row r="216" spans="1:12" ht="18.75" customHeight="1">
      <c r="A216" s="113" t="s">
        <v>485</v>
      </c>
      <c r="B216" s="252" t="s">
        <v>186</v>
      </c>
      <c r="C216" s="253" t="s">
        <v>162</v>
      </c>
      <c r="D216" s="253" t="s">
        <v>162</v>
      </c>
      <c r="E216" s="249" t="s">
        <v>486</v>
      </c>
      <c r="F216" s="253"/>
      <c r="G216" s="219">
        <f>SUM(G217:G220)</f>
        <v>38583.07</v>
      </c>
      <c r="H216" s="219">
        <f>SUM(H217:H220)</f>
        <v>168299.99999999997</v>
      </c>
      <c r="I216" s="446">
        <f>SUM(I217:I220)</f>
        <v>90630.7</v>
      </c>
      <c r="J216" s="144">
        <f t="shared" si="16"/>
        <v>53.85068330362449</v>
      </c>
      <c r="K216" s="144">
        <f t="shared" si="17"/>
        <v>234.89758591008956</v>
      </c>
      <c r="L216" s="145">
        <f t="shared" si="15"/>
        <v>53.85068330362449</v>
      </c>
    </row>
    <row r="217" spans="1:12" ht="15.75" customHeight="1">
      <c r="A217" s="112" t="s">
        <v>592</v>
      </c>
      <c r="B217" s="236" t="s">
        <v>186</v>
      </c>
      <c r="C217" s="244" t="s">
        <v>162</v>
      </c>
      <c r="D217" s="244" t="s">
        <v>162</v>
      </c>
      <c r="E217" s="247" t="s">
        <v>486</v>
      </c>
      <c r="F217" s="244" t="s">
        <v>339</v>
      </c>
      <c r="G217" s="220">
        <v>20254.21</v>
      </c>
      <c r="H217" s="220">
        <v>67800</v>
      </c>
      <c r="I217" s="436">
        <v>42399.33</v>
      </c>
      <c r="J217" s="144">
        <f t="shared" si="16"/>
        <v>62.535884955752216</v>
      </c>
      <c r="K217" s="144">
        <f t="shared" si="17"/>
        <v>209.3358862182233</v>
      </c>
      <c r="L217" s="145">
        <f t="shared" si="15"/>
        <v>62.535884955752216</v>
      </c>
    </row>
    <row r="218" spans="1:12" ht="45" customHeight="1">
      <c r="A218" s="112" t="s">
        <v>593</v>
      </c>
      <c r="B218" s="236" t="s">
        <v>186</v>
      </c>
      <c r="C218" s="244" t="s">
        <v>162</v>
      </c>
      <c r="D218" s="244" t="s">
        <v>162</v>
      </c>
      <c r="E218" s="247" t="s">
        <v>486</v>
      </c>
      <c r="F218" s="244" t="s">
        <v>90</v>
      </c>
      <c r="G218" s="220">
        <v>5328.86</v>
      </c>
      <c r="H218" s="220">
        <v>20499.92</v>
      </c>
      <c r="I218" s="436">
        <v>12160.76</v>
      </c>
      <c r="J218" s="144">
        <f t="shared" si="16"/>
        <v>59.32101198443702</v>
      </c>
      <c r="K218" s="144">
        <f t="shared" si="17"/>
        <v>228.20565749522413</v>
      </c>
      <c r="L218" s="145">
        <f t="shared" si="15"/>
        <v>59.32101198443702</v>
      </c>
    </row>
    <row r="219" spans="1:12" ht="17.25" customHeight="1">
      <c r="A219" s="112" t="s">
        <v>807</v>
      </c>
      <c r="B219" s="236" t="s">
        <v>186</v>
      </c>
      <c r="C219" s="244" t="s">
        <v>162</v>
      </c>
      <c r="D219" s="244" t="s">
        <v>162</v>
      </c>
      <c r="E219" s="247" t="s">
        <v>486</v>
      </c>
      <c r="F219" s="244" t="s">
        <v>215</v>
      </c>
      <c r="G219" s="220">
        <v>13000</v>
      </c>
      <c r="H219" s="220">
        <v>80000</v>
      </c>
      <c r="I219" s="436">
        <v>36070.53</v>
      </c>
      <c r="J219" s="144">
        <f t="shared" si="16"/>
        <v>45.0881625</v>
      </c>
      <c r="K219" s="144">
        <f t="shared" si="17"/>
        <v>277.4656153846154</v>
      </c>
      <c r="L219" s="145">
        <f t="shared" si="15"/>
        <v>45.0881625</v>
      </c>
    </row>
    <row r="220" spans="1:12" ht="17.25" customHeight="1">
      <c r="A220" s="112" t="s">
        <v>241</v>
      </c>
      <c r="B220" s="236" t="s">
        <v>186</v>
      </c>
      <c r="C220" s="244" t="s">
        <v>162</v>
      </c>
      <c r="D220" s="244" t="s">
        <v>162</v>
      </c>
      <c r="E220" s="247" t="s">
        <v>486</v>
      </c>
      <c r="F220" s="244" t="s">
        <v>242</v>
      </c>
      <c r="G220" s="220">
        <v>0</v>
      </c>
      <c r="H220" s="220">
        <v>0.08</v>
      </c>
      <c r="I220" s="436">
        <v>0.08</v>
      </c>
      <c r="J220" s="144">
        <f t="shared" si="16"/>
        <v>100</v>
      </c>
      <c r="K220" s="144" t="e">
        <f t="shared" si="17"/>
        <v>#DIV/0!</v>
      </c>
      <c r="L220" s="145">
        <f t="shared" si="15"/>
        <v>100</v>
      </c>
    </row>
    <row r="221" spans="1:12" ht="13.5" customHeight="1">
      <c r="A221" s="462" t="s">
        <v>175</v>
      </c>
      <c r="B221" s="429" t="s">
        <v>186</v>
      </c>
      <c r="C221" s="248" t="s">
        <v>157</v>
      </c>
      <c r="D221" s="248"/>
      <c r="E221" s="246"/>
      <c r="F221" s="248"/>
      <c r="G221" s="450">
        <f>G222+G266+G360+G373+G389</f>
        <v>271884250.64</v>
      </c>
      <c r="H221" s="450">
        <f>H222+H266+H360+H373+H389</f>
        <v>638101193.5699999</v>
      </c>
      <c r="I221" s="451">
        <f>I222+I266+I360+I373+I389</f>
        <v>425314715.80000013</v>
      </c>
      <c r="J221" s="144">
        <f t="shared" si="16"/>
        <v>66.6531766569001</v>
      </c>
      <c r="K221" s="144">
        <f t="shared" si="17"/>
        <v>156.43227395438817</v>
      </c>
      <c r="L221" s="145">
        <f t="shared" si="15"/>
        <v>66.6531766569001</v>
      </c>
    </row>
    <row r="222" spans="1:12" ht="18" customHeight="1">
      <c r="A222" s="121" t="s">
        <v>176</v>
      </c>
      <c r="B222" s="236" t="s">
        <v>186</v>
      </c>
      <c r="C222" s="254" t="s">
        <v>157</v>
      </c>
      <c r="D222" s="254" t="s">
        <v>156</v>
      </c>
      <c r="E222" s="246"/>
      <c r="F222" s="255"/>
      <c r="G222" s="222">
        <f>G223</f>
        <v>71051220.62</v>
      </c>
      <c r="H222" s="222">
        <f>H223</f>
        <v>100161191.42999999</v>
      </c>
      <c r="I222" s="466">
        <f>I223</f>
        <v>74319976.84000002</v>
      </c>
      <c r="J222" s="144">
        <f t="shared" si="16"/>
        <v>74.20037219898715</v>
      </c>
      <c r="K222" s="144">
        <f t="shared" si="17"/>
        <v>104.60056307474596</v>
      </c>
      <c r="L222" s="145">
        <f t="shared" si="15"/>
        <v>74.20037219898715</v>
      </c>
    </row>
    <row r="223" spans="1:12" ht="29.25" customHeight="1">
      <c r="A223" s="467" t="s">
        <v>119</v>
      </c>
      <c r="B223" s="256" t="s">
        <v>186</v>
      </c>
      <c r="C223" s="257" t="s">
        <v>157</v>
      </c>
      <c r="D223" s="257" t="s">
        <v>156</v>
      </c>
      <c r="E223" s="468" t="s">
        <v>249</v>
      </c>
      <c r="F223" s="468"/>
      <c r="G223" s="223">
        <f>G224+G227+G229+G231+G241+G243+G246+G253+G255+G258+G262+G264</f>
        <v>71051220.62</v>
      </c>
      <c r="H223" s="223">
        <f>H224+H227+H229+H231+H241+H243+H246+H253+H255+H258+H262+H264</f>
        <v>100161191.42999999</v>
      </c>
      <c r="I223" s="469">
        <f>I224+I227+I229+I231+I241+I243+I246+I253+I255+I258+I262+I264</f>
        <v>74319976.84000002</v>
      </c>
      <c r="J223" s="144">
        <f t="shared" si="16"/>
        <v>74.20037219898715</v>
      </c>
      <c r="K223" s="144">
        <f t="shared" si="17"/>
        <v>104.60056307474596</v>
      </c>
      <c r="L223" s="145">
        <f t="shared" si="15"/>
        <v>74.20037219898715</v>
      </c>
    </row>
    <row r="224" spans="1:12" ht="18" customHeight="1">
      <c r="A224" s="113" t="s">
        <v>626</v>
      </c>
      <c r="B224" s="252" t="s">
        <v>186</v>
      </c>
      <c r="C224" s="249" t="s">
        <v>157</v>
      </c>
      <c r="D224" s="249" t="s">
        <v>156</v>
      </c>
      <c r="E224" s="249" t="s">
        <v>487</v>
      </c>
      <c r="F224" s="249"/>
      <c r="G224" s="219">
        <f>G225+G226</f>
        <v>4786328.22</v>
      </c>
      <c r="H224" s="219">
        <f>H225+H226</f>
        <v>8145390.59</v>
      </c>
      <c r="I224" s="446">
        <f>I225+I226</f>
        <v>5924920.86</v>
      </c>
      <c r="J224" s="144">
        <f t="shared" si="16"/>
        <v>72.7395548996012</v>
      </c>
      <c r="K224" s="144">
        <f t="shared" si="17"/>
        <v>123.7884363057743</v>
      </c>
      <c r="L224" s="145">
        <f t="shared" si="15"/>
        <v>72.7395548996012</v>
      </c>
    </row>
    <row r="225" spans="1:12" ht="18" customHeight="1">
      <c r="A225" s="112" t="s">
        <v>691</v>
      </c>
      <c r="B225" s="236" t="s">
        <v>186</v>
      </c>
      <c r="C225" s="247" t="s">
        <v>157</v>
      </c>
      <c r="D225" s="247" t="s">
        <v>156</v>
      </c>
      <c r="E225" s="247" t="s">
        <v>487</v>
      </c>
      <c r="F225" s="247" t="s">
        <v>215</v>
      </c>
      <c r="G225" s="220">
        <v>215652.42</v>
      </c>
      <c r="H225" s="220">
        <v>321922.74</v>
      </c>
      <c r="I225" s="436">
        <v>224959.75</v>
      </c>
      <c r="J225" s="144">
        <f t="shared" si="16"/>
        <v>69.88004326752437</v>
      </c>
      <c r="K225" s="144">
        <f t="shared" si="17"/>
        <v>104.31589406694346</v>
      </c>
      <c r="L225" s="145">
        <f t="shared" si="15"/>
        <v>69.88004326752437</v>
      </c>
    </row>
    <row r="226" spans="1:12" ht="18" customHeight="1">
      <c r="A226" s="112" t="s">
        <v>482</v>
      </c>
      <c r="B226" s="236" t="s">
        <v>186</v>
      </c>
      <c r="C226" s="247" t="s">
        <v>157</v>
      </c>
      <c r="D226" s="247" t="s">
        <v>156</v>
      </c>
      <c r="E226" s="247" t="s">
        <v>487</v>
      </c>
      <c r="F226" s="247" t="s">
        <v>484</v>
      </c>
      <c r="G226" s="220">
        <v>4570675.8</v>
      </c>
      <c r="H226" s="220">
        <v>7823467.85</v>
      </c>
      <c r="I226" s="436">
        <v>5699961.11</v>
      </c>
      <c r="J226" s="144">
        <f t="shared" si="16"/>
        <v>72.85721906558356</v>
      </c>
      <c r="K226" s="144">
        <f t="shared" si="17"/>
        <v>124.70718465746357</v>
      </c>
      <c r="L226" s="145">
        <f t="shared" si="15"/>
        <v>72.85721906558356</v>
      </c>
    </row>
    <row r="227" spans="1:12" ht="18" customHeight="1">
      <c r="A227" s="118" t="s">
        <v>120</v>
      </c>
      <c r="B227" s="252" t="s">
        <v>186</v>
      </c>
      <c r="C227" s="249" t="s">
        <v>157</v>
      </c>
      <c r="D227" s="249" t="s">
        <v>156</v>
      </c>
      <c r="E227" s="249" t="s">
        <v>250</v>
      </c>
      <c r="F227" s="249"/>
      <c r="G227" s="219">
        <f>G228</f>
        <v>8875757.06</v>
      </c>
      <c r="H227" s="219">
        <f>H228</f>
        <v>13118000</v>
      </c>
      <c r="I227" s="446">
        <f>I228</f>
        <v>7979276.43</v>
      </c>
      <c r="J227" s="144">
        <f t="shared" si="16"/>
        <v>60.82692811404177</v>
      </c>
      <c r="K227" s="144">
        <f t="shared" si="17"/>
        <v>89.89967138645409</v>
      </c>
      <c r="L227" s="145">
        <f t="shared" si="15"/>
        <v>60.82692811404177</v>
      </c>
    </row>
    <row r="228" spans="1:12" ht="18" customHeight="1">
      <c r="A228" s="112" t="s">
        <v>496</v>
      </c>
      <c r="B228" s="236" t="s">
        <v>186</v>
      </c>
      <c r="C228" s="247" t="s">
        <v>157</v>
      </c>
      <c r="D228" s="247" t="s">
        <v>156</v>
      </c>
      <c r="E228" s="247" t="s">
        <v>250</v>
      </c>
      <c r="F228" s="247" t="s">
        <v>215</v>
      </c>
      <c r="G228" s="220">
        <v>8875757.06</v>
      </c>
      <c r="H228" s="220">
        <v>13118000</v>
      </c>
      <c r="I228" s="436">
        <v>7979276.43</v>
      </c>
      <c r="J228" s="144">
        <f t="shared" si="16"/>
        <v>60.82692811404177</v>
      </c>
      <c r="K228" s="144">
        <f t="shared" si="17"/>
        <v>89.89967138645409</v>
      </c>
      <c r="L228" s="145">
        <f t="shared" si="15"/>
        <v>60.82692811404177</v>
      </c>
    </row>
    <row r="229" spans="1:12" ht="15.75" customHeight="1">
      <c r="A229" s="118" t="s">
        <v>145</v>
      </c>
      <c r="B229" s="252" t="s">
        <v>186</v>
      </c>
      <c r="C229" s="249" t="s">
        <v>157</v>
      </c>
      <c r="D229" s="249" t="s">
        <v>156</v>
      </c>
      <c r="E229" s="249" t="s">
        <v>251</v>
      </c>
      <c r="F229" s="249"/>
      <c r="G229" s="219">
        <f>G230</f>
        <v>199567.57</v>
      </c>
      <c r="H229" s="219">
        <f>H230</f>
        <v>250000</v>
      </c>
      <c r="I229" s="446">
        <f>I230</f>
        <v>58399.24</v>
      </c>
      <c r="J229" s="144">
        <f t="shared" si="16"/>
        <v>23.359696</v>
      </c>
      <c r="K229" s="144">
        <f t="shared" si="17"/>
        <v>29.26289075925512</v>
      </c>
      <c r="L229" s="145">
        <f t="shared" si="15"/>
        <v>23.359696</v>
      </c>
    </row>
    <row r="230" spans="1:13" ht="15" customHeight="1">
      <c r="A230" s="112" t="s">
        <v>496</v>
      </c>
      <c r="B230" s="236" t="s">
        <v>186</v>
      </c>
      <c r="C230" s="247" t="s">
        <v>157</v>
      </c>
      <c r="D230" s="247" t="s">
        <v>156</v>
      </c>
      <c r="E230" s="247" t="s">
        <v>251</v>
      </c>
      <c r="F230" s="247" t="s">
        <v>215</v>
      </c>
      <c r="G230" s="220">
        <v>199567.57</v>
      </c>
      <c r="H230" s="220">
        <v>250000</v>
      </c>
      <c r="I230" s="436">
        <v>58399.24</v>
      </c>
      <c r="J230" s="144">
        <f t="shared" si="16"/>
        <v>23.359696</v>
      </c>
      <c r="K230" s="144">
        <f t="shared" si="17"/>
        <v>29.26289075925512</v>
      </c>
      <c r="L230" s="145">
        <f t="shared" si="15"/>
        <v>23.359696</v>
      </c>
      <c r="M230" s="69"/>
    </row>
    <row r="231" spans="1:13" ht="27.75" customHeight="1">
      <c r="A231" s="118" t="s">
        <v>121</v>
      </c>
      <c r="B231" s="252" t="s">
        <v>186</v>
      </c>
      <c r="C231" s="249" t="s">
        <v>157</v>
      </c>
      <c r="D231" s="249" t="s">
        <v>156</v>
      </c>
      <c r="E231" s="249" t="s">
        <v>252</v>
      </c>
      <c r="F231" s="249"/>
      <c r="G231" s="219">
        <f>SUM(G232:G240)</f>
        <v>9224838.17</v>
      </c>
      <c r="H231" s="219">
        <f>SUM(H232:H240)</f>
        <v>14072275.42</v>
      </c>
      <c r="I231" s="446">
        <f>SUM(I232:I240)</f>
        <v>10325162.410000002</v>
      </c>
      <c r="J231" s="144">
        <f t="shared" si="16"/>
        <v>73.3723729946724</v>
      </c>
      <c r="K231" s="144">
        <f t="shared" si="17"/>
        <v>111.92784328269687</v>
      </c>
      <c r="L231" s="145">
        <f t="shared" si="15"/>
        <v>73.3723729946724</v>
      </c>
      <c r="M231" s="69"/>
    </row>
    <row r="232" spans="1:13" ht="19.5" customHeight="1">
      <c r="A232" s="112" t="s">
        <v>592</v>
      </c>
      <c r="B232" s="236" t="s">
        <v>186</v>
      </c>
      <c r="C232" s="244" t="s">
        <v>157</v>
      </c>
      <c r="D232" s="244" t="s">
        <v>156</v>
      </c>
      <c r="E232" s="247" t="s">
        <v>252</v>
      </c>
      <c r="F232" s="247" t="s">
        <v>339</v>
      </c>
      <c r="G232" s="220">
        <v>6201429.07</v>
      </c>
      <c r="H232" s="220">
        <v>9325000</v>
      </c>
      <c r="I232" s="436">
        <v>7058504.82</v>
      </c>
      <c r="J232" s="144">
        <f t="shared" si="16"/>
        <v>75.6944216621984</v>
      </c>
      <c r="K232" s="144">
        <f t="shared" si="17"/>
        <v>113.82061683404854</v>
      </c>
      <c r="L232" s="145">
        <f t="shared" si="15"/>
        <v>75.6944216621984</v>
      </c>
      <c r="M232" s="69"/>
    </row>
    <row r="233" spans="1:12" ht="16.5" customHeight="1">
      <c r="A233" s="112" t="s">
        <v>595</v>
      </c>
      <c r="B233" s="236" t="s">
        <v>186</v>
      </c>
      <c r="C233" s="244" t="s">
        <v>157</v>
      </c>
      <c r="D233" s="244" t="s">
        <v>156</v>
      </c>
      <c r="E233" s="247" t="s">
        <v>252</v>
      </c>
      <c r="F233" s="247" t="s">
        <v>340</v>
      </c>
      <c r="G233" s="220">
        <v>134309.6</v>
      </c>
      <c r="H233" s="220">
        <v>210182</v>
      </c>
      <c r="I233" s="436">
        <v>189729.5</v>
      </c>
      <c r="J233" s="144">
        <f t="shared" si="16"/>
        <v>90.26914769104872</v>
      </c>
      <c r="K233" s="144">
        <f t="shared" si="17"/>
        <v>141.26279878727954</v>
      </c>
      <c r="L233" s="145">
        <f t="shared" si="15"/>
        <v>90.26914769104872</v>
      </c>
    </row>
    <row r="234" spans="1:13" ht="44.25" customHeight="1">
      <c r="A234" s="112" t="s">
        <v>593</v>
      </c>
      <c r="B234" s="236" t="s">
        <v>186</v>
      </c>
      <c r="C234" s="244" t="s">
        <v>157</v>
      </c>
      <c r="D234" s="244" t="s">
        <v>156</v>
      </c>
      <c r="E234" s="247" t="s">
        <v>252</v>
      </c>
      <c r="F234" s="247" t="s">
        <v>90</v>
      </c>
      <c r="G234" s="224">
        <v>1740705.67</v>
      </c>
      <c r="H234" s="224">
        <v>2564764.29</v>
      </c>
      <c r="I234" s="470">
        <v>2163844.25</v>
      </c>
      <c r="J234" s="144">
        <f t="shared" si="16"/>
        <v>84.36815259931743</v>
      </c>
      <c r="K234" s="144">
        <f t="shared" si="17"/>
        <v>124.30845072159731</v>
      </c>
      <c r="L234" s="145">
        <f t="shared" si="15"/>
        <v>84.36815259931743</v>
      </c>
      <c r="M234" s="69"/>
    </row>
    <row r="235" spans="1:12" ht="18" customHeight="1">
      <c r="A235" s="112" t="s">
        <v>691</v>
      </c>
      <c r="B235" s="236" t="s">
        <v>186</v>
      </c>
      <c r="C235" s="244" t="s">
        <v>157</v>
      </c>
      <c r="D235" s="244" t="s">
        <v>156</v>
      </c>
      <c r="E235" s="247" t="s">
        <v>252</v>
      </c>
      <c r="F235" s="247" t="s">
        <v>215</v>
      </c>
      <c r="G235" s="224">
        <v>1018014.97</v>
      </c>
      <c r="H235" s="224">
        <v>1471668.33</v>
      </c>
      <c r="I235" s="470">
        <v>775647.83</v>
      </c>
      <c r="J235" s="144">
        <f t="shared" si="16"/>
        <v>52.705342242433105</v>
      </c>
      <c r="K235" s="144">
        <f t="shared" si="17"/>
        <v>76.19218310709124</v>
      </c>
      <c r="L235" s="145">
        <f t="shared" si="15"/>
        <v>52.705342242433105</v>
      </c>
    </row>
    <row r="236" spans="1:12" ht="18" customHeight="1">
      <c r="A236" s="112" t="s">
        <v>0</v>
      </c>
      <c r="B236" s="258" t="s">
        <v>186</v>
      </c>
      <c r="C236" s="244" t="s">
        <v>157</v>
      </c>
      <c r="D236" s="244" t="s">
        <v>156</v>
      </c>
      <c r="E236" s="247" t="s">
        <v>252</v>
      </c>
      <c r="F236" s="247" t="s">
        <v>1</v>
      </c>
      <c r="G236" s="220">
        <v>56000</v>
      </c>
      <c r="H236" s="220">
        <v>400000</v>
      </c>
      <c r="I236" s="436">
        <v>50049.05</v>
      </c>
      <c r="J236" s="144">
        <f t="shared" si="16"/>
        <v>12.512262500000002</v>
      </c>
      <c r="K236" s="144">
        <f t="shared" si="17"/>
        <v>89.37330357142858</v>
      </c>
      <c r="L236" s="145">
        <f t="shared" si="15"/>
        <v>12.512262500000002</v>
      </c>
    </row>
    <row r="237" spans="1:12" ht="25.5" customHeight="1">
      <c r="A237" s="114" t="s">
        <v>122</v>
      </c>
      <c r="B237" s="258" t="s">
        <v>186</v>
      </c>
      <c r="C237" s="244" t="s">
        <v>157</v>
      </c>
      <c r="D237" s="244" t="s">
        <v>156</v>
      </c>
      <c r="E237" s="247" t="s">
        <v>252</v>
      </c>
      <c r="F237" s="247" t="s">
        <v>335</v>
      </c>
      <c r="G237" s="220">
        <v>0</v>
      </c>
      <c r="H237" s="220">
        <v>8014.17</v>
      </c>
      <c r="I237" s="436">
        <v>1492.5</v>
      </c>
      <c r="J237" s="144">
        <f t="shared" si="16"/>
        <v>18.623263544446896</v>
      </c>
      <c r="K237" s="144" t="e">
        <f t="shared" si="17"/>
        <v>#DIV/0!</v>
      </c>
      <c r="L237" s="145">
        <f t="shared" si="15"/>
        <v>18.623263544446896</v>
      </c>
    </row>
    <row r="238" spans="1:12" ht="27.75" customHeight="1">
      <c r="A238" s="112" t="s">
        <v>334</v>
      </c>
      <c r="B238" s="258" t="s">
        <v>186</v>
      </c>
      <c r="C238" s="244" t="s">
        <v>157</v>
      </c>
      <c r="D238" s="244" t="s">
        <v>156</v>
      </c>
      <c r="E238" s="247" t="s">
        <v>252</v>
      </c>
      <c r="F238" s="247" t="s">
        <v>337</v>
      </c>
      <c r="G238" s="220">
        <v>70194</v>
      </c>
      <c r="H238" s="220">
        <v>76440.06</v>
      </c>
      <c r="I238" s="436">
        <v>69856</v>
      </c>
      <c r="J238" s="144">
        <f t="shared" si="16"/>
        <v>91.38663679751168</v>
      </c>
      <c r="K238" s="144">
        <f t="shared" si="17"/>
        <v>99.51847736273756</v>
      </c>
      <c r="L238" s="145">
        <f t="shared" si="15"/>
        <v>91.38663679751168</v>
      </c>
    </row>
    <row r="239" spans="1:12" ht="30" customHeight="1">
      <c r="A239" s="112" t="s">
        <v>336</v>
      </c>
      <c r="B239" s="258" t="s">
        <v>186</v>
      </c>
      <c r="C239" s="244" t="s">
        <v>157</v>
      </c>
      <c r="D239" s="244" t="s">
        <v>156</v>
      </c>
      <c r="E239" s="247" t="s">
        <v>252</v>
      </c>
      <c r="F239" s="247" t="s">
        <v>338</v>
      </c>
      <c r="G239" s="220">
        <v>0</v>
      </c>
      <c r="H239" s="220">
        <v>0</v>
      </c>
      <c r="I239" s="436">
        <v>0</v>
      </c>
      <c r="J239" s="144" t="e">
        <f t="shared" si="16"/>
        <v>#DIV/0!</v>
      </c>
      <c r="K239" s="144" t="e">
        <f t="shared" si="17"/>
        <v>#DIV/0!</v>
      </c>
      <c r="L239" s="145" t="e">
        <f t="shared" si="15"/>
        <v>#DIV/0!</v>
      </c>
    </row>
    <row r="240" spans="1:12" ht="17.25" customHeight="1">
      <c r="A240" s="112" t="s">
        <v>241</v>
      </c>
      <c r="B240" s="236" t="s">
        <v>186</v>
      </c>
      <c r="C240" s="244" t="s">
        <v>157</v>
      </c>
      <c r="D240" s="244" t="s">
        <v>156</v>
      </c>
      <c r="E240" s="247" t="s">
        <v>252</v>
      </c>
      <c r="F240" s="247" t="s">
        <v>242</v>
      </c>
      <c r="G240" s="220">
        <v>4184.86</v>
      </c>
      <c r="H240" s="220">
        <v>16206.57</v>
      </c>
      <c r="I240" s="436">
        <v>16038.46</v>
      </c>
      <c r="J240" s="144">
        <f t="shared" si="16"/>
        <v>98.96270463151671</v>
      </c>
      <c r="K240" s="144">
        <f t="shared" si="17"/>
        <v>383.2496188641914</v>
      </c>
      <c r="L240" s="145">
        <f t="shared" si="15"/>
        <v>98.96270463151671</v>
      </c>
    </row>
    <row r="241" spans="1:12" ht="15" customHeight="1">
      <c r="A241" s="118" t="s">
        <v>887</v>
      </c>
      <c r="B241" s="252" t="s">
        <v>186</v>
      </c>
      <c r="C241" s="249" t="s">
        <v>157</v>
      </c>
      <c r="D241" s="249" t="s">
        <v>156</v>
      </c>
      <c r="E241" s="249" t="s">
        <v>886</v>
      </c>
      <c r="F241" s="249"/>
      <c r="G241" s="219">
        <f>G242</f>
        <v>0</v>
      </c>
      <c r="H241" s="219">
        <f>H242</f>
        <v>74618.18</v>
      </c>
      <c r="I241" s="446">
        <f>I242</f>
        <v>74618.18</v>
      </c>
      <c r="J241" s="144">
        <f t="shared" si="16"/>
        <v>100</v>
      </c>
      <c r="K241" s="144" t="e">
        <f t="shared" si="17"/>
        <v>#DIV/0!</v>
      </c>
      <c r="L241" s="145"/>
    </row>
    <row r="242" spans="1:12" ht="17.25" customHeight="1">
      <c r="A242" s="112" t="s">
        <v>691</v>
      </c>
      <c r="B242" s="236" t="s">
        <v>186</v>
      </c>
      <c r="C242" s="244" t="s">
        <v>157</v>
      </c>
      <c r="D242" s="244" t="s">
        <v>156</v>
      </c>
      <c r="E242" s="247" t="s">
        <v>886</v>
      </c>
      <c r="F242" s="247" t="s">
        <v>215</v>
      </c>
      <c r="G242" s="220">
        <v>0</v>
      </c>
      <c r="H242" s="220">
        <v>74618.18</v>
      </c>
      <c r="I242" s="436">
        <v>74618.18</v>
      </c>
      <c r="J242" s="144">
        <f t="shared" si="16"/>
        <v>100</v>
      </c>
      <c r="K242" s="144" t="e">
        <f t="shared" si="17"/>
        <v>#DIV/0!</v>
      </c>
      <c r="L242" s="145"/>
    </row>
    <row r="243" spans="1:12" ht="40.5" customHeight="1">
      <c r="A243" s="440" t="s">
        <v>867</v>
      </c>
      <c r="B243" s="236" t="s">
        <v>186</v>
      </c>
      <c r="C243" s="243" t="s">
        <v>157</v>
      </c>
      <c r="D243" s="243" t="s">
        <v>156</v>
      </c>
      <c r="E243" s="246" t="s">
        <v>866</v>
      </c>
      <c r="F243" s="246"/>
      <c r="G243" s="219">
        <f>G244+G245</f>
        <v>717877.08</v>
      </c>
      <c r="H243" s="219">
        <f>H244+H245</f>
        <v>0</v>
      </c>
      <c r="I243" s="446">
        <f>I244+I245</f>
        <v>0</v>
      </c>
      <c r="J243" s="144" t="e">
        <f t="shared" si="16"/>
        <v>#DIV/0!</v>
      </c>
      <c r="K243" s="144">
        <f t="shared" si="17"/>
        <v>0</v>
      </c>
      <c r="L243" s="145"/>
    </row>
    <row r="244" spans="1:12" ht="20.25" customHeight="1">
      <c r="A244" s="112" t="s">
        <v>628</v>
      </c>
      <c r="B244" s="236" t="s">
        <v>186</v>
      </c>
      <c r="C244" s="244" t="s">
        <v>157</v>
      </c>
      <c r="D244" s="244" t="s">
        <v>156</v>
      </c>
      <c r="E244" s="247" t="s">
        <v>866</v>
      </c>
      <c r="F244" s="247" t="s">
        <v>340</v>
      </c>
      <c r="G244" s="220">
        <v>624196.69</v>
      </c>
      <c r="H244" s="220">
        <v>0</v>
      </c>
      <c r="I244" s="436">
        <v>0</v>
      </c>
      <c r="J244" s="144" t="e">
        <f t="shared" si="16"/>
        <v>#DIV/0!</v>
      </c>
      <c r="K244" s="144">
        <f t="shared" si="17"/>
        <v>0</v>
      </c>
      <c r="L244" s="145"/>
    </row>
    <row r="245" spans="1:12" ht="20.25" customHeight="1">
      <c r="A245" s="124" t="s">
        <v>214</v>
      </c>
      <c r="B245" s="236" t="s">
        <v>186</v>
      </c>
      <c r="C245" s="244" t="s">
        <v>157</v>
      </c>
      <c r="D245" s="244" t="s">
        <v>156</v>
      </c>
      <c r="E245" s="247" t="s">
        <v>866</v>
      </c>
      <c r="F245" s="247" t="s">
        <v>213</v>
      </c>
      <c r="G245" s="220">
        <v>93680.39</v>
      </c>
      <c r="H245" s="220"/>
      <c r="I245" s="436"/>
      <c r="J245" s="144" t="e">
        <f t="shared" si="16"/>
        <v>#DIV/0!</v>
      </c>
      <c r="K245" s="144">
        <f t="shared" si="17"/>
        <v>0</v>
      </c>
      <c r="L245" s="145"/>
    </row>
    <row r="246" spans="1:12" ht="67.5" customHeight="1">
      <c r="A246" s="440" t="s">
        <v>627</v>
      </c>
      <c r="B246" s="236" t="s">
        <v>186</v>
      </c>
      <c r="C246" s="243" t="s">
        <v>157</v>
      </c>
      <c r="D246" s="243" t="s">
        <v>156</v>
      </c>
      <c r="E246" s="246" t="s">
        <v>150</v>
      </c>
      <c r="F246" s="246"/>
      <c r="G246" s="219">
        <f>SUM(G247:G252)</f>
        <v>47116820.160000004</v>
      </c>
      <c r="H246" s="219">
        <f>SUM(H247:H252)</f>
        <v>60618588.97</v>
      </c>
      <c r="I246" s="446">
        <f>SUM(I247:I252)</f>
        <v>48486238.42999999</v>
      </c>
      <c r="J246" s="144">
        <f t="shared" si="16"/>
        <v>79.98575891298908</v>
      </c>
      <c r="K246" s="144">
        <f t="shared" si="17"/>
        <v>102.90643185458973</v>
      </c>
      <c r="L246" s="145">
        <f t="shared" si="15"/>
        <v>79.98575891298908</v>
      </c>
    </row>
    <row r="247" spans="1:12" ht="17.25" customHeight="1">
      <c r="A247" s="112" t="s">
        <v>628</v>
      </c>
      <c r="B247" s="236" t="s">
        <v>186</v>
      </c>
      <c r="C247" s="244" t="s">
        <v>157</v>
      </c>
      <c r="D247" s="244" t="s">
        <v>156</v>
      </c>
      <c r="E247" s="247" t="s">
        <v>150</v>
      </c>
      <c r="F247" s="247" t="s">
        <v>339</v>
      </c>
      <c r="G247" s="220">
        <v>33644665.24</v>
      </c>
      <c r="H247" s="220">
        <v>42507942.57</v>
      </c>
      <c r="I247" s="436">
        <v>33607711.15</v>
      </c>
      <c r="J247" s="144">
        <f t="shared" si="16"/>
        <v>79.06219195308374</v>
      </c>
      <c r="K247" s="144">
        <f t="shared" si="17"/>
        <v>99.8901635973002</v>
      </c>
      <c r="L247" s="145">
        <f t="shared" si="15"/>
        <v>79.06219195308374</v>
      </c>
    </row>
    <row r="248" spans="1:12" ht="33.75" customHeight="1">
      <c r="A248" s="112" t="s">
        <v>595</v>
      </c>
      <c r="B248" s="236" t="s">
        <v>186</v>
      </c>
      <c r="C248" s="244" t="s">
        <v>157</v>
      </c>
      <c r="D248" s="244" t="s">
        <v>156</v>
      </c>
      <c r="E248" s="247" t="s">
        <v>150</v>
      </c>
      <c r="F248" s="247" t="s">
        <v>340</v>
      </c>
      <c r="G248" s="220">
        <v>1830</v>
      </c>
      <c r="H248" s="220">
        <v>19000</v>
      </c>
      <c r="I248" s="436">
        <v>2900</v>
      </c>
      <c r="J248" s="144">
        <f t="shared" si="16"/>
        <v>15.263157894736842</v>
      </c>
      <c r="K248" s="144">
        <f t="shared" si="17"/>
        <v>158.46994535519124</v>
      </c>
      <c r="L248" s="145">
        <f t="shared" si="15"/>
        <v>15.263157894736842</v>
      </c>
    </row>
    <row r="249" spans="1:12" ht="43.5" customHeight="1">
      <c r="A249" s="112" t="s">
        <v>593</v>
      </c>
      <c r="B249" s="236" t="s">
        <v>186</v>
      </c>
      <c r="C249" s="244" t="s">
        <v>157</v>
      </c>
      <c r="D249" s="244" t="s">
        <v>156</v>
      </c>
      <c r="E249" s="247" t="s">
        <v>150</v>
      </c>
      <c r="F249" s="247" t="s">
        <v>90</v>
      </c>
      <c r="G249" s="220">
        <v>9900710.72</v>
      </c>
      <c r="H249" s="220">
        <v>12850781</v>
      </c>
      <c r="I249" s="436">
        <v>11198020.14</v>
      </c>
      <c r="J249" s="144">
        <f t="shared" si="16"/>
        <v>87.13882946102653</v>
      </c>
      <c r="K249" s="144">
        <f t="shared" si="17"/>
        <v>113.10319487851879</v>
      </c>
      <c r="L249" s="145">
        <f t="shared" si="15"/>
        <v>87.13882946102653</v>
      </c>
    </row>
    <row r="250" spans="1:12" ht="18" customHeight="1">
      <c r="A250" s="112" t="s">
        <v>496</v>
      </c>
      <c r="B250" s="236" t="s">
        <v>186</v>
      </c>
      <c r="C250" s="244" t="s">
        <v>157</v>
      </c>
      <c r="D250" s="244" t="s">
        <v>156</v>
      </c>
      <c r="E250" s="247" t="s">
        <v>150</v>
      </c>
      <c r="F250" s="247" t="s">
        <v>215</v>
      </c>
      <c r="G250" s="220">
        <v>253835</v>
      </c>
      <c r="H250" s="220">
        <v>1037000</v>
      </c>
      <c r="I250" s="436">
        <v>522705.26</v>
      </c>
      <c r="J250" s="144">
        <f t="shared" si="16"/>
        <v>50.40552169720347</v>
      </c>
      <c r="K250" s="144">
        <f t="shared" si="17"/>
        <v>205.9232414757618</v>
      </c>
      <c r="L250" s="145">
        <f t="shared" si="15"/>
        <v>50.40552169720347</v>
      </c>
    </row>
    <row r="251" spans="1:12" ht="25.5">
      <c r="A251" s="112" t="s">
        <v>253</v>
      </c>
      <c r="B251" s="236" t="s">
        <v>186</v>
      </c>
      <c r="C251" s="244" t="s">
        <v>157</v>
      </c>
      <c r="D251" s="244" t="s">
        <v>156</v>
      </c>
      <c r="E251" s="247" t="s">
        <v>150</v>
      </c>
      <c r="F251" s="247" t="s">
        <v>254</v>
      </c>
      <c r="G251" s="220">
        <v>176779.2</v>
      </c>
      <c r="H251" s="220">
        <v>85000.4</v>
      </c>
      <c r="I251" s="436">
        <v>85000.4</v>
      </c>
      <c r="J251" s="144">
        <f t="shared" si="16"/>
        <v>100</v>
      </c>
      <c r="K251" s="144">
        <f t="shared" si="17"/>
        <v>48.0828061219872</v>
      </c>
      <c r="L251" s="145">
        <f t="shared" si="15"/>
        <v>100</v>
      </c>
    </row>
    <row r="252" spans="1:12" ht="43.5" customHeight="1">
      <c r="A252" s="112" t="s">
        <v>0</v>
      </c>
      <c r="B252" s="236" t="s">
        <v>186</v>
      </c>
      <c r="C252" s="244" t="s">
        <v>157</v>
      </c>
      <c r="D252" s="244" t="s">
        <v>156</v>
      </c>
      <c r="E252" s="247" t="s">
        <v>150</v>
      </c>
      <c r="F252" s="247" t="s">
        <v>1</v>
      </c>
      <c r="G252" s="220">
        <v>3139000</v>
      </c>
      <c r="H252" s="220">
        <v>4118865</v>
      </c>
      <c r="I252" s="436">
        <v>3069901.48</v>
      </c>
      <c r="J252" s="144">
        <f t="shared" si="16"/>
        <v>74.53270451932752</v>
      </c>
      <c r="K252" s="144">
        <f t="shared" si="17"/>
        <v>97.79870914303919</v>
      </c>
      <c r="L252" s="145">
        <f t="shared" si="15"/>
        <v>74.53270451932752</v>
      </c>
    </row>
    <row r="253" spans="1:12" ht="30" customHeight="1">
      <c r="A253" s="440" t="s">
        <v>640</v>
      </c>
      <c r="B253" s="236" t="s">
        <v>186</v>
      </c>
      <c r="C253" s="238" t="s">
        <v>157</v>
      </c>
      <c r="D253" s="246" t="s">
        <v>156</v>
      </c>
      <c r="E253" s="246" t="s">
        <v>846</v>
      </c>
      <c r="F253" s="246"/>
      <c r="G253" s="219">
        <f>G254</f>
        <v>0</v>
      </c>
      <c r="H253" s="219">
        <f>H254</f>
        <v>2400000</v>
      </c>
      <c r="I253" s="446">
        <f>I254</f>
        <v>1009679.87</v>
      </c>
      <c r="J253" s="144">
        <f t="shared" si="16"/>
        <v>42.06999458333333</v>
      </c>
      <c r="K253" s="144" t="e">
        <f t="shared" si="17"/>
        <v>#DIV/0!</v>
      </c>
      <c r="L253" s="145">
        <f t="shared" si="15"/>
        <v>42.06999458333333</v>
      </c>
    </row>
    <row r="254" spans="1:12" ht="12.75">
      <c r="A254" s="112" t="s">
        <v>496</v>
      </c>
      <c r="B254" s="236" t="s">
        <v>186</v>
      </c>
      <c r="C254" s="239" t="s">
        <v>157</v>
      </c>
      <c r="D254" s="247" t="s">
        <v>156</v>
      </c>
      <c r="E254" s="247" t="s">
        <v>846</v>
      </c>
      <c r="F254" s="247" t="s">
        <v>215</v>
      </c>
      <c r="G254" s="220"/>
      <c r="H254" s="220">
        <v>2400000</v>
      </c>
      <c r="I254" s="436">
        <v>1009679.87</v>
      </c>
      <c r="J254" s="144">
        <f t="shared" si="16"/>
        <v>42.06999458333333</v>
      </c>
      <c r="K254" s="144" t="e">
        <f t="shared" si="17"/>
        <v>#DIV/0!</v>
      </c>
      <c r="L254" s="145">
        <f t="shared" si="15"/>
        <v>42.06999458333333</v>
      </c>
    </row>
    <row r="255" spans="1:12" ht="82.5" customHeight="1">
      <c r="A255" s="437" t="s">
        <v>629</v>
      </c>
      <c r="B255" s="236" t="s">
        <v>186</v>
      </c>
      <c r="C255" s="238" t="s">
        <v>157</v>
      </c>
      <c r="D255" s="246" t="s">
        <v>156</v>
      </c>
      <c r="E255" s="246" t="s">
        <v>630</v>
      </c>
      <c r="F255" s="246"/>
      <c r="G255" s="219">
        <f>G256+G257</f>
        <v>0</v>
      </c>
      <c r="H255" s="219">
        <f>H256+H257</f>
        <v>115806.59999999999</v>
      </c>
      <c r="I255" s="446">
        <f>I256+I257</f>
        <v>115805.15</v>
      </c>
      <c r="J255" s="144">
        <f t="shared" si="16"/>
        <v>99.99874791246785</v>
      </c>
      <c r="K255" s="144" t="e">
        <f t="shared" si="17"/>
        <v>#DIV/0!</v>
      </c>
      <c r="L255" s="145">
        <f t="shared" si="15"/>
        <v>99.99874791246785</v>
      </c>
    </row>
    <row r="256" spans="1:12" ht="29.25" customHeight="1">
      <c r="A256" s="124" t="s">
        <v>595</v>
      </c>
      <c r="B256" s="236" t="s">
        <v>186</v>
      </c>
      <c r="C256" s="239" t="s">
        <v>157</v>
      </c>
      <c r="D256" s="247" t="s">
        <v>156</v>
      </c>
      <c r="E256" s="247" t="s">
        <v>630</v>
      </c>
      <c r="F256" s="247" t="s">
        <v>340</v>
      </c>
      <c r="G256" s="220"/>
      <c r="H256" s="220">
        <v>94638.93</v>
      </c>
      <c r="I256" s="436">
        <v>94637.48</v>
      </c>
      <c r="J256" s="144">
        <f t="shared" si="16"/>
        <v>99.99846786095321</v>
      </c>
      <c r="K256" s="144" t="e">
        <f t="shared" si="17"/>
        <v>#DIV/0!</v>
      </c>
      <c r="L256" s="145">
        <f t="shared" si="15"/>
        <v>99.99846786095321</v>
      </c>
    </row>
    <row r="257" spans="1:12" ht="18" customHeight="1">
      <c r="A257" s="124" t="s">
        <v>214</v>
      </c>
      <c r="B257" s="236" t="s">
        <v>186</v>
      </c>
      <c r="C257" s="239" t="s">
        <v>157</v>
      </c>
      <c r="D257" s="247" t="s">
        <v>156</v>
      </c>
      <c r="E257" s="247" t="s">
        <v>630</v>
      </c>
      <c r="F257" s="247" t="s">
        <v>213</v>
      </c>
      <c r="G257" s="220"/>
      <c r="H257" s="220">
        <v>21167.67</v>
      </c>
      <c r="I257" s="436">
        <v>21167.67</v>
      </c>
      <c r="J257" s="144">
        <f t="shared" si="16"/>
        <v>100</v>
      </c>
      <c r="K257" s="144" t="e">
        <f t="shared" si="17"/>
        <v>#DIV/0!</v>
      </c>
      <c r="L257" s="145">
        <f t="shared" si="15"/>
        <v>100</v>
      </c>
    </row>
    <row r="258" spans="1:12" ht="122.25" customHeight="1">
      <c r="A258" s="437" t="s">
        <v>631</v>
      </c>
      <c r="B258" s="236" t="s">
        <v>186</v>
      </c>
      <c r="C258" s="238" t="s">
        <v>157</v>
      </c>
      <c r="D258" s="246" t="s">
        <v>156</v>
      </c>
      <c r="E258" s="246" t="s">
        <v>255</v>
      </c>
      <c r="F258" s="246"/>
      <c r="G258" s="219">
        <f>SUM(G259:G261)</f>
        <v>130032.36</v>
      </c>
      <c r="H258" s="219">
        <f>SUM(H259:H261)</f>
        <v>332425</v>
      </c>
      <c r="I258" s="446">
        <f>SUM(I259:I261)</f>
        <v>233689.62</v>
      </c>
      <c r="J258" s="144">
        <f t="shared" si="16"/>
        <v>70.29844927427239</v>
      </c>
      <c r="K258" s="144">
        <f t="shared" si="17"/>
        <v>179.71651056706193</v>
      </c>
      <c r="L258" s="145">
        <f t="shared" si="15"/>
        <v>70.29844927427239</v>
      </c>
    </row>
    <row r="259" spans="1:12" ht="12.75">
      <c r="A259" s="112" t="s">
        <v>592</v>
      </c>
      <c r="B259" s="236" t="s">
        <v>186</v>
      </c>
      <c r="C259" s="239" t="s">
        <v>157</v>
      </c>
      <c r="D259" s="247" t="s">
        <v>156</v>
      </c>
      <c r="E259" s="247" t="s">
        <v>255</v>
      </c>
      <c r="F259" s="247" t="s">
        <v>339</v>
      </c>
      <c r="G259" s="220">
        <v>98564.69</v>
      </c>
      <c r="H259" s="220">
        <v>151000</v>
      </c>
      <c r="I259" s="436">
        <v>147703.09</v>
      </c>
      <c r="J259" s="144">
        <f t="shared" si="16"/>
        <v>97.81661589403974</v>
      </c>
      <c r="K259" s="144">
        <f t="shared" si="17"/>
        <v>149.85395885686853</v>
      </c>
      <c r="L259" s="145">
        <f t="shared" si="15"/>
        <v>97.81661589403974</v>
      </c>
    </row>
    <row r="260" spans="1:12" ht="42" customHeight="1">
      <c r="A260" s="112" t="s">
        <v>593</v>
      </c>
      <c r="B260" s="236" t="s">
        <v>186</v>
      </c>
      <c r="C260" s="239" t="s">
        <v>157</v>
      </c>
      <c r="D260" s="247" t="s">
        <v>156</v>
      </c>
      <c r="E260" s="247" t="s">
        <v>255</v>
      </c>
      <c r="F260" s="247" t="s">
        <v>90</v>
      </c>
      <c r="G260" s="220">
        <v>31467.67</v>
      </c>
      <c r="H260" s="220">
        <v>56027.51</v>
      </c>
      <c r="I260" s="436">
        <v>55240.53</v>
      </c>
      <c r="J260" s="144">
        <f t="shared" si="16"/>
        <v>98.59536859660548</v>
      </c>
      <c r="K260" s="144">
        <f t="shared" si="17"/>
        <v>175.5469343615209</v>
      </c>
      <c r="L260" s="145">
        <f t="shared" si="15"/>
        <v>98.59536859660548</v>
      </c>
    </row>
    <row r="261" spans="1:12" ht="22.5" customHeight="1">
      <c r="A261" s="112" t="s">
        <v>496</v>
      </c>
      <c r="B261" s="236" t="s">
        <v>186</v>
      </c>
      <c r="C261" s="239" t="s">
        <v>157</v>
      </c>
      <c r="D261" s="247" t="s">
        <v>156</v>
      </c>
      <c r="E261" s="247" t="s">
        <v>255</v>
      </c>
      <c r="F261" s="247" t="s">
        <v>215</v>
      </c>
      <c r="G261" s="220">
        <v>0</v>
      </c>
      <c r="H261" s="220">
        <v>125397.49</v>
      </c>
      <c r="I261" s="436">
        <v>30746</v>
      </c>
      <c r="J261" s="144">
        <f t="shared" si="16"/>
        <v>24.518832075506456</v>
      </c>
      <c r="K261" s="144" t="e">
        <f t="shared" si="17"/>
        <v>#DIV/0!</v>
      </c>
      <c r="L261" s="145">
        <f>I261/H261*100</f>
        <v>24.518832075506456</v>
      </c>
    </row>
    <row r="262" spans="1:12" ht="39.75" customHeight="1">
      <c r="A262" s="440" t="s">
        <v>814</v>
      </c>
      <c r="B262" s="236" t="s">
        <v>186</v>
      </c>
      <c r="C262" s="238" t="s">
        <v>157</v>
      </c>
      <c r="D262" s="246" t="s">
        <v>156</v>
      </c>
      <c r="E262" s="246" t="s">
        <v>847</v>
      </c>
      <c r="F262" s="246"/>
      <c r="G262" s="219">
        <f>G263</f>
        <v>0</v>
      </c>
      <c r="H262" s="219">
        <f>H263</f>
        <v>767420</v>
      </c>
      <c r="I262" s="446">
        <f>I263</f>
        <v>0</v>
      </c>
      <c r="J262" s="144">
        <f t="shared" si="16"/>
        <v>0</v>
      </c>
      <c r="K262" s="144" t="e">
        <f t="shared" si="17"/>
        <v>#DIV/0!</v>
      </c>
      <c r="L262" s="145">
        <f t="shared" si="15"/>
        <v>0</v>
      </c>
    </row>
    <row r="263" spans="1:12" ht="18" customHeight="1">
      <c r="A263" s="112" t="s">
        <v>496</v>
      </c>
      <c r="B263" s="236" t="s">
        <v>186</v>
      </c>
      <c r="C263" s="239" t="s">
        <v>157</v>
      </c>
      <c r="D263" s="247" t="s">
        <v>156</v>
      </c>
      <c r="E263" s="247" t="s">
        <v>847</v>
      </c>
      <c r="F263" s="247" t="s">
        <v>215</v>
      </c>
      <c r="G263" s="220"/>
      <c r="H263" s="220">
        <v>767420</v>
      </c>
      <c r="I263" s="436"/>
      <c r="J263" s="144">
        <f t="shared" si="16"/>
        <v>0</v>
      </c>
      <c r="K263" s="144" t="e">
        <f t="shared" si="17"/>
        <v>#DIV/0!</v>
      </c>
      <c r="L263" s="145">
        <f t="shared" si="15"/>
        <v>0</v>
      </c>
    </row>
    <row r="264" spans="1:12" ht="45" customHeight="1">
      <c r="A264" s="440" t="s">
        <v>815</v>
      </c>
      <c r="B264" s="236" t="s">
        <v>186</v>
      </c>
      <c r="C264" s="238" t="s">
        <v>157</v>
      </c>
      <c r="D264" s="246" t="s">
        <v>156</v>
      </c>
      <c r="E264" s="246" t="s">
        <v>848</v>
      </c>
      <c r="F264" s="246"/>
      <c r="G264" s="219">
        <f>G265</f>
        <v>0</v>
      </c>
      <c r="H264" s="219">
        <f>H265</f>
        <v>266666.67</v>
      </c>
      <c r="I264" s="446">
        <f>I265</f>
        <v>112186.65</v>
      </c>
      <c r="J264" s="144">
        <f t="shared" si="16"/>
        <v>42.069993224125085</v>
      </c>
      <c r="K264" s="144" t="e">
        <f t="shared" si="17"/>
        <v>#DIV/0!</v>
      </c>
      <c r="L264" s="145">
        <f t="shared" si="15"/>
        <v>42.069993224125085</v>
      </c>
    </row>
    <row r="265" spans="1:12" ht="16.5" customHeight="1">
      <c r="A265" s="112" t="s">
        <v>496</v>
      </c>
      <c r="B265" s="236" t="s">
        <v>186</v>
      </c>
      <c r="C265" s="239" t="s">
        <v>157</v>
      </c>
      <c r="D265" s="247" t="s">
        <v>156</v>
      </c>
      <c r="E265" s="247" t="s">
        <v>848</v>
      </c>
      <c r="F265" s="247" t="s">
        <v>215</v>
      </c>
      <c r="G265" s="220"/>
      <c r="H265" s="220">
        <v>266666.67</v>
      </c>
      <c r="I265" s="436">
        <v>112186.65</v>
      </c>
      <c r="J265" s="144">
        <f t="shared" si="16"/>
        <v>42.069993224125085</v>
      </c>
      <c r="K265" s="144" t="e">
        <f t="shared" si="17"/>
        <v>#DIV/0!</v>
      </c>
      <c r="L265" s="145">
        <f t="shared" si="15"/>
        <v>42.069993224125085</v>
      </c>
    </row>
    <row r="266" spans="1:12" ht="15" customHeight="1">
      <c r="A266" s="121" t="s">
        <v>177</v>
      </c>
      <c r="B266" s="236" t="s">
        <v>186</v>
      </c>
      <c r="C266" s="259" t="s">
        <v>157</v>
      </c>
      <c r="D266" s="259" t="s">
        <v>163</v>
      </c>
      <c r="E266" s="246"/>
      <c r="F266" s="259"/>
      <c r="G266" s="225">
        <f>G267+G271+G273+G285+G288+G300+G307+G313+G320+G323+G327+G332+G334+G338+G291+G340+G343+G346+G351+G354+G357</f>
        <v>174909733.04000002</v>
      </c>
      <c r="H266" s="225">
        <f>H267+H271+H273+H285+H288+H300+H307+H313+H320+H323+H327+H332+H334+H338+H291+H340+H343+H346+H351+H354+H357</f>
        <v>500639740.46000004</v>
      </c>
      <c r="I266" s="471">
        <f>I267+I271+I273+I285+I288+I300+I307+I313+I320+I323+I327+I332+I334+I338+I291+I340+I343+I346+I351+I354+I357</f>
        <v>324289064.9000001</v>
      </c>
      <c r="J266" s="144">
        <f t="shared" si="16"/>
        <v>64.77493468697378</v>
      </c>
      <c r="K266" s="144">
        <f t="shared" si="17"/>
        <v>185.40367037541506</v>
      </c>
      <c r="L266" s="145">
        <f t="shared" si="15"/>
        <v>64.77493468697378</v>
      </c>
    </row>
    <row r="267" spans="1:12" ht="14.25" customHeight="1">
      <c r="A267" s="113" t="s">
        <v>632</v>
      </c>
      <c r="B267" s="252" t="s">
        <v>186</v>
      </c>
      <c r="C267" s="253" t="s">
        <v>157</v>
      </c>
      <c r="D267" s="253" t="s">
        <v>163</v>
      </c>
      <c r="E267" s="249" t="s">
        <v>488</v>
      </c>
      <c r="F267" s="249"/>
      <c r="G267" s="219">
        <f>SUM(G268:G270)</f>
        <v>22496370.85</v>
      </c>
      <c r="H267" s="219">
        <f>SUM(H268:H270)</f>
        <v>35453798.85</v>
      </c>
      <c r="I267" s="446">
        <f>SUM(I268:I270)</f>
        <v>25646306.71</v>
      </c>
      <c r="J267" s="144">
        <f t="shared" si="16"/>
        <v>72.33726015794778</v>
      </c>
      <c r="K267" s="144">
        <f t="shared" si="17"/>
        <v>114.00197338941005</v>
      </c>
      <c r="L267" s="145">
        <f t="shared" si="15"/>
        <v>72.33726015794778</v>
      </c>
    </row>
    <row r="268" spans="1:12" ht="14.25" customHeight="1">
      <c r="A268" s="112" t="s">
        <v>496</v>
      </c>
      <c r="B268" s="236" t="s">
        <v>186</v>
      </c>
      <c r="C268" s="244" t="s">
        <v>157</v>
      </c>
      <c r="D268" s="244" t="s">
        <v>163</v>
      </c>
      <c r="E268" s="247" t="s">
        <v>488</v>
      </c>
      <c r="F268" s="247" t="s">
        <v>215</v>
      </c>
      <c r="G268" s="220">
        <v>176586.71</v>
      </c>
      <c r="H268" s="220">
        <v>953442.96</v>
      </c>
      <c r="I268" s="436">
        <v>212083.36</v>
      </c>
      <c r="J268" s="144">
        <f aca="true" t="shared" si="18" ref="J268:J331">I268/H268*100</f>
        <v>22.243948395192934</v>
      </c>
      <c r="K268" s="144">
        <f aca="true" t="shared" si="19" ref="K268:K331">I268/G268*100</f>
        <v>120.10154105028627</v>
      </c>
      <c r="L268" s="145">
        <f t="shared" si="15"/>
        <v>22.243948395192934</v>
      </c>
    </row>
    <row r="269" spans="1:12" ht="21" customHeight="1">
      <c r="A269" s="112" t="s">
        <v>482</v>
      </c>
      <c r="B269" s="236" t="s">
        <v>186</v>
      </c>
      <c r="C269" s="244" t="s">
        <v>157</v>
      </c>
      <c r="D269" s="244" t="s">
        <v>163</v>
      </c>
      <c r="E269" s="247" t="s">
        <v>488</v>
      </c>
      <c r="F269" s="247" t="s">
        <v>484</v>
      </c>
      <c r="G269" s="220">
        <v>13895159.69</v>
      </c>
      <c r="H269" s="220">
        <v>21523355.89</v>
      </c>
      <c r="I269" s="436">
        <v>16406972.23</v>
      </c>
      <c r="J269" s="144">
        <f t="shared" si="18"/>
        <v>76.22868995825539</v>
      </c>
      <c r="K269" s="144">
        <f t="shared" si="19"/>
        <v>118.07688861472884</v>
      </c>
      <c r="L269" s="145">
        <f aca="true" t="shared" si="20" ref="L269:L334">I269/H269*100</f>
        <v>76.22868995825539</v>
      </c>
    </row>
    <row r="270" spans="1:12" ht="39.75" customHeight="1">
      <c r="A270" s="112" t="s">
        <v>0</v>
      </c>
      <c r="B270" s="236" t="s">
        <v>186</v>
      </c>
      <c r="C270" s="244" t="s">
        <v>157</v>
      </c>
      <c r="D270" s="244" t="s">
        <v>163</v>
      </c>
      <c r="E270" s="247" t="s">
        <v>488</v>
      </c>
      <c r="F270" s="247" t="s">
        <v>1</v>
      </c>
      <c r="G270" s="220">
        <v>8424624.45</v>
      </c>
      <c r="H270" s="220">
        <v>12977000</v>
      </c>
      <c r="I270" s="436">
        <v>9027251.12</v>
      </c>
      <c r="J270" s="144">
        <f t="shared" si="18"/>
        <v>69.56346705710101</v>
      </c>
      <c r="K270" s="144">
        <f t="shared" si="19"/>
        <v>107.15315766983535</v>
      </c>
      <c r="L270" s="145">
        <f t="shared" si="20"/>
        <v>69.56346705710101</v>
      </c>
    </row>
    <row r="271" spans="1:12" ht="15.75" customHeight="1">
      <c r="A271" s="113" t="s">
        <v>123</v>
      </c>
      <c r="B271" s="252" t="s">
        <v>186</v>
      </c>
      <c r="C271" s="253" t="s">
        <v>157</v>
      </c>
      <c r="D271" s="253" t="s">
        <v>163</v>
      </c>
      <c r="E271" s="249" t="s">
        <v>256</v>
      </c>
      <c r="F271" s="249"/>
      <c r="G271" s="219">
        <f>G272</f>
        <v>1257320.41</v>
      </c>
      <c r="H271" s="219">
        <f>H272</f>
        <v>2250000</v>
      </c>
      <c r="I271" s="446">
        <f>I272</f>
        <v>1064355.97</v>
      </c>
      <c r="J271" s="144">
        <f t="shared" si="18"/>
        <v>47.304709777777774</v>
      </c>
      <c r="K271" s="144">
        <f t="shared" si="19"/>
        <v>84.6527234851775</v>
      </c>
      <c r="L271" s="145">
        <f t="shared" si="20"/>
        <v>47.304709777777774</v>
      </c>
    </row>
    <row r="272" spans="1:12" ht="16.5" customHeight="1">
      <c r="A272" s="112" t="s">
        <v>496</v>
      </c>
      <c r="B272" s="236" t="s">
        <v>186</v>
      </c>
      <c r="C272" s="244" t="s">
        <v>157</v>
      </c>
      <c r="D272" s="244" t="s">
        <v>163</v>
      </c>
      <c r="E272" s="247" t="s">
        <v>256</v>
      </c>
      <c r="F272" s="247" t="s">
        <v>215</v>
      </c>
      <c r="G272" s="220">
        <v>1257320.41</v>
      </c>
      <c r="H272" s="220">
        <v>2250000</v>
      </c>
      <c r="I272" s="436">
        <v>1064355.97</v>
      </c>
      <c r="J272" s="144">
        <f t="shared" si="18"/>
        <v>47.304709777777774</v>
      </c>
      <c r="K272" s="144">
        <f t="shared" si="19"/>
        <v>84.6527234851775</v>
      </c>
      <c r="L272" s="145">
        <f t="shared" si="20"/>
        <v>47.304709777777774</v>
      </c>
    </row>
    <row r="273" spans="1:12" ht="15.75" customHeight="1">
      <c r="A273" s="118" t="s">
        <v>124</v>
      </c>
      <c r="B273" s="252" t="s">
        <v>186</v>
      </c>
      <c r="C273" s="253" t="s">
        <v>157</v>
      </c>
      <c r="D273" s="253" t="s">
        <v>163</v>
      </c>
      <c r="E273" s="249" t="s">
        <v>257</v>
      </c>
      <c r="F273" s="253"/>
      <c r="G273" s="219">
        <f>SUM(G274:G284)</f>
        <v>23998584.65</v>
      </c>
      <c r="H273" s="219">
        <f>SUM(H274:H284)</f>
        <v>30420905.150000002</v>
      </c>
      <c r="I273" s="446">
        <f>SUM(I274:I284)</f>
        <v>23670529.81</v>
      </c>
      <c r="J273" s="144">
        <f t="shared" si="18"/>
        <v>77.81007729153646</v>
      </c>
      <c r="K273" s="144">
        <f t="shared" si="19"/>
        <v>98.6330242187845</v>
      </c>
      <c r="L273" s="145">
        <f t="shared" si="20"/>
        <v>77.81007729153646</v>
      </c>
    </row>
    <row r="274" spans="1:12" ht="19.5" customHeight="1">
      <c r="A274" s="112" t="s">
        <v>592</v>
      </c>
      <c r="B274" s="236" t="s">
        <v>186</v>
      </c>
      <c r="C274" s="244" t="s">
        <v>157</v>
      </c>
      <c r="D274" s="244" t="s">
        <v>163</v>
      </c>
      <c r="E274" s="247" t="s">
        <v>257</v>
      </c>
      <c r="F274" s="247" t="s">
        <v>339</v>
      </c>
      <c r="G274" s="220">
        <v>7776356.79</v>
      </c>
      <c r="H274" s="220">
        <v>10590997.78</v>
      </c>
      <c r="I274" s="436">
        <v>8423304.32</v>
      </c>
      <c r="J274" s="144">
        <f t="shared" si="18"/>
        <v>79.53267949792735</v>
      </c>
      <c r="K274" s="144">
        <f t="shared" si="19"/>
        <v>108.31941675865416</v>
      </c>
      <c r="L274" s="145">
        <f t="shared" si="20"/>
        <v>79.53267949792735</v>
      </c>
    </row>
    <row r="275" spans="1:12" ht="15.75" customHeight="1">
      <c r="A275" s="112" t="s">
        <v>595</v>
      </c>
      <c r="B275" s="236" t="s">
        <v>186</v>
      </c>
      <c r="C275" s="244" t="s">
        <v>157</v>
      </c>
      <c r="D275" s="244" t="s">
        <v>163</v>
      </c>
      <c r="E275" s="247" t="s">
        <v>257</v>
      </c>
      <c r="F275" s="247" t="s">
        <v>340</v>
      </c>
      <c r="G275" s="220">
        <v>246397.24</v>
      </c>
      <c r="H275" s="220">
        <v>354308.08</v>
      </c>
      <c r="I275" s="436">
        <v>291950.08</v>
      </c>
      <c r="J275" s="144">
        <f t="shared" si="18"/>
        <v>82.40006267991404</v>
      </c>
      <c r="K275" s="144">
        <f t="shared" si="19"/>
        <v>118.48756098079672</v>
      </c>
      <c r="L275" s="145">
        <f t="shared" si="20"/>
        <v>82.40006267991404</v>
      </c>
    </row>
    <row r="276" spans="1:12" ht="39" customHeight="1">
      <c r="A276" s="112" t="s">
        <v>593</v>
      </c>
      <c r="B276" s="236" t="s">
        <v>186</v>
      </c>
      <c r="C276" s="244" t="s">
        <v>157</v>
      </c>
      <c r="D276" s="244" t="s">
        <v>163</v>
      </c>
      <c r="E276" s="247" t="s">
        <v>257</v>
      </c>
      <c r="F276" s="247" t="s">
        <v>90</v>
      </c>
      <c r="G276" s="220">
        <v>2501232.55</v>
      </c>
      <c r="H276" s="220">
        <v>3068578.17</v>
      </c>
      <c r="I276" s="436">
        <v>2691826.21</v>
      </c>
      <c r="J276" s="144">
        <f t="shared" si="18"/>
        <v>87.72226291370639</v>
      </c>
      <c r="K276" s="144">
        <f t="shared" si="19"/>
        <v>107.619989592731</v>
      </c>
      <c r="L276" s="145">
        <f t="shared" si="20"/>
        <v>87.72226291370639</v>
      </c>
    </row>
    <row r="277" spans="1:12" ht="14.25" customHeight="1">
      <c r="A277" s="112" t="s">
        <v>398</v>
      </c>
      <c r="B277" s="236" t="s">
        <v>186</v>
      </c>
      <c r="C277" s="244" t="s">
        <v>157</v>
      </c>
      <c r="D277" s="244" t="s">
        <v>163</v>
      </c>
      <c r="E277" s="247" t="s">
        <v>257</v>
      </c>
      <c r="F277" s="247" t="s">
        <v>396</v>
      </c>
      <c r="G277" s="220">
        <v>0</v>
      </c>
      <c r="H277" s="220">
        <v>339.99</v>
      </c>
      <c r="I277" s="436">
        <v>298.76</v>
      </c>
      <c r="J277" s="144">
        <f t="shared" si="18"/>
        <v>87.87317274037471</v>
      </c>
      <c r="K277" s="144" t="e">
        <f t="shared" si="19"/>
        <v>#DIV/0!</v>
      </c>
      <c r="L277" s="145">
        <f t="shared" si="20"/>
        <v>87.87317274037471</v>
      </c>
    </row>
    <row r="278" spans="1:12" ht="15" customHeight="1">
      <c r="A278" s="112" t="s">
        <v>496</v>
      </c>
      <c r="B278" s="236" t="s">
        <v>186</v>
      </c>
      <c r="C278" s="244" t="s">
        <v>157</v>
      </c>
      <c r="D278" s="244" t="s">
        <v>163</v>
      </c>
      <c r="E278" s="247" t="s">
        <v>257</v>
      </c>
      <c r="F278" s="247" t="s">
        <v>215</v>
      </c>
      <c r="G278" s="220">
        <v>4192174.38</v>
      </c>
      <c r="H278" s="220">
        <v>4778066.53</v>
      </c>
      <c r="I278" s="436">
        <v>2885947.35</v>
      </c>
      <c r="J278" s="144">
        <f t="shared" si="18"/>
        <v>60.39989882685873</v>
      </c>
      <c r="K278" s="144">
        <f t="shared" si="19"/>
        <v>68.84130020373819</v>
      </c>
      <c r="L278" s="145">
        <f t="shared" si="20"/>
        <v>60.39989882685873</v>
      </c>
    </row>
    <row r="279" spans="1:12" ht="33" customHeight="1">
      <c r="A279" s="112" t="s">
        <v>633</v>
      </c>
      <c r="B279" s="236" t="s">
        <v>186</v>
      </c>
      <c r="C279" s="244" t="s">
        <v>157</v>
      </c>
      <c r="D279" s="244" t="s">
        <v>163</v>
      </c>
      <c r="E279" s="247" t="s">
        <v>257</v>
      </c>
      <c r="F279" s="247" t="s">
        <v>254</v>
      </c>
      <c r="G279" s="220">
        <v>75799.66</v>
      </c>
      <c r="H279" s="220">
        <v>0</v>
      </c>
      <c r="I279" s="436">
        <v>0</v>
      </c>
      <c r="J279" s="144" t="e">
        <f t="shared" si="18"/>
        <v>#DIV/0!</v>
      </c>
      <c r="K279" s="144">
        <f t="shared" si="19"/>
        <v>0</v>
      </c>
      <c r="L279" s="145" t="e">
        <f t="shared" si="20"/>
        <v>#DIV/0!</v>
      </c>
    </row>
    <row r="280" spans="1:12" ht="60" customHeight="1">
      <c r="A280" s="112" t="s">
        <v>0</v>
      </c>
      <c r="B280" s="236" t="s">
        <v>186</v>
      </c>
      <c r="C280" s="244" t="s">
        <v>157</v>
      </c>
      <c r="D280" s="244" t="s">
        <v>163</v>
      </c>
      <c r="E280" s="247" t="s">
        <v>257</v>
      </c>
      <c r="F280" s="247" t="s">
        <v>1</v>
      </c>
      <c r="G280" s="221">
        <v>8549242.25</v>
      </c>
      <c r="H280" s="220">
        <v>11100000</v>
      </c>
      <c r="I280" s="436">
        <v>9188702.84</v>
      </c>
      <c r="J280" s="144">
        <f t="shared" si="18"/>
        <v>82.78110666666667</v>
      </c>
      <c r="K280" s="144">
        <f t="shared" si="19"/>
        <v>107.47973412497464</v>
      </c>
      <c r="L280" s="145"/>
    </row>
    <row r="281" spans="1:12" ht="30" customHeight="1">
      <c r="A281" s="114" t="s">
        <v>122</v>
      </c>
      <c r="B281" s="236" t="s">
        <v>186</v>
      </c>
      <c r="C281" s="244" t="s">
        <v>157</v>
      </c>
      <c r="D281" s="244" t="s">
        <v>163</v>
      </c>
      <c r="E281" s="247" t="s">
        <v>257</v>
      </c>
      <c r="F281" s="247" t="s">
        <v>335</v>
      </c>
      <c r="G281" s="220">
        <v>245858.45</v>
      </c>
      <c r="H281" s="220">
        <v>118557.48</v>
      </c>
      <c r="I281" s="436">
        <v>10976.72</v>
      </c>
      <c r="J281" s="144">
        <f t="shared" si="18"/>
        <v>9.258563862862133</v>
      </c>
      <c r="K281" s="144">
        <f t="shared" si="19"/>
        <v>4.464650289628035</v>
      </c>
      <c r="L281" s="145">
        <f t="shared" si="20"/>
        <v>9.258563862862133</v>
      </c>
    </row>
    <row r="282" spans="1:12" ht="28.5" customHeight="1">
      <c r="A282" s="112" t="s">
        <v>334</v>
      </c>
      <c r="B282" s="236" t="s">
        <v>186</v>
      </c>
      <c r="C282" s="244" t="s">
        <v>157</v>
      </c>
      <c r="D282" s="244" t="s">
        <v>163</v>
      </c>
      <c r="E282" s="247" t="s">
        <v>257</v>
      </c>
      <c r="F282" s="247" t="s">
        <v>337</v>
      </c>
      <c r="G282" s="220">
        <v>267254</v>
      </c>
      <c r="H282" s="220">
        <v>310614.91</v>
      </c>
      <c r="I282" s="436">
        <v>111442</v>
      </c>
      <c r="J282" s="144">
        <f t="shared" si="18"/>
        <v>35.87786561823449</v>
      </c>
      <c r="K282" s="144">
        <f t="shared" si="19"/>
        <v>41.69890815478908</v>
      </c>
      <c r="L282" s="145">
        <f t="shared" si="20"/>
        <v>35.87786561823449</v>
      </c>
    </row>
    <row r="283" spans="1:12" ht="26.25" customHeight="1">
      <c r="A283" s="112" t="s">
        <v>336</v>
      </c>
      <c r="B283" s="236" t="s">
        <v>186</v>
      </c>
      <c r="C283" s="244" t="s">
        <v>157</v>
      </c>
      <c r="D283" s="244" t="s">
        <v>163</v>
      </c>
      <c r="E283" s="247" t="s">
        <v>257</v>
      </c>
      <c r="F283" s="247" t="s">
        <v>338</v>
      </c>
      <c r="G283" s="220">
        <v>27091</v>
      </c>
      <c r="H283" s="220">
        <v>39000</v>
      </c>
      <c r="I283" s="436">
        <v>23368</v>
      </c>
      <c r="J283" s="144">
        <f t="shared" si="18"/>
        <v>59.91794871794872</v>
      </c>
      <c r="K283" s="144">
        <f t="shared" si="19"/>
        <v>86.25742866634675</v>
      </c>
      <c r="L283" s="145">
        <f t="shared" si="20"/>
        <v>59.91794871794872</v>
      </c>
    </row>
    <row r="284" spans="1:12" ht="16.5" customHeight="1">
      <c r="A284" s="112" t="s">
        <v>241</v>
      </c>
      <c r="B284" s="236" t="s">
        <v>186</v>
      </c>
      <c r="C284" s="244" t="s">
        <v>157</v>
      </c>
      <c r="D284" s="244" t="s">
        <v>163</v>
      </c>
      <c r="E284" s="247" t="s">
        <v>257</v>
      </c>
      <c r="F284" s="247" t="s">
        <v>242</v>
      </c>
      <c r="G284" s="220">
        <v>117178.33</v>
      </c>
      <c r="H284" s="220">
        <v>60442.21</v>
      </c>
      <c r="I284" s="436">
        <v>42713.53</v>
      </c>
      <c r="J284" s="144">
        <f t="shared" si="18"/>
        <v>70.66837893584632</v>
      </c>
      <c r="K284" s="144">
        <f t="shared" si="19"/>
        <v>36.451731305609144</v>
      </c>
      <c r="L284" s="145">
        <f t="shared" si="20"/>
        <v>70.66837893584632</v>
      </c>
    </row>
    <row r="285" spans="1:12" ht="26.25" customHeight="1">
      <c r="A285" s="472" t="s">
        <v>816</v>
      </c>
      <c r="B285" s="236" t="s">
        <v>186</v>
      </c>
      <c r="C285" s="260" t="s">
        <v>157</v>
      </c>
      <c r="D285" s="260" t="s">
        <v>163</v>
      </c>
      <c r="E285" s="473" t="s">
        <v>354</v>
      </c>
      <c r="F285" s="247"/>
      <c r="G285" s="219">
        <f>SUM(G286:G287)</f>
        <v>0</v>
      </c>
      <c r="H285" s="219">
        <f>SUM(H286:H287)</f>
        <v>6488498.050000001</v>
      </c>
      <c r="I285" s="446">
        <f>SUM(I286:I287)</f>
        <v>0</v>
      </c>
      <c r="J285" s="144">
        <f t="shared" si="18"/>
        <v>0</v>
      </c>
      <c r="K285" s="144" t="e">
        <f t="shared" si="19"/>
        <v>#DIV/0!</v>
      </c>
      <c r="L285" s="145">
        <f t="shared" si="20"/>
        <v>0</v>
      </c>
    </row>
    <row r="286" spans="1:12" ht="20.25" customHeight="1">
      <c r="A286" s="112" t="s">
        <v>592</v>
      </c>
      <c r="B286" s="236" t="s">
        <v>186</v>
      </c>
      <c r="C286" s="244" t="s">
        <v>157</v>
      </c>
      <c r="D286" s="244" t="s">
        <v>163</v>
      </c>
      <c r="E286" s="247" t="s">
        <v>354</v>
      </c>
      <c r="F286" s="247" t="s">
        <v>339</v>
      </c>
      <c r="G286" s="220">
        <v>0</v>
      </c>
      <c r="H286" s="220">
        <v>4484143.9</v>
      </c>
      <c r="I286" s="436">
        <v>0</v>
      </c>
      <c r="J286" s="144">
        <f t="shared" si="18"/>
        <v>0</v>
      </c>
      <c r="K286" s="144" t="e">
        <f t="shared" si="19"/>
        <v>#DIV/0!</v>
      </c>
      <c r="L286" s="145">
        <f t="shared" si="20"/>
        <v>0</v>
      </c>
    </row>
    <row r="287" spans="1:12" ht="42.75" customHeight="1">
      <c r="A287" s="112" t="s">
        <v>593</v>
      </c>
      <c r="B287" s="236" t="s">
        <v>186</v>
      </c>
      <c r="C287" s="244" t="s">
        <v>157</v>
      </c>
      <c r="D287" s="244" t="s">
        <v>163</v>
      </c>
      <c r="E287" s="247" t="s">
        <v>354</v>
      </c>
      <c r="F287" s="247" t="s">
        <v>90</v>
      </c>
      <c r="G287" s="220">
        <v>0</v>
      </c>
      <c r="H287" s="220">
        <v>2004354.15</v>
      </c>
      <c r="I287" s="436">
        <v>0</v>
      </c>
      <c r="J287" s="144">
        <f t="shared" si="18"/>
        <v>0</v>
      </c>
      <c r="K287" s="144" t="e">
        <f t="shared" si="19"/>
        <v>#DIV/0!</v>
      </c>
      <c r="L287" s="145">
        <f t="shared" si="20"/>
        <v>0</v>
      </c>
    </row>
    <row r="288" spans="1:12" ht="84" customHeight="1">
      <c r="A288" s="472" t="s">
        <v>869</v>
      </c>
      <c r="B288" s="236" t="s">
        <v>186</v>
      </c>
      <c r="C288" s="260" t="s">
        <v>157</v>
      </c>
      <c r="D288" s="260" t="s">
        <v>163</v>
      </c>
      <c r="E288" s="473" t="s">
        <v>868</v>
      </c>
      <c r="F288" s="247"/>
      <c r="G288" s="219">
        <f>SUM(G289:G290)</f>
        <v>2546669.99</v>
      </c>
      <c r="H288" s="219">
        <f>SUM(H289:H290)</f>
        <v>0</v>
      </c>
      <c r="I288" s="446">
        <f>SUM(I289:I290)</f>
        <v>0</v>
      </c>
      <c r="J288" s="144" t="e">
        <f t="shared" si="18"/>
        <v>#DIV/0!</v>
      </c>
      <c r="K288" s="144">
        <f t="shared" si="19"/>
        <v>0</v>
      </c>
      <c r="L288" s="145"/>
    </row>
    <row r="289" spans="1:12" ht="16.5" customHeight="1">
      <c r="A289" s="112" t="s">
        <v>592</v>
      </c>
      <c r="B289" s="236" t="s">
        <v>186</v>
      </c>
      <c r="C289" s="244" t="s">
        <v>157</v>
      </c>
      <c r="D289" s="244" t="s">
        <v>163</v>
      </c>
      <c r="E289" s="247" t="s">
        <v>868</v>
      </c>
      <c r="F289" s="247" t="s">
        <v>340</v>
      </c>
      <c r="G289" s="220">
        <v>1793314.27</v>
      </c>
      <c r="H289" s="220"/>
      <c r="I289" s="436"/>
      <c r="J289" s="144" t="e">
        <f t="shared" si="18"/>
        <v>#DIV/0!</v>
      </c>
      <c r="K289" s="144">
        <f t="shared" si="19"/>
        <v>0</v>
      </c>
      <c r="L289" s="145"/>
    </row>
    <row r="290" spans="1:12" ht="16.5" customHeight="1">
      <c r="A290" s="124" t="s">
        <v>214</v>
      </c>
      <c r="B290" s="236" t="s">
        <v>186</v>
      </c>
      <c r="C290" s="244" t="s">
        <v>157</v>
      </c>
      <c r="D290" s="244" t="s">
        <v>163</v>
      </c>
      <c r="E290" s="247" t="s">
        <v>868</v>
      </c>
      <c r="F290" s="247" t="s">
        <v>213</v>
      </c>
      <c r="G290" s="220">
        <v>753355.72</v>
      </c>
      <c r="H290" s="220"/>
      <c r="I290" s="436"/>
      <c r="J290" s="144" t="e">
        <f t="shared" si="18"/>
        <v>#DIV/0!</v>
      </c>
      <c r="K290" s="144">
        <f t="shared" si="19"/>
        <v>0</v>
      </c>
      <c r="L290" s="145"/>
    </row>
    <row r="291" spans="1:12" ht="30.75" customHeight="1">
      <c r="A291" s="474" t="s">
        <v>634</v>
      </c>
      <c r="B291" s="236" t="s">
        <v>186</v>
      </c>
      <c r="C291" s="260" t="s">
        <v>157</v>
      </c>
      <c r="D291" s="260" t="s">
        <v>163</v>
      </c>
      <c r="E291" s="473" t="s">
        <v>635</v>
      </c>
      <c r="F291" s="247"/>
      <c r="G291" s="219">
        <f>SUM(G292:G299)</f>
        <v>0</v>
      </c>
      <c r="H291" s="219">
        <f>SUM(H292:H299)</f>
        <v>179754875.76000002</v>
      </c>
      <c r="I291" s="446">
        <f>SUM(I292:I299)</f>
        <v>117333989.55000003</v>
      </c>
      <c r="J291" s="144">
        <f t="shared" si="18"/>
        <v>65.2744405702011</v>
      </c>
      <c r="K291" s="144" t="e">
        <f t="shared" si="19"/>
        <v>#DIV/0!</v>
      </c>
      <c r="L291" s="145">
        <f t="shared" si="20"/>
        <v>65.2744405702011</v>
      </c>
    </row>
    <row r="292" spans="1:13" ht="30" customHeight="1">
      <c r="A292" s="112" t="s">
        <v>817</v>
      </c>
      <c r="B292" s="236" t="s">
        <v>186</v>
      </c>
      <c r="C292" s="244" t="s">
        <v>157</v>
      </c>
      <c r="D292" s="244" t="s">
        <v>163</v>
      </c>
      <c r="E292" s="247" t="s">
        <v>635</v>
      </c>
      <c r="F292" s="247" t="s">
        <v>396</v>
      </c>
      <c r="G292" s="220"/>
      <c r="H292" s="220">
        <v>63140863.5</v>
      </c>
      <c r="I292" s="436">
        <v>32872581.26</v>
      </c>
      <c r="J292" s="144">
        <f t="shared" si="18"/>
        <v>52.06229284463302</v>
      </c>
      <c r="K292" s="144" t="e">
        <f t="shared" si="19"/>
        <v>#DIV/0!</v>
      </c>
      <c r="L292" s="145">
        <f t="shared" si="20"/>
        <v>52.06229284463302</v>
      </c>
      <c r="M292" s="463"/>
    </row>
    <row r="293" spans="1:12" ht="40.5" customHeight="1">
      <c r="A293" s="112" t="s">
        <v>818</v>
      </c>
      <c r="B293" s="236" t="s">
        <v>186</v>
      </c>
      <c r="C293" s="244" t="s">
        <v>157</v>
      </c>
      <c r="D293" s="244" t="s">
        <v>163</v>
      </c>
      <c r="E293" s="247" t="s">
        <v>635</v>
      </c>
      <c r="F293" s="247" t="s">
        <v>396</v>
      </c>
      <c r="G293" s="220"/>
      <c r="H293" s="220">
        <v>394.75</v>
      </c>
      <c r="I293" s="436">
        <v>205.52</v>
      </c>
      <c r="J293" s="144">
        <f t="shared" si="18"/>
        <v>52.0633312222926</v>
      </c>
      <c r="K293" s="144" t="e">
        <f t="shared" si="19"/>
        <v>#DIV/0!</v>
      </c>
      <c r="L293" s="145">
        <f t="shared" si="20"/>
        <v>52.0633312222926</v>
      </c>
    </row>
    <row r="294" spans="1:13" ht="16.5" customHeight="1">
      <c r="A294" s="112" t="s">
        <v>819</v>
      </c>
      <c r="B294" s="236" t="s">
        <v>186</v>
      </c>
      <c r="C294" s="244" t="s">
        <v>157</v>
      </c>
      <c r="D294" s="244" t="s">
        <v>163</v>
      </c>
      <c r="E294" s="247" t="s">
        <v>635</v>
      </c>
      <c r="F294" s="247" t="s">
        <v>215</v>
      </c>
      <c r="G294" s="220"/>
      <c r="H294" s="220">
        <v>5810889.78</v>
      </c>
      <c r="I294" s="436">
        <v>5618250.38</v>
      </c>
      <c r="J294" s="144">
        <f t="shared" si="18"/>
        <v>96.68485537855098</v>
      </c>
      <c r="K294" s="144" t="e">
        <f t="shared" si="19"/>
        <v>#DIV/0!</v>
      </c>
      <c r="L294" s="145">
        <f t="shared" si="20"/>
        <v>96.68485537855098</v>
      </c>
      <c r="M294" s="69"/>
    </row>
    <row r="295" spans="1:12" ht="18.75" customHeight="1">
      <c r="A295" s="112" t="s">
        <v>820</v>
      </c>
      <c r="B295" s="236" t="s">
        <v>186</v>
      </c>
      <c r="C295" s="244" t="s">
        <v>157</v>
      </c>
      <c r="D295" s="244" t="s">
        <v>163</v>
      </c>
      <c r="E295" s="247" t="s">
        <v>635</v>
      </c>
      <c r="F295" s="247" t="s">
        <v>215</v>
      </c>
      <c r="G295" s="220"/>
      <c r="H295" s="220">
        <v>36.15</v>
      </c>
      <c r="I295" s="436">
        <v>34.95</v>
      </c>
      <c r="J295" s="144">
        <f t="shared" si="18"/>
        <v>96.68049792531122</v>
      </c>
      <c r="K295" s="144" t="e">
        <f t="shared" si="19"/>
        <v>#DIV/0!</v>
      </c>
      <c r="L295" s="145">
        <f t="shared" si="20"/>
        <v>96.68049792531122</v>
      </c>
    </row>
    <row r="296" spans="1:12" ht="17.25" customHeight="1">
      <c r="A296" s="112" t="s">
        <v>821</v>
      </c>
      <c r="B296" s="236" t="s">
        <v>186</v>
      </c>
      <c r="C296" s="244" t="s">
        <v>157</v>
      </c>
      <c r="D296" s="244" t="s">
        <v>163</v>
      </c>
      <c r="E296" s="247" t="s">
        <v>635</v>
      </c>
      <c r="F296" s="247" t="s">
        <v>215</v>
      </c>
      <c r="G296" s="220"/>
      <c r="H296" s="220">
        <v>4000000</v>
      </c>
      <c r="I296" s="436">
        <v>0</v>
      </c>
      <c r="J296" s="144">
        <f t="shared" si="18"/>
        <v>0</v>
      </c>
      <c r="K296" s="144" t="e">
        <f t="shared" si="19"/>
        <v>#DIV/0!</v>
      </c>
      <c r="L296" s="145">
        <f t="shared" si="20"/>
        <v>0</v>
      </c>
    </row>
    <row r="297" spans="1:12" ht="14.25" customHeight="1">
      <c r="A297" s="124" t="s">
        <v>822</v>
      </c>
      <c r="B297" s="236" t="s">
        <v>186</v>
      </c>
      <c r="C297" s="244" t="s">
        <v>157</v>
      </c>
      <c r="D297" s="244" t="s">
        <v>163</v>
      </c>
      <c r="E297" s="247" t="s">
        <v>635</v>
      </c>
      <c r="F297" s="247" t="s">
        <v>213</v>
      </c>
      <c r="G297" s="220"/>
      <c r="H297" s="220">
        <v>90918822.48</v>
      </c>
      <c r="I297" s="436">
        <v>76503310.65</v>
      </c>
      <c r="J297" s="144">
        <f t="shared" si="18"/>
        <v>84.1446342607758</v>
      </c>
      <c r="K297" s="144" t="e">
        <f t="shared" si="19"/>
        <v>#DIV/0!</v>
      </c>
      <c r="L297" s="145">
        <f t="shared" si="20"/>
        <v>84.1446342607758</v>
      </c>
    </row>
    <row r="298" spans="1:12" ht="26.25" customHeight="1">
      <c r="A298" s="124" t="s">
        <v>823</v>
      </c>
      <c r="B298" s="236" t="s">
        <v>186</v>
      </c>
      <c r="C298" s="244" t="s">
        <v>157</v>
      </c>
      <c r="D298" s="244" t="s">
        <v>163</v>
      </c>
      <c r="E298" s="247" t="s">
        <v>635</v>
      </c>
      <c r="F298" s="247" t="s">
        <v>213</v>
      </c>
      <c r="G298" s="220"/>
      <c r="H298" s="220">
        <v>569.1</v>
      </c>
      <c r="I298" s="436">
        <v>478.87</v>
      </c>
      <c r="J298" s="144">
        <f t="shared" si="18"/>
        <v>84.1451414514145</v>
      </c>
      <c r="K298" s="144" t="e">
        <f t="shared" si="19"/>
        <v>#DIV/0!</v>
      </c>
      <c r="L298" s="145">
        <f t="shared" si="20"/>
        <v>84.1451414514145</v>
      </c>
    </row>
    <row r="299" spans="1:12" ht="14.25" customHeight="1">
      <c r="A299" s="124" t="s">
        <v>824</v>
      </c>
      <c r="B299" s="236" t="s">
        <v>186</v>
      </c>
      <c r="C299" s="244" t="s">
        <v>157</v>
      </c>
      <c r="D299" s="244" t="s">
        <v>163</v>
      </c>
      <c r="E299" s="247" t="s">
        <v>635</v>
      </c>
      <c r="F299" s="247" t="s">
        <v>213</v>
      </c>
      <c r="G299" s="220"/>
      <c r="H299" s="220">
        <v>15883300</v>
      </c>
      <c r="I299" s="436">
        <v>2339127.92</v>
      </c>
      <c r="J299" s="144">
        <f t="shared" si="18"/>
        <v>14.726964295832728</v>
      </c>
      <c r="K299" s="144" t="e">
        <f t="shared" si="19"/>
        <v>#DIV/0!</v>
      </c>
      <c r="L299" s="145">
        <f t="shared" si="20"/>
        <v>14.726964295832728</v>
      </c>
    </row>
    <row r="300" spans="1:12" ht="96.75" customHeight="1">
      <c r="A300" s="440" t="s">
        <v>638</v>
      </c>
      <c r="B300" s="236" t="s">
        <v>186</v>
      </c>
      <c r="C300" s="243" t="s">
        <v>157</v>
      </c>
      <c r="D300" s="243" t="s">
        <v>163</v>
      </c>
      <c r="E300" s="246" t="s">
        <v>151</v>
      </c>
      <c r="F300" s="243"/>
      <c r="G300" s="219">
        <f>SUM(G301:G306)</f>
        <v>105886626.91999999</v>
      </c>
      <c r="H300" s="219">
        <f>SUM(H301:H306)</f>
        <v>148651411.03</v>
      </c>
      <c r="I300" s="446">
        <f>SUM(I301:I306)</f>
        <v>114621167.08000001</v>
      </c>
      <c r="J300" s="144">
        <f t="shared" si="18"/>
        <v>77.10735221804777</v>
      </c>
      <c r="K300" s="144">
        <f t="shared" si="19"/>
        <v>108.24895495688911</v>
      </c>
      <c r="L300" s="145">
        <f t="shared" si="20"/>
        <v>77.10735221804777</v>
      </c>
    </row>
    <row r="301" spans="1:12" ht="18" customHeight="1">
      <c r="A301" s="112" t="s">
        <v>628</v>
      </c>
      <c r="B301" s="236" t="s">
        <v>186</v>
      </c>
      <c r="C301" s="239" t="s">
        <v>157</v>
      </c>
      <c r="D301" s="247" t="s">
        <v>163</v>
      </c>
      <c r="E301" s="247" t="s">
        <v>151</v>
      </c>
      <c r="F301" s="247" t="s">
        <v>339</v>
      </c>
      <c r="G301" s="220">
        <v>39289119.51</v>
      </c>
      <c r="H301" s="220">
        <v>53651874.03</v>
      </c>
      <c r="I301" s="436">
        <v>40608430.1</v>
      </c>
      <c r="J301" s="144">
        <f t="shared" si="18"/>
        <v>75.68874495845826</v>
      </c>
      <c r="K301" s="144">
        <f t="shared" si="19"/>
        <v>103.35795407597314</v>
      </c>
      <c r="L301" s="145">
        <f>I301/H301*100</f>
        <v>75.68874495845826</v>
      </c>
    </row>
    <row r="302" spans="1:12" ht="27.75" customHeight="1">
      <c r="A302" s="112" t="s">
        <v>595</v>
      </c>
      <c r="B302" s="236" t="s">
        <v>186</v>
      </c>
      <c r="C302" s="239" t="s">
        <v>157</v>
      </c>
      <c r="D302" s="247" t="s">
        <v>163</v>
      </c>
      <c r="E302" s="247" t="s">
        <v>151</v>
      </c>
      <c r="F302" s="247" t="s">
        <v>340</v>
      </c>
      <c r="G302" s="220">
        <v>5190</v>
      </c>
      <c r="H302" s="220">
        <v>28000</v>
      </c>
      <c r="I302" s="436">
        <v>2358</v>
      </c>
      <c r="J302" s="144">
        <f t="shared" si="18"/>
        <v>8.42142857142857</v>
      </c>
      <c r="K302" s="144">
        <f t="shared" si="19"/>
        <v>45.433526011560694</v>
      </c>
      <c r="L302" s="145">
        <f>I302/H302*100</f>
        <v>8.42142857142857</v>
      </c>
    </row>
    <row r="303" spans="1:12" ht="48" customHeight="1">
      <c r="A303" s="112" t="s">
        <v>593</v>
      </c>
      <c r="B303" s="236" t="s">
        <v>186</v>
      </c>
      <c r="C303" s="239" t="s">
        <v>157</v>
      </c>
      <c r="D303" s="247" t="s">
        <v>163</v>
      </c>
      <c r="E303" s="247" t="s">
        <v>151</v>
      </c>
      <c r="F303" s="247" t="s">
        <v>90</v>
      </c>
      <c r="G303" s="220">
        <v>11194782.58</v>
      </c>
      <c r="H303" s="220">
        <v>16219082</v>
      </c>
      <c r="I303" s="436">
        <v>12989967.52</v>
      </c>
      <c r="J303" s="144">
        <f t="shared" si="18"/>
        <v>80.0906458207684</v>
      </c>
      <c r="K303" s="144">
        <f t="shared" si="19"/>
        <v>116.03590714845306</v>
      </c>
      <c r="L303" s="145">
        <f t="shared" si="20"/>
        <v>80.0906458207684</v>
      </c>
    </row>
    <row r="304" spans="1:12" ht="35.25" customHeight="1">
      <c r="A304" s="112" t="s">
        <v>633</v>
      </c>
      <c r="B304" s="236" t="s">
        <v>186</v>
      </c>
      <c r="C304" s="239" t="s">
        <v>157</v>
      </c>
      <c r="D304" s="247" t="s">
        <v>163</v>
      </c>
      <c r="E304" s="247" t="s">
        <v>151</v>
      </c>
      <c r="F304" s="247" t="s">
        <v>254</v>
      </c>
      <c r="G304" s="220">
        <v>0</v>
      </c>
      <c r="H304" s="220">
        <v>0</v>
      </c>
      <c r="I304" s="436">
        <v>0</v>
      </c>
      <c r="J304" s="144" t="e">
        <f t="shared" si="18"/>
        <v>#DIV/0!</v>
      </c>
      <c r="K304" s="144" t="e">
        <f t="shared" si="19"/>
        <v>#DIV/0!</v>
      </c>
      <c r="L304" s="145" t="e">
        <f t="shared" si="20"/>
        <v>#DIV/0!</v>
      </c>
    </row>
    <row r="305" spans="1:13" ht="18" customHeight="1">
      <c r="A305" s="112" t="s">
        <v>496</v>
      </c>
      <c r="B305" s="236" t="s">
        <v>186</v>
      </c>
      <c r="C305" s="239" t="s">
        <v>157</v>
      </c>
      <c r="D305" s="247" t="s">
        <v>163</v>
      </c>
      <c r="E305" s="247" t="s">
        <v>151</v>
      </c>
      <c r="F305" s="247" t="s">
        <v>215</v>
      </c>
      <c r="G305" s="220">
        <v>1051645.75</v>
      </c>
      <c r="H305" s="220">
        <v>2692000</v>
      </c>
      <c r="I305" s="436">
        <v>794810.95</v>
      </c>
      <c r="J305" s="144">
        <f t="shared" si="18"/>
        <v>29.524923848439823</v>
      </c>
      <c r="K305" s="144">
        <f t="shared" si="19"/>
        <v>75.57782171420367</v>
      </c>
      <c r="L305" s="145">
        <f t="shared" si="20"/>
        <v>29.524923848439823</v>
      </c>
      <c r="M305" s="69"/>
    </row>
    <row r="306" spans="1:13" ht="66" customHeight="1">
      <c r="A306" s="112" t="s">
        <v>0</v>
      </c>
      <c r="B306" s="236" t="s">
        <v>186</v>
      </c>
      <c r="C306" s="239" t="s">
        <v>157</v>
      </c>
      <c r="D306" s="247" t="s">
        <v>163</v>
      </c>
      <c r="E306" s="247" t="s">
        <v>151</v>
      </c>
      <c r="F306" s="247" t="s">
        <v>1</v>
      </c>
      <c r="G306" s="220">
        <v>54345889.08</v>
      </c>
      <c r="H306" s="220">
        <v>76060455</v>
      </c>
      <c r="I306" s="436">
        <v>60225600.51</v>
      </c>
      <c r="J306" s="144">
        <f t="shared" si="18"/>
        <v>79.18122565793223</v>
      </c>
      <c r="K306" s="144">
        <f t="shared" si="19"/>
        <v>110.81905463234718</v>
      </c>
      <c r="L306" s="145">
        <f t="shared" si="20"/>
        <v>79.18122565793223</v>
      </c>
      <c r="M306" s="69"/>
    </row>
    <row r="307" spans="1:13" ht="119.25" customHeight="1">
      <c r="A307" s="437" t="s">
        <v>631</v>
      </c>
      <c r="B307" s="236" t="s">
        <v>186</v>
      </c>
      <c r="C307" s="238" t="s">
        <v>157</v>
      </c>
      <c r="D307" s="246" t="s">
        <v>163</v>
      </c>
      <c r="E307" s="246" t="s">
        <v>259</v>
      </c>
      <c r="F307" s="246"/>
      <c r="G307" s="219">
        <f>SUM(G308:G312)</f>
        <v>85595.29999999999</v>
      </c>
      <c r="H307" s="219">
        <f>SUM(H308:H312)</f>
        <v>1944803</v>
      </c>
      <c r="I307" s="446">
        <f>SUM(I308:I312)</f>
        <v>917202.69</v>
      </c>
      <c r="J307" s="144">
        <f t="shared" si="18"/>
        <v>47.16172743460391</v>
      </c>
      <c r="K307" s="144">
        <f t="shared" si="19"/>
        <v>1071.557305132408</v>
      </c>
      <c r="L307" s="145">
        <f t="shared" si="20"/>
        <v>47.16172743460391</v>
      </c>
      <c r="M307" s="69"/>
    </row>
    <row r="308" spans="1:13" ht="19.5" customHeight="1">
      <c r="A308" s="112" t="s">
        <v>628</v>
      </c>
      <c r="B308" s="236" t="s">
        <v>186</v>
      </c>
      <c r="C308" s="239" t="s">
        <v>157</v>
      </c>
      <c r="D308" s="247" t="s">
        <v>163</v>
      </c>
      <c r="E308" s="247" t="s">
        <v>259</v>
      </c>
      <c r="F308" s="247" t="s">
        <v>339</v>
      </c>
      <c r="G308" s="220">
        <v>0</v>
      </c>
      <c r="H308" s="220">
        <v>5000</v>
      </c>
      <c r="I308" s="436">
        <v>3217.41</v>
      </c>
      <c r="J308" s="144">
        <f t="shared" si="18"/>
        <v>64.3482</v>
      </c>
      <c r="K308" s="144" t="e">
        <f t="shared" si="19"/>
        <v>#DIV/0!</v>
      </c>
      <c r="L308" s="145">
        <f t="shared" si="20"/>
        <v>64.3482</v>
      </c>
      <c r="M308" s="69"/>
    </row>
    <row r="309" spans="1:13" ht="46.5" customHeight="1">
      <c r="A309" s="112" t="s">
        <v>593</v>
      </c>
      <c r="B309" s="236" t="s">
        <v>186</v>
      </c>
      <c r="C309" s="239" t="s">
        <v>157</v>
      </c>
      <c r="D309" s="247" t="s">
        <v>163</v>
      </c>
      <c r="E309" s="247" t="s">
        <v>259</v>
      </c>
      <c r="F309" s="247" t="s">
        <v>90</v>
      </c>
      <c r="G309" s="220">
        <v>563.46</v>
      </c>
      <c r="H309" s="220">
        <v>1500</v>
      </c>
      <c r="I309" s="436">
        <v>971.68</v>
      </c>
      <c r="J309" s="144">
        <f t="shared" si="18"/>
        <v>64.77866666666667</v>
      </c>
      <c r="K309" s="144">
        <f t="shared" si="19"/>
        <v>172.44879849501294</v>
      </c>
      <c r="L309" s="145">
        <f t="shared" si="20"/>
        <v>64.77866666666667</v>
      </c>
      <c r="M309" s="69"/>
    </row>
    <row r="310" spans="1:13" ht="17.25" customHeight="1">
      <c r="A310" s="112" t="s">
        <v>496</v>
      </c>
      <c r="B310" s="236" t="s">
        <v>186</v>
      </c>
      <c r="C310" s="239" t="s">
        <v>157</v>
      </c>
      <c r="D310" s="247" t="s">
        <v>163</v>
      </c>
      <c r="E310" s="247" t="s">
        <v>259</v>
      </c>
      <c r="F310" s="247" t="s">
        <v>215</v>
      </c>
      <c r="G310" s="220">
        <v>13248.64</v>
      </c>
      <c r="H310" s="220">
        <v>591178</v>
      </c>
      <c r="I310" s="436">
        <v>345012.6</v>
      </c>
      <c r="J310" s="144">
        <f t="shared" si="18"/>
        <v>58.36018931692316</v>
      </c>
      <c r="K310" s="144">
        <f t="shared" si="19"/>
        <v>2604.135971692189</v>
      </c>
      <c r="L310" s="145">
        <f t="shared" si="20"/>
        <v>58.36018931692316</v>
      </c>
      <c r="M310" s="69"/>
    </row>
    <row r="311" spans="1:13" ht="18" customHeight="1">
      <c r="A311" s="112" t="s">
        <v>825</v>
      </c>
      <c r="B311" s="236" t="s">
        <v>186</v>
      </c>
      <c r="C311" s="239" t="s">
        <v>157</v>
      </c>
      <c r="D311" s="247" t="s">
        <v>163</v>
      </c>
      <c r="E311" s="247" t="s">
        <v>259</v>
      </c>
      <c r="F311" s="247" t="s">
        <v>215</v>
      </c>
      <c r="G311" s="220">
        <v>0</v>
      </c>
      <c r="H311" s="220">
        <v>0</v>
      </c>
      <c r="I311" s="436">
        <v>0</v>
      </c>
      <c r="J311" s="144" t="e">
        <f t="shared" si="18"/>
        <v>#DIV/0!</v>
      </c>
      <c r="K311" s="144" t="e">
        <f t="shared" si="19"/>
        <v>#DIV/0!</v>
      </c>
      <c r="L311" s="145" t="e">
        <f t="shared" si="20"/>
        <v>#DIV/0!</v>
      </c>
      <c r="M311" s="69"/>
    </row>
    <row r="312" spans="1:12" ht="15" customHeight="1">
      <c r="A312" s="124" t="s">
        <v>214</v>
      </c>
      <c r="B312" s="236" t="s">
        <v>186</v>
      </c>
      <c r="C312" s="239" t="s">
        <v>157</v>
      </c>
      <c r="D312" s="247" t="s">
        <v>163</v>
      </c>
      <c r="E312" s="247" t="s">
        <v>639</v>
      </c>
      <c r="F312" s="247" t="s">
        <v>213</v>
      </c>
      <c r="G312" s="220">
        <v>71783.2</v>
      </c>
      <c r="H312" s="220">
        <f>710507+636618</f>
        <v>1347125</v>
      </c>
      <c r="I312" s="436">
        <v>568001</v>
      </c>
      <c r="J312" s="144">
        <f t="shared" si="18"/>
        <v>42.16394172775355</v>
      </c>
      <c r="K312" s="144">
        <f t="shared" si="19"/>
        <v>791.2728883638512</v>
      </c>
      <c r="L312" s="145">
        <f t="shared" si="20"/>
        <v>42.16394172775355</v>
      </c>
    </row>
    <row r="313" spans="1:12" ht="25.5" customHeight="1">
      <c r="A313" s="440" t="s">
        <v>640</v>
      </c>
      <c r="B313" s="236" t="s">
        <v>186</v>
      </c>
      <c r="C313" s="243" t="s">
        <v>157</v>
      </c>
      <c r="D313" s="243" t="s">
        <v>163</v>
      </c>
      <c r="E313" s="246" t="s">
        <v>308</v>
      </c>
      <c r="F313" s="247"/>
      <c r="G313" s="219">
        <f>SUM(G314:G319)</f>
        <v>1388547.9100000001</v>
      </c>
      <c r="H313" s="219">
        <f>SUM(H314:H319)</f>
        <v>70361200</v>
      </c>
      <c r="I313" s="446">
        <f>SUM(I314:I319)</f>
        <v>27671572.299999997</v>
      </c>
      <c r="J313" s="144">
        <f t="shared" si="18"/>
        <v>39.32788568131299</v>
      </c>
      <c r="K313" s="144">
        <f t="shared" si="19"/>
        <v>1992.8424579890798</v>
      </c>
      <c r="L313" s="145">
        <f t="shared" si="20"/>
        <v>39.32788568131299</v>
      </c>
    </row>
    <row r="314" spans="1:12" ht="30" customHeight="1">
      <c r="A314" s="475" t="s">
        <v>398</v>
      </c>
      <c r="B314" s="236" t="s">
        <v>186</v>
      </c>
      <c r="C314" s="244" t="s">
        <v>157</v>
      </c>
      <c r="D314" s="244" t="s">
        <v>163</v>
      </c>
      <c r="E314" s="247" t="s">
        <v>308</v>
      </c>
      <c r="F314" s="247" t="s">
        <v>396</v>
      </c>
      <c r="G314" s="220">
        <v>0</v>
      </c>
      <c r="H314" s="220">
        <v>12000000</v>
      </c>
      <c r="I314" s="436">
        <v>1699913.34</v>
      </c>
      <c r="J314" s="144">
        <f t="shared" si="18"/>
        <v>14.1659445</v>
      </c>
      <c r="K314" s="144" t="e">
        <f t="shared" si="19"/>
        <v>#DIV/0!</v>
      </c>
      <c r="L314" s="145">
        <f t="shared" si="20"/>
        <v>14.1659445</v>
      </c>
    </row>
    <row r="315" spans="1:12" ht="31.5" customHeight="1">
      <c r="A315" s="112" t="s">
        <v>732</v>
      </c>
      <c r="B315" s="236" t="s">
        <v>186</v>
      </c>
      <c r="C315" s="244" t="s">
        <v>157</v>
      </c>
      <c r="D315" s="244" t="s">
        <v>163</v>
      </c>
      <c r="E315" s="247" t="s">
        <v>308</v>
      </c>
      <c r="F315" s="247" t="s">
        <v>215</v>
      </c>
      <c r="G315" s="220">
        <v>1085323.21</v>
      </c>
      <c r="H315" s="220">
        <v>0</v>
      </c>
      <c r="I315" s="436">
        <v>0</v>
      </c>
      <c r="J315" s="144" t="e">
        <f t="shared" si="18"/>
        <v>#DIV/0!</v>
      </c>
      <c r="K315" s="144">
        <f t="shared" si="19"/>
        <v>0</v>
      </c>
      <c r="L315" s="145" t="e">
        <f t="shared" si="20"/>
        <v>#DIV/0!</v>
      </c>
    </row>
    <row r="316" spans="1:12" ht="27" customHeight="1">
      <c r="A316" s="112" t="s">
        <v>732</v>
      </c>
      <c r="B316" s="236" t="s">
        <v>186</v>
      </c>
      <c r="C316" s="244" t="s">
        <v>157</v>
      </c>
      <c r="D316" s="244" t="s">
        <v>163</v>
      </c>
      <c r="E316" s="247" t="s">
        <v>308</v>
      </c>
      <c r="F316" s="247" t="s">
        <v>215</v>
      </c>
      <c r="G316" s="220">
        <v>0</v>
      </c>
      <c r="H316" s="220">
        <v>47166990</v>
      </c>
      <c r="I316" s="436">
        <v>24103327.99</v>
      </c>
      <c r="J316" s="144">
        <f t="shared" si="18"/>
        <v>51.10211185831447</v>
      </c>
      <c r="K316" s="144" t="e">
        <f t="shared" si="19"/>
        <v>#DIV/0!</v>
      </c>
      <c r="L316" s="145">
        <f t="shared" si="20"/>
        <v>51.10211185831447</v>
      </c>
    </row>
    <row r="317" spans="1:12" ht="40.5" customHeight="1">
      <c r="A317" s="112" t="s">
        <v>641</v>
      </c>
      <c r="B317" s="236" t="s">
        <v>186</v>
      </c>
      <c r="C317" s="244" t="s">
        <v>157</v>
      </c>
      <c r="D317" s="244" t="s">
        <v>163</v>
      </c>
      <c r="E317" s="247" t="s">
        <v>308</v>
      </c>
      <c r="F317" s="247" t="s">
        <v>489</v>
      </c>
      <c r="G317" s="220">
        <v>157777.34</v>
      </c>
      <c r="H317" s="220">
        <v>7857200</v>
      </c>
      <c r="I317" s="436">
        <v>0</v>
      </c>
      <c r="J317" s="144">
        <f t="shared" si="18"/>
        <v>0</v>
      </c>
      <c r="K317" s="144">
        <f t="shared" si="19"/>
        <v>0</v>
      </c>
      <c r="L317" s="145">
        <f t="shared" si="20"/>
        <v>0</v>
      </c>
    </row>
    <row r="318" spans="1:12" ht="30" customHeight="1">
      <c r="A318" s="124" t="s">
        <v>642</v>
      </c>
      <c r="B318" s="236" t="s">
        <v>186</v>
      </c>
      <c r="C318" s="244" t="s">
        <v>157</v>
      </c>
      <c r="D318" s="244" t="s">
        <v>163</v>
      </c>
      <c r="E318" s="247" t="s">
        <v>308</v>
      </c>
      <c r="F318" s="247" t="s">
        <v>213</v>
      </c>
      <c r="G318" s="220">
        <v>145447.36</v>
      </c>
      <c r="H318" s="220">
        <v>337010</v>
      </c>
      <c r="I318" s="436">
        <v>188685.75</v>
      </c>
      <c r="J318" s="144">
        <f t="shared" si="18"/>
        <v>55.98817542506157</v>
      </c>
      <c r="K318" s="144">
        <f t="shared" si="19"/>
        <v>129.72786168136707</v>
      </c>
      <c r="L318" s="145">
        <f t="shared" si="20"/>
        <v>55.98817542506157</v>
      </c>
    </row>
    <row r="319" spans="1:12" ht="12" customHeight="1">
      <c r="A319" s="124" t="s">
        <v>826</v>
      </c>
      <c r="B319" s="236" t="s">
        <v>186</v>
      </c>
      <c r="C319" s="244" t="s">
        <v>157</v>
      </c>
      <c r="D319" s="244" t="s">
        <v>163</v>
      </c>
      <c r="E319" s="247" t="s">
        <v>308</v>
      </c>
      <c r="F319" s="247" t="s">
        <v>213</v>
      </c>
      <c r="G319" s="220">
        <v>0</v>
      </c>
      <c r="H319" s="220">
        <v>3000000</v>
      </c>
      <c r="I319" s="436">
        <v>1679645.22</v>
      </c>
      <c r="J319" s="144">
        <f t="shared" si="18"/>
        <v>55.988174</v>
      </c>
      <c r="K319" s="144" t="e">
        <f t="shared" si="19"/>
        <v>#DIV/0!</v>
      </c>
      <c r="L319" s="145">
        <f t="shared" si="20"/>
        <v>55.988174</v>
      </c>
    </row>
    <row r="320" spans="1:12" ht="138.75" customHeight="1">
      <c r="A320" s="229" t="s">
        <v>888</v>
      </c>
      <c r="B320" s="252" t="s">
        <v>186</v>
      </c>
      <c r="C320" s="253" t="s">
        <v>157</v>
      </c>
      <c r="D320" s="253" t="s">
        <v>163</v>
      </c>
      <c r="E320" s="249" t="s">
        <v>637</v>
      </c>
      <c r="F320" s="253"/>
      <c r="G320" s="219">
        <f>G321+G322</f>
        <v>0</v>
      </c>
      <c r="H320" s="219">
        <f>H321+H322</f>
        <v>535193.4</v>
      </c>
      <c r="I320" s="446">
        <f>I321+I322</f>
        <v>534042.3</v>
      </c>
      <c r="J320" s="144">
        <f t="shared" si="18"/>
        <v>99.78491887231795</v>
      </c>
      <c r="K320" s="144" t="e">
        <f t="shared" si="19"/>
        <v>#DIV/0!</v>
      </c>
      <c r="L320" s="145"/>
    </row>
    <row r="321" spans="1:12" ht="29.25" customHeight="1">
      <c r="A321" s="112" t="s">
        <v>595</v>
      </c>
      <c r="B321" s="236" t="s">
        <v>186</v>
      </c>
      <c r="C321" s="244" t="s">
        <v>157</v>
      </c>
      <c r="D321" s="244" t="s">
        <v>163</v>
      </c>
      <c r="E321" s="247" t="s">
        <v>637</v>
      </c>
      <c r="F321" s="244" t="s">
        <v>340</v>
      </c>
      <c r="G321" s="220"/>
      <c r="H321" s="220">
        <v>197177.89</v>
      </c>
      <c r="I321" s="436">
        <v>196026.79</v>
      </c>
      <c r="J321" s="144">
        <f t="shared" si="18"/>
        <v>99.41621243639436</v>
      </c>
      <c r="K321" s="144" t="e">
        <f t="shared" si="19"/>
        <v>#DIV/0!</v>
      </c>
      <c r="L321" s="145"/>
    </row>
    <row r="322" spans="1:12" ht="12" customHeight="1">
      <c r="A322" s="124" t="s">
        <v>214</v>
      </c>
      <c r="B322" s="236" t="s">
        <v>186</v>
      </c>
      <c r="C322" s="244" t="s">
        <v>157</v>
      </c>
      <c r="D322" s="244" t="s">
        <v>163</v>
      </c>
      <c r="E322" s="247" t="s">
        <v>637</v>
      </c>
      <c r="F322" s="244" t="s">
        <v>213</v>
      </c>
      <c r="G322" s="220"/>
      <c r="H322" s="220">
        <v>338015.51</v>
      </c>
      <c r="I322" s="436">
        <v>338015.51</v>
      </c>
      <c r="J322" s="144">
        <f t="shared" si="18"/>
        <v>100</v>
      </c>
      <c r="K322" s="144" t="e">
        <f t="shared" si="19"/>
        <v>#DIV/0!</v>
      </c>
      <c r="L322" s="145"/>
    </row>
    <row r="323" spans="1:12" ht="60" customHeight="1">
      <c r="A323" s="113" t="s">
        <v>643</v>
      </c>
      <c r="B323" s="252" t="s">
        <v>186</v>
      </c>
      <c r="C323" s="253" t="s">
        <v>157</v>
      </c>
      <c r="D323" s="253" t="s">
        <v>163</v>
      </c>
      <c r="E323" s="249" t="s">
        <v>470</v>
      </c>
      <c r="F323" s="253"/>
      <c r="G323" s="219">
        <f>SUM(G324:G326)</f>
        <v>8987766.39</v>
      </c>
      <c r="H323" s="219">
        <f>SUM(H324:H326)</f>
        <v>14464900</v>
      </c>
      <c r="I323" s="446">
        <f>SUM(I324:I326)</f>
        <v>8938085.969999999</v>
      </c>
      <c r="J323" s="144">
        <f t="shared" si="18"/>
        <v>61.79155037366314</v>
      </c>
      <c r="K323" s="144">
        <f t="shared" si="19"/>
        <v>99.44724397759963</v>
      </c>
      <c r="L323" s="145">
        <f t="shared" si="20"/>
        <v>61.79155037366314</v>
      </c>
    </row>
    <row r="324" spans="1:12" ht="16.5" customHeight="1">
      <c r="A324" s="112" t="s">
        <v>628</v>
      </c>
      <c r="B324" s="236" t="s">
        <v>186</v>
      </c>
      <c r="C324" s="244" t="s">
        <v>157</v>
      </c>
      <c r="D324" s="244" t="s">
        <v>163</v>
      </c>
      <c r="E324" s="247" t="s">
        <v>470</v>
      </c>
      <c r="F324" s="244" t="s">
        <v>339</v>
      </c>
      <c r="G324" s="220">
        <v>3720641.18</v>
      </c>
      <c r="H324" s="220">
        <v>5384423</v>
      </c>
      <c r="I324" s="436">
        <v>3348435.84</v>
      </c>
      <c r="J324" s="144">
        <f t="shared" si="18"/>
        <v>62.187458897638614</v>
      </c>
      <c r="K324" s="144">
        <f t="shared" si="19"/>
        <v>89.99620436389407</v>
      </c>
      <c r="L324" s="145">
        <f t="shared" si="20"/>
        <v>62.187458897638614</v>
      </c>
    </row>
    <row r="325" spans="1:12" ht="42" customHeight="1">
      <c r="A325" s="112" t="s">
        <v>593</v>
      </c>
      <c r="B325" s="236" t="s">
        <v>186</v>
      </c>
      <c r="C325" s="244" t="s">
        <v>157</v>
      </c>
      <c r="D325" s="244" t="s">
        <v>163</v>
      </c>
      <c r="E325" s="247" t="s">
        <v>470</v>
      </c>
      <c r="F325" s="244" t="s">
        <v>90</v>
      </c>
      <c r="G325" s="220">
        <v>1002517.05</v>
      </c>
      <c r="H325" s="220">
        <v>1562189</v>
      </c>
      <c r="I325" s="436">
        <v>838767.92</v>
      </c>
      <c r="J325" s="144">
        <f t="shared" si="18"/>
        <v>53.69183370258016</v>
      </c>
      <c r="K325" s="144">
        <f t="shared" si="19"/>
        <v>83.66619999131187</v>
      </c>
      <c r="L325" s="145">
        <f t="shared" si="20"/>
        <v>53.69183370258016</v>
      </c>
    </row>
    <row r="326" spans="1:12" ht="16.5" customHeight="1">
      <c r="A326" s="124" t="s">
        <v>214</v>
      </c>
      <c r="B326" s="236" t="s">
        <v>186</v>
      </c>
      <c r="C326" s="244" t="s">
        <v>157</v>
      </c>
      <c r="D326" s="244" t="s">
        <v>163</v>
      </c>
      <c r="E326" s="247" t="s">
        <v>470</v>
      </c>
      <c r="F326" s="244" t="s">
        <v>213</v>
      </c>
      <c r="G326" s="220">
        <v>4264608.16</v>
      </c>
      <c r="H326" s="220">
        <v>7518288</v>
      </c>
      <c r="I326" s="436">
        <v>4750882.21</v>
      </c>
      <c r="J326" s="144">
        <f t="shared" si="18"/>
        <v>63.19101117169228</v>
      </c>
      <c r="K326" s="144">
        <f t="shared" si="19"/>
        <v>111.40254934934045</v>
      </c>
      <c r="L326" s="145">
        <f t="shared" si="20"/>
        <v>63.19101117169228</v>
      </c>
    </row>
    <row r="327" spans="1:12" ht="24" customHeight="1">
      <c r="A327" s="113" t="s">
        <v>644</v>
      </c>
      <c r="B327" s="252" t="s">
        <v>186</v>
      </c>
      <c r="C327" s="253" t="s">
        <v>157</v>
      </c>
      <c r="D327" s="253" t="s">
        <v>163</v>
      </c>
      <c r="E327" s="249" t="s">
        <v>471</v>
      </c>
      <c r="F327" s="253"/>
      <c r="G327" s="219">
        <f>SUM(G328:G331)</f>
        <v>3394171.17</v>
      </c>
      <c r="H327" s="219">
        <f>SUM(H328:H331)</f>
        <v>8543900</v>
      </c>
      <c r="I327" s="446">
        <f>SUM(I328:I331)</f>
        <v>3114159.4899999998</v>
      </c>
      <c r="J327" s="144">
        <f t="shared" si="18"/>
        <v>36.44892250611547</v>
      </c>
      <c r="K327" s="144">
        <f t="shared" si="19"/>
        <v>91.7502192442463</v>
      </c>
      <c r="L327" s="145">
        <f t="shared" si="20"/>
        <v>36.44892250611547</v>
      </c>
    </row>
    <row r="328" spans="1:12" ht="17.25" customHeight="1">
      <c r="A328" s="112" t="s">
        <v>827</v>
      </c>
      <c r="B328" s="236" t="s">
        <v>186</v>
      </c>
      <c r="C328" s="244" t="s">
        <v>157</v>
      </c>
      <c r="D328" s="244" t="s">
        <v>163</v>
      </c>
      <c r="E328" s="247" t="s">
        <v>471</v>
      </c>
      <c r="F328" s="244" t="s">
        <v>215</v>
      </c>
      <c r="G328" s="220">
        <v>905261.04</v>
      </c>
      <c r="H328" s="220">
        <v>2305387.03</v>
      </c>
      <c r="I328" s="436">
        <v>778123.92</v>
      </c>
      <c r="J328" s="144">
        <f t="shared" si="18"/>
        <v>33.75242030402158</v>
      </c>
      <c r="K328" s="144">
        <f t="shared" si="19"/>
        <v>85.9557503988021</v>
      </c>
      <c r="L328" s="145">
        <f t="shared" si="20"/>
        <v>33.75242030402158</v>
      </c>
    </row>
    <row r="329" spans="1:12" ht="18.75" customHeight="1">
      <c r="A329" s="112" t="s">
        <v>731</v>
      </c>
      <c r="B329" s="236" t="s">
        <v>186</v>
      </c>
      <c r="C329" s="244" t="s">
        <v>157</v>
      </c>
      <c r="D329" s="244" t="s">
        <v>163</v>
      </c>
      <c r="E329" s="247" t="s">
        <v>471</v>
      </c>
      <c r="F329" s="244" t="s">
        <v>215</v>
      </c>
      <c r="G329" s="220">
        <v>0</v>
      </c>
      <c r="H329" s="220">
        <v>269.86</v>
      </c>
      <c r="I329" s="436">
        <v>91.09</v>
      </c>
      <c r="J329" s="144">
        <f t="shared" si="18"/>
        <v>33.75453939079522</v>
      </c>
      <c r="K329" s="144" t="e">
        <f t="shared" si="19"/>
        <v>#DIV/0!</v>
      </c>
      <c r="L329" s="145">
        <f t="shared" si="20"/>
        <v>33.75453939079522</v>
      </c>
    </row>
    <row r="330" spans="1:12" ht="18.75" customHeight="1">
      <c r="A330" s="124" t="s">
        <v>645</v>
      </c>
      <c r="B330" s="236" t="s">
        <v>186</v>
      </c>
      <c r="C330" s="244" t="s">
        <v>157</v>
      </c>
      <c r="D330" s="244" t="s">
        <v>163</v>
      </c>
      <c r="E330" s="247" t="s">
        <v>471</v>
      </c>
      <c r="F330" s="244" t="s">
        <v>213</v>
      </c>
      <c r="G330" s="220">
        <v>2488910.13</v>
      </c>
      <c r="H330" s="220">
        <v>6237512.97</v>
      </c>
      <c r="I330" s="436">
        <v>2335671.04</v>
      </c>
      <c r="J330" s="144">
        <f t="shared" si="18"/>
        <v>37.44555003306069</v>
      </c>
      <c r="K330" s="144">
        <f t="shared" si="19"/>
        <v>93.84312482186732</v>
      </c>
      <c r="L330" s="145">
        <f t="shared" si="20"/>
        <v>37.44555003306069</v>
      </c>
    </row>
    <row r="331" spans="1:12" ht="18" customHeight="1">
      <c r="A331" s="124" t="s">
        <v>636</v>
      </c>
      <c r="B331" s="236" t="s">
        <v>186</v>
      </c>
      <c r="C331" s="244" t="s">
        <v>157</v>
      </c>
      <c r="D331" s="244" t="s">
        <v>163</v>
      </c>
      <c r="E331" s="247" t="s">
        <v>471</v>
      </c>
      <c r="F331" s="244" t="s">
        <v>213</v>
      </c>
      <c r="G331" s="220">
        <v>0</v>
      </c>
      <c r="H331" s="220">
        <v>730.14</v>
      </c>
      <c r="I331" s="436">
        <v>273.44</v>
      </c>
      <c r="J331" s="144">
        <f t="shared" si="18"/>
        <v>37.45035198729011</v>
      </c>
      <c r="K331" s="144" t="e">
        <f t="shared" si="19"/>
        <v>#DIV/0!</v>
      </c>
      <c r="L331" s="145">
        <f t="shared" si="20"/>
        <v>37.45035198729011</v>
      </c>
    </row>
    <row r="332" spans="1:12" ht="36" customHeight="1">
      <c r="A332" s="440" t="s">
        <v>646</v>
      </c>
      <c r="B332" s="236" t="s">
        <v>186</v>
      </c>
      <c r="C332" s="243" t="s">
        <v>157</v>
      </c>
      <c r="D332" s="243" t="s">
        <v>163</v>
      </c>
      <c r="E332" s="246" t="s">
        <v>472</v>
      </c>
      <c r="F332" s="261"/>
      <c r="G332" s="219">
        <f>G333</f>
        <v>1000</v>
      </c>
      <c r="H332" s="219">
        <f>H333</f>
        <v>1000</v>
      </c>
      <c r="I332" s="446">
        <f>I333</f>
        <v>0</v>
      </c>
      <c r="J332" s="144">
        <f aca="true" t="shared" si="21" ref="J332:J397">I332/H332*100</f>
        <v>0</v>
      </c>
      <c r="K332" s="144">
        <f aca="true" t="shared" si="22" ref="K332:K397">I332/G332*100</f>
        <v>0</v>
      </c>
      <c r="L332" s="145">
        <f t="shared" si="20"/>
        <v>0</v>
      </c>
    </row>
    <row r="333" spans="1:12" ht="19.5" customHeight="1">
      <c r="A333" s="112" t="s">
        <v>496</v>
      </c>
      <c r="B333" s="236" t="s">
        <v>186</v>
      </c>
      <c r="C333" s="239" t="s">
        <v>157</v>
      </c>
      <c r="D333" s="247" t="s">
        <v>163</v>
      </c>
      <c r="E333" s="247" t="s">
        <v>472</v>
      </c>
      <c r="F333" s="247" t="s">
        <v>215</v>
      </c>
      <c r="G333" s="220">
        <v>1000</v>
      </c>
      <c r="H333" s="220">
        <v>1000</v>
      </c>
      <c r="I333" s="436">
        <v>0</v>
      </c>
      <c r="J333" s="144">
        <f t="shared" si="21"/>
        <v>0</v>
      </c>
      <c r="K333" s="144">
        <f t="shared" si="22"/>
        <v>0</v>
      </c>
      <c r="L333" s="145">
        <f t="shared" si="20"/>
        <v>0</v>
      </c>
    </row>
    <row r="334" spans="1:12" ht="38.25">
      <c r="A334" s="440" t="s">
        <v>189</v>
      </c>
      <c r="B334" s="236" t="s">
        <v>186</v>
      </c>
      <c r="C334" s="243" t="s">
        <v>157</v>
      </c>
      <c r="D334" s="243" t="s">
        <v>163</v>
      </c>
      <c r="E334" s="246" t="s">
        <v>190</v>
      </c>
      <c r="F334" s="261"/>
      <c r="G334" s="219">
        <f>SUM(G335:G337)</f>
        <v>236692.33000000002</v>
      </c>
      <c r="H334" s="219">
        <f>SUM(H335:H337)</f>
        <v>1133622.22</v>
      </c>
      <c r="I334" s="446">
        <f>SUM(I335:I337)</f>
        <v>234610.21</v>
      </c>
      <c r="J334" s="144">
        <f t="shared" si="21"/>
        <v>20.695625567395812</v>
      </c>
      <c r="K334" s="144">
        <f t="shared" si="22"/>
        <v>99.12032637474985</v>
      </c>
      <c r="L334" s="145">
        <f t="shared" si="20"/>
        <v>20.695625567395812</v>
      </c>
    </row>
    <row r="335" spans="1:12" ht="13.5" customHeight="1">
      <c r="A335" s="112" t="s">
        <v>496</v>
      </c>
      <c r="B335" s="236" t="s">
        <v>186</v>
      </c>
      <c r="C335" s="239" t="s">
        <v>157</v>
      </c>
      <c r="D335" s="247" t="s">
        <v>163</v>
      </c>
      <c r="E335" s="247" t="s">
        <v>190</v>
      </c>
      <c r="F335" s="247" t="s">
        <v>215</v>
      </c>
      <c r="G335" s="220">
        <v>192460.51</v>
      </c>
      <c r="H335" s="220">
        <v>223154</v>
      </c>
      <c r="I335" s="436">
        <v>219449</v>
      </c>
      <c r="J335" s="144">
        <f t="shared" si="21"/>
        <v>98.33971158930605</v>
      </c>
      <c r="K335" s="144">
        <f t="shared" si="22"/>
        <v>114.02287149711907</v>
      </c>
      <c r="L335" s="145">
        <f aca="true" t="shared" si="23" ref="L335:L366">I335/H335*100</f>
        <v>98.33971158930605</v>
      </c>
    </row>
    <row r="336" spans="1:12" ht="37.5" customHeight="1">
      <c r="A336" s="112" t="s">
        <v>641</v>
      </c>
      <c r="B336" s="236" t="s">
        <v>186</v>
      </c>
      <c r="C336" s="239" t="s">
        <v>157</v>
      </c>
      <c r="D336" s="247" t="s">
        <v>163</v>
      </c>
      <c r="E336" s="247" t="s">
        <v>190</v>
      </c>
      <c r="F336" s="247" t="s">
        <v>489</v>
      </c>
      <c r="G336" s="220">
        <v>17530.82</v>
      </c>
      <c r="H336" s="220">
        <v>873022.22</v>
      </c>
      <c r="I336" s="436">
        <v>0</v>
      </c>
      <c r="J336" s="144">
        <f t="shared" si="21"/>
        <v>0</v>
      </c>
      <c r="K336" s="144">
        <f t="shared" si="22"/>
        <v>0</v>
      </c>
      <c r="L336" s="145">
        <f t="shared" si="23"/>
        <v>0</v>
      </c>
    </row>
    <row r="337" spans="1:12" ht="15" customHeight="1">
      <c r="A337" s="124" t="s">
        <v>214</v>
      </c>
      <c r="B337" s="236" t="s">
        <v>186</v>
      </c>
      <c r="C337" s="239" t="s">
        <v>157</v>
      </c>
      <c r="D337" s="247" t="s">
        <v>163</v>
      </c>
      <c r="E337" s="247" t="s">
        <v>190</v>
      </c>
      <c r="F337" s="247" t="s">
        <v>213</v>
      </c>
      <c r="G337" s="220">
        <v>26701</v>
      </c>
      <c r="H337" s="220">
        <v>37446</v>
      </c>
      <c r="I337" s="436">
        <v>15161.21</v>
      </c>
      <c r="J337" s="144">
        <f t="shared" si="21"/>
        <v>40.48819633605725</v>
      </c>
      <c r="K337" s="144">
        <f t="shared" si="22"/>
        <v>56.7814314070634</v>
      </c>
      <c r="L337" s="145">
        <f t="shared" si="23"/>
        <v>40.48819633605725</v>
      </c>
    </row>
    <row r="338" spans="1:12" ht="81" customHeight="1">
      <c r="A338" s="476" t="s">
        <v>828</v>
      </c>
      <c r="B338" s="236" t="s">
        <v>186</v>
      </c>
      <c r="C338" s="243" t="s">
        <v>157</v>
      </c>
      <c r="D338" s="243" t="s">
        <v>163</v>
      </c>
      <c r="E338" s="246" t="s">
        <v>733</v>
      </c>
      <c r="F338" s="261"/>
      <c r="G338" s="219">
        <f>G339</f>
        <v>0</v>
      </c>
      <c r="H338" s="219">
        <f>H339</f>
        <v>1000</v>
      </c>
      <c r="I338" s="446">
        <f>I339</f>
        <v>505.1</v>
      </c>
      <c r="J338" s="144">
        <f t="shared" si="21"/>
        <v>50.51</v>
      </c>
      <c r="K338" s="144" t="e">
        <f t="shared" si="22"/>
        <v>#DIV/0!</v>
      </c>
      <c r="L338" s="145">
        <f t="shared" si="23"/>
        <v>50.51</v>
      </c>
    </row>
    <row r="339" spans="1:12" ht="18" customHeight="1">
      <c r="A339" s="112" t="s">
        <v>496</v>
      </c>
      <c r="B339" s="236" t="s">
        <v>186</v>
      </c>
      <c r="C339" s="239" t="s">
        <v>157</v>
      </c>
      <c r="D339" s="247" t="s">
        <v>163</v>
      </c>
      <c r="E339" s="247" t="s">
        <v>733</v>
      </c>
      <c r="F339" s="247" t="s">
        <v>215</v>
      </c>
      <c r="G339" s="220"/>
      <c r="H339" s="220">
        <v>1000</v>
      </c>
      <c r="I339" s="436">
        <v>505.1</v>
      </c>
      <c r="J339" s="144">
        <f t="shared" si="21"/>
        <v>50.51</v>
      </c>
      <c r="K339" s="144" t="e">
        <f t="shared" si="22"/>
        <v>#DIV/0!</v>
      </c>
      <c r="L339" s="145">
        <f t="shared" si="23"/>
        <v>50.51</v>
      </c>
    </row>
    <row r="340" spans="1:12" ht="69" customHeight="1">
      <c r="A340" s="476" t="s">
        <v>829</v>
      </c>
      <c r="B340" s="236" t="s">
        <v>186</v>
      </c>
      <c r="C340" s="243" t="s">
        <v>157</v>
      </c>
      <c r="D340" s="243" t="s">
        <v>163</v>
      </c>
      <c r="E340" s="246" t="s">
        <v>849</v>
      </c>
      <c r="F340" s="261"/>
      <c r="G340" s="219">
        <f>G341+G342</f>
        <v>0</v>
      </c>
      <c r="H340" s="219">
        <f>H341+H342</f>
        <v>1000</v>
      </c>
      <c r="I340" s="446">
        <f>I341+I342</f>
        <v>199.98</v>
      </c>
      <c r="J340" s="144">
        <f t="shared" si="21"/>
        <v>19.997999999999998</v>
      </c>
      <c r="K340" s="144" t="e">
        <f t="shared" si="22"/>
        <v>#DIV/0!</v>
      </c>
      <c r="L340" s="145">
        <f t="shared" si="23"/>
        <v>19.997999999999998</v>
      </c>
    </row>
    <row r="341" spans="1:12" ht="34.5" customHeight="1">
      <c r="A341" s="112" t="s">
        <v>398</v>
      </c>
      <c r="B341" s="236" t="s">
        <v>186</v>
      </c>
      <c r="C341" s="239" t="s">
        <v>157</v>
      </c>
      <c r="D341" s="247" t="s">
        <v>163</v>
      </c>
      <c r="E341" s="247" t="s">
        <v>849</v>
      </c>
      <c r="F341" s="247" t="s">
        <v>396</v>
      </c>
      <c r="G341" s="220"/>
      <c r="H341" s="220">
        <v>800</v>
      </c>
      <c r="I341" s="436">
        <v>86.66</v>
      </c>
      <c r="J341" s="144">
        <f t="shared" si="21"/>
        <v>10.8325</v>
      </c>
      <c r="K341" s="144" t="e">
        <f t="shared" si="22"/>
        <v>#DIV/0!</v>
      </c>
      <c r="L341" s="145">
        <f t="shared" si="23"/>
        <v>10.8325</v>
      </c>
    </row>
    <row r="342" spans="1:12" ht="15.75" customHeight="1">
      <c r="A342" s="124" t="s">
        <v>214</v>
      </c>
      <c r="B342" s="236" t="s">
        <v>186</v>
      </c>
      <c r="C342" s="239" t="s">
        <v>157</v>
      </c>
      <c r="D342" s="247" t="s">
        <v>163</v>
      </c>
      <c r="E342" s="247" t="s">
        <v>849</v>
      </c>
      <c r="F342" s="247" t="s">
        <v>213</v>
      </c>
      <c r="G342" s="220"/>
      <c r="H342" s="220">
        <v>200</v>
      </c>
      <c r="I342" s="436">
        <v>113.32</v>
      </c>
      <c r="J342" s="144">
        <f t="shared" si="21"/>
        <v>56.66</v>
      </c>
      <c r="K342" s="144" t="e">
        <f t="shared" si="22"/>
        <v>#DIV/0!</v>
      </c>
      <c r="L342" s="145">
        <f t="shared" si="23"/>
        <v>56.66</v>
      </c>
    </row>
    <row r="343" spans="1:12" ht="53.25" customHeight="1">
      <c r="A343" s="476" t="s">
        <v>830</v>
      </c>
      <c r="B343" s="236" t="s">
        <v>186</v>
      </c>
      <c r="C343" s="243" t="s">
        <v>157</v>
      </c>
      <c r="D343" s="243" t="s">
        <v>163</v>
      </c>
      <c r="E343" s="246" t="s">
        <v>850</v>
      </c>
      <c r="F343" s="261"/>
      <c r="G343" s="219">
        <f>G344+G345</f>
        <v>0</v>
      </c>
      <c r="H343" s="219">
        <f>H344+H345</f>
        <v>1000</v>
      </c>
      <c r="I343" s="446">
        <f>I344+I345</f>
        <v>80.92</v>
      </c>
      <c r="J343" s="144">
        <f t="shared" si="21"/>
        <v>8.092</v>
      </c>
      <c r="K343" s="144" t="e">
        <f t="shared" si="22"/>
        <v>#DIV/0!</v>
      </c>
      <c r="L343" s="145">
        <f t="shared" si="23"/>
        <v>8.092</v>
      </c>
    </row>
    <row r="344" spans="1:12" ht="15" customHeight="1">
      <c r="A344" s="112" t="s">
        <v>496</v>
      </c>
      <c r="B344" s="236" t="s">
        <v>186</v>
      </c>
      <c r="C344" s="239" t="s">
        <v>157</v>
      </c>
      <c r="D344" s="247" t="s">
        <v>163</v>
      </c>
      <c r="E344" s="247" t="s">
        <v>850</v>
      </c>
      <c r="F344" s="247" t="s">
        <v>215</v>
      </c>
      <c r="G344" s="220"/>
      <c r="H344" s="220">
        <v>250</v>
      </c>
      <c r="I344" s="436">
        <v>0</v>
      </c>
      <c r="J344" s="144">
        <f t="shared" si="21"/>
        <v>0</v>
      </c>
      <c r="K344" s="144" t="e">
        <f t="shared" si="22"/>
        <v>#DIV/0!</v>
      </c>
      <c r="L344" s="145">
        <f t="shared" si="23"/>
        <v>0</v>
      </c>
    </row>
    <row r="345" spans="1:12" ht="18" customHeight="1">
      <c r="A345" s="124" t="s">
        <v>214</v>
      </c>
      <c r="B345" s="236" t="s">
        <v>186</v>
      </c>
      <c r="C345" s="239" t="s">
        <v>157</v>
      </c>
      <c r="D345" s="247" t="s">
        <v>163</v>
      </c>
      <c r="E345" s="247" t="s">
        <v>850</v>
      </c>
      <c r="F345" s="247" t="s">
        <v>213</v>
      </c>
      <c r="G345" s="220"/>
      <c r="H345" s="220">
        <v>750</v>
      </c>
      <c r="I345" s="436">
        <v>80.92</v>
      </c>
      <c r="J345" s="144">
        <f t="shared" si="21"/>
        <v>10.789333333333333</v>
      </c>
      <c r="K345" s="144" t="e">
        <f t="shared" si="22"/>
        <v>#DIV/0!</v>
      </c>
      <c r="L345" s="145">
        <f t="shared" si="23"/>
        <v>10.789333333333333</v>
      </c>
    </row>
    <row r="346" spans="1:12" ht="64.5" customHeight="1">
      <c r="A346" s="476" t="s">
        <v>831</v>
      </c>
      <c r="B346" s="236" t="s">
        <v>186</v>
      </c>
      <c r="C346" s="243" t="s">
        <v>157</v>
      </c>
      <c r="D346" s="243" t="s">
        <v>163</v>
      </c>
      <c r="E346" s="246" t="s">
        <v>851</v>
      </c>
      <c r="F346" s="261"/>
      <c r="G346" s="219">
        <f>G347+G350</f>
        <v>0</v>
      </c>
      <c r="H346" s="219">
        <f>SUM(H347:H350)</f>
        <v>632633</v>
      </c>
      <c r="I346" s="446">
        <f>I347+I350</f>
        <v>542256.82</v>
      </c>
      <c r="J346" s="144">
        <f t="shared" si="21"/>
        <v>85.71427984313179</v>
      </c>
      <c r="K346" s="144" t="e">
        <f t="shared" si="22"/>
        <v>#DIV/0!</v>
      </c>
      <c r="L346" s="145">
        <f t="shared" si="23"/>
        <v>85.71427984313179</v>
      </c>
    </row>
    <row r="347" spans="1:12" ht="21" customHeight="1">
      <c r="A347" s="112" t="s">
        <v>496</v>
      </c>
      <c r="B347" s="236" t="s">
        <v>186</v>
      </c>
      <c r="C347" s="350" t="s">
        <v>157</v>
      </c>
      <c r="D347" s="477" t="s">
        <v>163</v>
      </c>
      <c r="E347" s="477" t="s">
        <v>851</v>
      </c>
      <c r="F347" s="477" t="s">
        <v>215</v>
      </c>
      <c r="G347" s="220"/>
      <c r="H347" s="220">
        <v>451428.58</v>
      </c>
      <c r="I347" s="436">
        <v>447549.55</v>
      </c>
      <c r="J347" s="144">
        <f t="shared" si="21"/>
        <v>99.14072121884706</v>
      </c>
      <c r="K347" s="144" t="e">
        <f t="shared" si="22"/>
        <v>#DIV/0!</v>
      </c>
      <c r="L347" s="145">
        <f t="shared" si="23"/>
        <v>99.14072121884706</v>
      </c>
    </row>
    <row r="348" spans="1:12" ht="21" customHeight="1">
      <c r="A348" s="112" t="s">
        <v>731</v>
      </c>
      <c r="B348" s="236" t="s">
        <v>186</v>
      </c>
      <c r="C348" s="350" t="s">
        <v>157</v>
      </c>
      <c r="D348" s="477" t="s">
        <v>163</v>
      </c>
      <c r="E348" s="477" t="s">
        <v>851</v>
      </c>
      <c r="F348" s="477" t="s">
        <v>215</v>
      </c>
      <c r="G348" s="220"/>
      <c r="H348" s="220">
        <v>452.14</v>
      </c>
      <c r="I348" s="436"/>
      <c r="J348" s="144"/>
      <c r="K348" s="144"/>
      <c r="L348" s="145"/>
    </row>
    <row r="349" spans="1:12" ht="21" customHeight="1">
      <c r="A349" s="124" t="s">
        <v>214</v>
      </c>
      <c r="B349" s="236" t="s">
        <v>186</v>
      </c>
      <c r="C349" s="350" t="s">
        <v>157</v>
      </c>
      <c r="D349" s="477" t="s">
        <v>163</v>
      </c>
      <c r="E349" s="477" t="s">
        <v>851</v>
      </c>
      <c r="F349" s="477" t="s">
        <v>213</v>
      </c>
      <c r="G349" s="220"/>
      <c r="H349" s="220">
        <v>180571.42</v>
      </c>
      <c r="I349" s="436"/>
      <c r="J349" s="144"/>
      <c r="K349" s="144"/>
      <c r="L349" s="145"/>
    </row>
    <row r="350" spans="1:12" ht="12" customHeight="1">
      <c r="A350" s="124" t="s">
        <v>910</v>
      </c>
      <c r="B350" s="236" t="s">
        <v>186</v>
      </c>
      <c r="C350" s="350" t="s">
        <v>157</v>
      </c>
      <c r="D350" s="477" t="s">
        <v>163</v>
      </c>
      <c r="E350" s="477" t="s">
        <v>851</v>
      </c>
      <c r="F350" s="477" t="s">
        <v>213</v>
      </c>
      <c r="G350" s="220"/>
      <c r="H350" s="220">
        <v>180.86</v>
      </c>
      <c r="I350" s="436">
        <v>94707.27</v>
      </c>
      <c r="J350" s="144">
        <f t="shared" si="21"/>
        <v>52364.96184894394</v>
      </c>
      <c r="K350" s="144" t="e">
        <f t="shared" si="22"/>
        <v>#DIV/0!</v>
      </c>
      <c r="L350" s="145">
        <f t="shared" si="23"/>
        <v>52364.96184894394</v>
      </c>
    </row>
    <row r="351" spans="1:12" ht="29.25" customHeight="1">
      <c r="A351" s="476" t="s">
        <v>871</v>
      </c>
      <c r="B351" s="236" t="s">
        <v>186</v>
      </c>
      <c r="C351" s="243" t="s">
        <v>157</v>
      </c>
      <c r="D351" s="243" t="s">
        <v>163</v>
      </c>
      <c r="E351" s="246" t="s">
        <v>870</v>
      </c>
      <c r="F351" s="261"/>
      <c r="G351" s="219">
        <f>G352+G353</f>
        <v>578387.12</v>
      </c>
      <c r="H351" s="219">
        <f>H352+H353</f>
        <v>0</v>
      </c>
      <c r="I351" s="446">
        <f>I352+I353</f>
        <v>0</v>
      </c>
      <c r="J351" s="144" t="e">
        <f t="shared" si="21"/>
        <v>#DIV/0!</v>
      </c>
      <c r="K351" s="144">
        <f t="shared" si="22"/>
        <v>0</v>
      </c>
      <c r="L351" s="145"/>
    </row>
    <row r="352" spans="1:12" ht="18" customHeight="1">
      <c r="A352" s="112" t="s">
        <v>496</v>
      </c>
      <c r="B352" s="236" t="s">
        <v>186</v>
      </c>
      <c r="C352" s="239" t="s">
        <v>157</v>
      </c>
      <c r="D352" s="247" t="s">
        <v>163</v>
      </c>
      <c r="E352" s="247" t="s">
        <v>870</v>
      </c>
      <c r="F352" s="247" t="s">
        <v>215</v>
      </c>
      <c r="G352" s="220">
        <v>257704.04</v>
      </c>
      <c r="H352" s="220"/>
      <c r="I352" s="436"/>
      <c r="J352" s="144" t="e">
        <f t="shared" si="21"/>
        <v>#DIV/0!</v>
      </c>
      <c r="K352" s="144">
        <f t="shared" si="22"/>
        <v>0</v>
      </c>
      <c r="L352" s="145"/>
    </row>
    <row r="353" spans="1:12" ht="12" customHeight="1">
      <c r="A353" s="124" t="s">
        <v>214</v>
      </c>
      <c r="B353" s="236" t="s">
        <v>186</v>
      </c>
      <c r="C353" s="239" t="s">
        <v>157</v>
      </c>
      <c r="D353" s="247" t="s">
        <v>163</v>
      </c>
      <c r="E353" s="247" t="s">
        <v>870</v>
      </c>
      <c r="F353" s="247" t="s">
        <v>213</v>
      </c>
      <c r="G353" s="220">
        <v>320683.08</v>
      </c>
      <c r="H353" s="220"/>
      <c r="I353" s="436"/>
      <c r="J353" s="144" t="e">
        <f t="shared" si="21"/>
        <v>#DIV/0!</v>
      </c>
      <c r="K353" s="144">
        <f t="shared" si="22"/>
        <v>0</v>
      </c>
      <c r="L353" s="145"/>
    </row>
    <row r="354" spans="1:12" ht="40.5" customHeight="1">
      <c r="A354" s="476" t="s">
        <v>873</v>
      </c>
      <c r="B354" s="236" t="s">
        <v>186</v>
      </c>
      <c r="C354" s="243" t="s">
        <v>157</v>
      </c>
      <c r="D354" s="243" t="s">
        <v>163</v>
      </c>
      <c r="E354" s="246" t="s">
        <v>872</v>
      </c>
      <c r="F354" s="261"/>
      <c r="G354" s="219">
        <f>G355+G356</f>
        <v>1361000</v>
      </c>
      <c r="H354" s="219">
        <f>H355+H356</f>
        <v>0</v>
      </c>
      <c r="I354" s="446">
        <f>I355+I356</f>
        <v>0</v>
      </c>
      <c r="J354" s="144" t="e">
        <f t="shared" si="21"/>
        <v>#DIV/0!</v>
      </c>
      <c r="K354" s="144">
        <f t="shared" si="22"/>
        <v>0</v>
      </c>
      <c r="L354" s="145"/>
    </row>
    <row r="355" spans="1:12" ht="12" customHeight="1">
      <c r="A355" s="124" t="s">
        <v>214</v>
      </c>
      <c r="B355" s="236" t="s">
        <v>186</v>
      </c>
      <c r="C355" s="239" t="s">
        <v>157</v>
      </c>
      <c r="D355" s="247" t="s">
        <v>163</v>
      </c>
      <c r="E355" s="247" t="s">
        <v>872</v>
      </c>
      <c r="F355" s="247" t="s">
        <v>213</v>
      </c>
      <c r="G355" s="220">
        <v>1360000</v>
      </c>
      <c r="H355" s="220"/>
      <c r="I355" s="436"/>
      <c r="J355" s="144" t="e">
        <f t="shared" si="21"/>
        <v>#DIV/0!</v>
      </c>
      <c r="K355" s="144">
        <f t="shared" si="22"/>
        <v>0</v>
      </c>
      <c r="L355" s="145"/>
    </row>
    <row r="356" spans="1:12" ht="12" customHeight="1">
      <c r="A356" s="124" t="s">
        <v>874</v>
      </c>
      <c r="B356" s="236" t="s">
        <v>186</v>
      </c>
      <c r="C356" s="239" t="s">
        <v>157</v>
      </c>
      <c r="D356" s="247" t="s">
        <v>163</v>
      </c>
      <c r="E356" s="247" t="s">
        <v>872</v>
      </c>
      <c r="F356" s="247" t="s">
        <v>213</v>
      </c>
      <c r="G356" s="220">
        <v>1000</v>
      </c>
      <c r="H356" s="220"/>
      <c r="I356" s="436"/>
      <c r="J356" s="144" t="e">
        <f t="shared" si="21"/>
        <v>#DIV/0!</v>
      </c>
      <c r="K356" s="144">
        <f t="shared" si="22"/>
        <v>0</v>
      </c>
      <c r="L356" s="145"/>
    </row>
    <row r="357" spans="1:12" ht="64.5" customHeight="1">
      <c r="A357" s="476" t="s">
        <v>877</v>
      </c>
      <c r="B357" s="236" t="s">
        <v>186</v>
      </c>
      <c r="C357" s="243" t="s">
        <v>157</v>
      </c>
      <c r="D357" s="243" t="s">
        <v>163</v>
      </c>
      <c r="E357" s="246" t="s">
        <v>875</v>
      </c>
      <c r="F357" s="261"/>
      <c r="G357" s="219">
        <f>G358+G359</f>
        <v>2691000</v>
      </c>
      <c r="H357" s="219">
        <f>H358+H359</f>
        <v>0</v>
      </c>
      <c r="I357" s="446">
        <f>I358+I359</f>
        <v>0</v>
      </c>
      <c r="J357" s="144" t="e">
        <f t="shared" si="21"/>
        <v>#DIV/0!</v>
      </c>
      <c r="K357" s="144">
        <f t="shared" si="22"/>
        <v>0</v>
      </c>
      <c r="L357" s="145"/>
    </row>
    <row r="358" spans="1:12" ht="34.5" customHeight="1">
      <c r="A358" s="112" t="s">
        <v>876</v>
      </c>
      <c r="B358" s="236" t="s">
        <v>186</v>
      </c>
      <c r="C358" s="239" t="s">
        <v>157</v>
      </c>
      <c r="D358" s="247" t="s">
        <v>163</v>
      </c>
      <c r="E358" s="247" t="s">
        <v>875</v>
      </c>
      <c r="F358" s="247" t="s">
        <v>396</v>
      </c>
      <c r="G358" s="220">
        <v>1076400</v>
      </c>
      <c r="H358" s="220"/>
      <c r="I358" s="436"/>
      <c r="J358" s="144" t="e">
        <f t="shared" si="21"/>
        <v>#DIV/0!</v>
      </c>
      <c r="K358" s="144">
        <f t="shared" si="22"/>
        <v>0</v>
      </c>
      <c r="L358" s="145"/>
    </row>
    <row r="359" spans="1:12" ht="12" customHeight="1">
      <c r="A359" s="124" t="s">
        <v>826</v>
      </c>
      <c r="B359" s="236" t="s">
        <v>186</v>
      </c>
      <c r="C359" s="239" t="s">
        <v>157</v>
      </c>
      <c r="D359" s="247" t="s">
        <v>163</v>
      </c>
      <c r="E359" s="247" t="s">
        <v>875</v>
      </c>
      <c r="F359" s="247" t="s">
        <v>213</v>
      </c>
      <c r="G359" s="220">
        <v>1614600</v>
      </c>
      <c r="H359" s="220"/>
      <c r="I359" s="436"/>
      <c r="J359" s="144" t="e">
        <f t="shared" si="21"/>
        <v>#DIV/0!</v>
      </c>
      <c r="K359" s="144">
        <f t="shared" si="22"/>
        <v>0</v>
      </c>
      <c r="L359" s="145"/>
    </row>
    <row r="360" spans="1:12" ht="15" customHeight="1">
      <c r="A360" s="465" t="s">
        <v>152</v>
      </c>
      <c r="B360" s="236" t="s">
        <v>186</v>
      </c>
      <c r="C360" s="250" t="s">
        <v>157</v>
      </c>
      <c r="D360" s="250" t="s">
        <v>165</v>
      </c>
      <c r="E360" s="246"/>
      <c r="F360" s="261"/>
      <c r="G360" s="217">
        <f>G361+G363+G365+G367+G369+G371</f>
        <v>14029943.64</v>
      </c>
      <c r="H360" s="217">
        <f>H361+H363+H365+H367+H369+H371</f>
        <v>21387917</v>
      </c>
      <c r="I360" s="434">
        <f>I361+I363+I365+I367+I369+I371</f>
        <v>14426216.46</v>
      </c>
      <c r="J360" s="144">
        <f t="shared" si="21"/>
        <v>67.4503106590511</v>
      </c>
      <c r="K360" s="144">
        <f t="shared" si="22"/>
        <v>102.82447905827796</v>
      </c>
      <c r="L360" s="145">
        <f t="shared" si="23"/>
        <v>67.4503106590511</v>
      </c>
    </row>
    <row r="361" spans="1:12" ht="30" customHeight="1">
      <c r="A361" s="437" t="s">
        <v>647</v>
      </c>
      <c r="B361" s="236" t="s">
        <v>186</v>
      </c>
      <c r="C361" s="243" t="s">
        <v>157</v>
      </c>
      <c r="D361" s="243" t="s">
        <v>165</v>
      </c>
      <c r="E361" s="246" t="s">
        <v>488</v>
      </c>
      <c r="F361" s="244"/>
      <c r="G361" s="219">
        <f>G362</f>
        <v>1091341.87</v>
      </c>
      <c r="H361" s="219">
        <f>H362</f>
        <v>1800000</v>
      </c>
      <c r="I361" s="446">
        <f>I362</f>
        <v>1308053.05</v>
      </c>
      <c r="J361" s="144">
        <f t="shared" si="21"/>
        <v>72.66961388888889</v>
      </c>
      <c r="K361" s="144">
        <f t="shared" si="22"/>
        <v>119.85731382229474</v>
      </c>
      <c r="L361" s="145">
        <f t="shared" si="23"/>
        <v>72.66961388888889</v>
      </c>
    </row>
    <row r="362" spans="1:12" ht="40.5" customHeight="1">
      <c r="A362" s="112" t="s">
        <v>0</v>
      </c>
      <c r="B362" s="236" t="s">
        <v>186</v>
      </c>
      <c r="C362" s="244" t="s">
        <v>157</v>
      </c>
      <c r="D362" s="244" t="s">
        <v>165</v>
      </c>
      <c r="E362" s="247" t="s">
        <v>488</v>
      </c>
      <c r="F362" s="244" t="s">
        <v>1</v>
      </c>
      <c r="G362" s="220">
        <v>1091341.87</v>
      </c>
      <c r="H362" s="220">
        <v>1800000</v>
      </c>
      <c r="I362" s="436">
        <v>1308053.05</v>
      </c>
      <c r="J362" s="144">
        <f t="shared" si="21"/>
        <v>72.66961388888889</v>
      </c>
      <c r="K362" s="144">
        <f t="shared" si="22"/>
        <v>119.85731382229474</v>
      </c>
      <c r="L362" s="145">
        <f t="shared" si="23"/>
        <v>72.66961388888889</v>
      </c>
    </row>
    <row r="363" spans="1:12" ht="27" customHeight="1">
      <c r="A363" s="437" t="s">
        <v>648</v>
      </c>
      <c r="B363" s="236" t="s">
        <v>186</v>
      </c>
      <c r="C363" s="243" t="s">
        <v>157</v>
      </c>
      <c r="D363" s="243" t="s">
        <v>165</v>
      </c>
      <c r="E363" s="246" t="s">
        <v>258</v>
      </c>
      <c r="F363" s="244"/>
      <c r="G363" s="219">
        <f>G364</f>
        <v>9114529.93</v>
      </c>
      <c r="H363" s="219">
        <f>H364</f>
        <v>9500000</v>
      </c>
      <c r="I363" s="446">
        <f>I364</f>
        <v>9348189.94</v>
      </c>
      <c r="J363" s="144">
        <f t="shared" si="21"/>
        <v>98.40199936842104</v>
      </c>
      <c r="K363" s="144">
        <f t="shared" si="22"/>
        <v>102.56359913011993</v>
      </c>
      <c r="L363" s="145">
        <f t="shared" si="23"/>
        <v>98.40199936842104</v>
      </c>
    </row>
    <row r="364" spans="1:12" ht="52.5" customHeight="1">
      <c r="A364" s="112" t="s">
        <v>0</v>
      </c>
      <c r="B364" s="236" t="s">
        <v>186</v>
      </c>
      <c r="C364" s="244" t="s">
        <v>157</v>
      </c>
      <c r="D364" s="244" t="s">
        <v>165</v>
      </c>
      <c r="E364" s="247" t="s">
        <v>258</v>
      </c>
      <c r="F364" s="244" t="s">
        <v>1</v>
      </c>
      <c r="G364" s="220">
        <v>9114529.93</v>
      </c>
      <c r="H364" s="220">
        <v>9500000</v>
      </c>
      <c r="I364" s="436">
        <v>9348189.94</v>
      </c>
      <c r="J364" s="144">
        <f t="shared" si="21"/>
        <v>98.40199936842104</v>
      </c>
      <c r="K364" s="144">
        <f t="shared" si="22"/>
        <v>102.56359913011993</v>
      </c>
      <c r="L364" s="145">
        <f t="shared" si="23"/>
        <v>98.40199936842104</v>
      </c>
    </row>
    <row r="365" spans="1:12" ht="24" customHeight="1">
      <c r="A365" s="437" t="s">
        <v>394</v>
      </c>
      <c r="B365" s="236" t="s">
        <v>186</v>
      </c>
      <c r="C365" s="243" t="s">
        <v>157</v>
      </c>
      <c r="D365" s="243" t="s">
        <v>165</v>
      </c>
      <c r="E365" s="246" t="s">
        <v>395</v>
      </c>
      <c r="F365" s="244"/>
      <c r="G365" s="219">
        <f>G366</f>
        <v>2625670.93</v>
      </c>
      <c r="H365" s="219">
        <f>H366</f>
        <v>5000000</v>
      </c>
      <c r="I365" s="446">
        <f>I366</f>
        <v>1537874.3</v>
      </c>
      <c r="J365" s="144">
        <f t="shared" si="21"/>
        <v>30.757486</v>
      </c>
      <c r="K365" s="144">
        <f t="shared" si="22"/>
        <v>58.57071738993584</v>
      </c>
      <c r="L365" s="145">
        <f t="shared" si="23"/>
        <v>30.757486</v>
      </c>
    </row>
    <row r="366" spans="1:12" ht="57" customHeight="1">
      <c r="A366" s="112" t="s">
        <v>0</v>
      </c>
      <c r="B366" s="236" t="s">
        <v>186</v>
      </c>
      <c r="C366" s="244" t="s">
        <v>157</v>
      </c>
      <c r="D366" s="244" t="s">
        <v>165</v>
      </c>
      <c r="E366" s="247" t="s">
        <v>395</v>
      </c>
      <c r="F366" s="244" t="s">
        <v>1</v>
      </c>
      <c r="G366" s="220">
        <v>2625670.93</v>
      </c>
      <c r="H366" s="220">
        <v>5000000</v>
      </c>
      <c r="I366" s="436">
        <v>1537874.3</v>
      </c>
      <c r="J366" s="144">
        <f t="shared" si="21"/>
        <v>30.757486</v>
      </c>
      <c r="K366" s="144">
        <f t="shared" si="22"/>
        <v>58.57071738993584</v>
      </c>
      <c r="L366" s="145">
        <f t="shared" si="23"/>
        <v>30.757486</v>
      </c>
    </row>
    <row r="367" spans="1:12" ht="44.25" customHeight="1">
      <c r="A367" s="111" t="s">
        <v>189</v>
      </c>
      <c r="B367" s="236" t="s">
        <v>186</v>
      </c>
      <c r="C367" s="238" t="s">
        <v>157</v>
      </c>
      <c r="D367" s="246" t="s">
        <v>165</v>
      </c>
      <c r="E367" s="246" t="s">
        <v>190</v>
      </c>
      <c r="F367" s="247"/>
      <c r="G367" s="219">
        <f>G368</f>
        <v>185000</v>
      </c>
      <c r="H367" s="219">
        <f>H368</f>
        <v>384250</v>
      </c>
      <c r="I367" s="446">
        <f>I368</f>
        <v>249999.98</v>
      </c>
      <c r="J367" s="144">
        <f t="shared" si="21"/>
        <v>65.06180351333767</v>
      </c>
      <c r="K367" s="144">
        <f t="shared" si="22"/>
        <v>135.13512432432432</v>
      </c>
      <c r="L367" s="447">
        <f>I367/H367*100</f>
        <v>65.06180351333767</v>
      </c>
    </row>
    <row r="368" spans="1:12" ht="15" customHeight="1">
      <c r="A368" s="124" t="s">
        <v>214</v>
      </c>
      <c r="B368" s="236" t="s">
        <v>186</v>
      </c>
      <c r="C368" s="239" t="s">
        <v>157</v>
      </c>
      <c r="D368" s="247" t="s">
        <v>165</v>
      </c>
      <c r="E368" s="247" t="s">
        <v>190</v>
      </c>
      <c r="F368" s="247" t="s">
        <v>213</v>
      </c>
      <c r="G368" s="220">
        <v>185000</v>
      </c>
      <c r="H368" s="220">
        <v>384250</v>
      </c>
      <c r="I368" s="436">
        <v>249999.98</v>
      </c>
      <c r="J368" s="144">
        <f t="shared" si="21"/>
        <v>65.06180351333767</v>
      </c>
      <c r="K368" s="144">
        <f t="shared" si="22"/>
        <v>135.13512432432432</v>
      </c>
      <c r="L368" s="145">
        <f aca="true" t="shared" si="24" ref="L368:L436">I368/H368*100</f>
        <v>65.06180351333767</v>
      </c>
    </row>
    <row r="369" spans="1:12" ht="29.25" customHeight="1">
      <c r="A369" s="440" t="s">
        <v>640</v>
      </c>
      <c r="B369" s="236" t="s">
        <v>186</v>
      </c>
      <c r="C369" s="243" t="s">
        <v>157</v>
      </c>
      <c r="D369" s="243" t="s">
        <v>165</v>
      </c>
      <c r="E369" s="246" t="s">
        <v>308</v>
      </c>
      <c r="F369" s="247"/>
      <c r="G369" s="219">
        <f>G370</f>
        <v>1013400.91</v>
      </c>
      <c r="H369" s="219">
        <f>H370</f>
        <v>1537000</v>
      </c>
      <c r="I369" s="446">
        <f>I370</f>
        <v>1032099.09</v>
      </c>
      <c r="J369" s="144">
        <f t="shared" si="21"/>
        <v>67.1502335718933</v>
      </c>
      <c r="K369" s="144">
        <f t="shared" si="22"/>
        <v>101.84509208700038</v>
      </c>
      <c r="L369" s="145">
        <f t="shared" si="24"/>
        <v>67.1502335718933</v>
      </c>
    </row>
    <row r="370" spans="1:12" ht="17.25" customHeight="1">
      <c r="A370" s="124" t="s">
        <v>214</v>
      </c>
      <c r="B370" s="236" t="s">
        <v>186</v>
      </c>
      <c r="C370" s="244" t="s">
        <v>157</v>
      </c>
      <c r="D370" s="244" t="s">
        <v>165</v>
      </c>
      <c r="E370" s="247" t="s">
        <v>308</v>
      </c>
      <c r="F370" s="244" t="s">
        <v>213</v>
      </c>
      <c r="G370" s="220">
        <v>1013400.91</v>
      </c>
      <c r="H370" s="220">
        <v>1537000</v>
      </c>
      <c r="I370" s="436">
        <v>1032099.09</v>
      </c>
      <c r="J370" s="144">
        <f t="shared" si="21"/>
        <v>67.1502335718933</v>
      </c>
      <c r="K370" s="144">
        <f t="shared" si="22"/>
        <v>101.84509208700038</v>
      </c>
      <c r="L370" s="145">
        <f t="shared" si="24"/>
        <v>67.1502335718933</v>
      </c>
    </row>
    <row r="371" spans="1:12" ht="38.25" customHeight="1">
      <c r="A371" s="440" t="s">
        <v>693</v>
      </c>
      <c r="B371" s="236" t="s">
        <v>186</v>
      </c>
      <c r="C371" s="243" t="s">
        <v>157</v>
      </c>
      <c r="D371" s="243" t="s">
        <v>165</v>
      </c>
      <c r="E371" s="246" t="s">
        <v>734</v>
      </c>
      <c r="F371" s="247"/>
      <c r="G371" s="219">
        <f>G372</f>
        <v>0</v>
      </c>
      <c r="H371" s="219">
        <f>H372</f>
        <v>3166667</v>
      </c>
      <c r="I371" s="446">
        <f>I372</f>
        <v>950000.1</v>
      </c>
      <c r="J371" s="144">
        <f t="shared" si="21"/>
        <v>30</v>
      </c>
      <c r="K371" s="144" t="e">
        <f t="shared" si="22"/>
        <v>#DIV/0!</v>
      </c>
      <c r="L371" s="145">
        <f t="shared" si="24"/>
        <v>30</v>
      </c>
    </row>
    <row r="372" spans="1:12" ht="15" customHeight="1">
      <c r="A372" s="124" t="s">
        <v>214</v>
      </c>
      <c r="B372" s="236" t="s">
        <v>186</v>
      </c>
      <c r="C372" s="244" t="s">
        <v>157</v>
      </c>
      <c r="D372" s="244" t="s">
        <v>165</v>
      </c>
      <c r="E372" s="247" t="s">
        <v>734</v>
      </c>
      <c r="F372" s="244" t="s">
        <v>213</v>
      </c>
      <c r="G372" s="220"/>
      <c r="H372" s="220">
        <v>3166667</v>
      </c>
      <c r="I372" s="436">
        <v>950000.1</v>
      </c>
      <c r="J372" s="144">
        <f t="shared" si="21"/>
        <v>30</v>
      </c>
      <c r="K372" s="144" t="e">
        <f t="shared" si="22"/>
        <v>#DIV/0!</v>
      </c>
      <c r="L372" s="145">
        <f t="shared" si="24"/>
        <v>30</v>
      </c>
    </row>
    <row r="373" spans="1:12" ht="13.5" customHeight="1">
      <c r="A373" s="478" t="s">
        <v>212</v>
      </c>
      <c r="B373" s="236" t="s">
        <v>186</v>
      </c>
      <c r="C373" s="237" t="s">
        <v>157</v>
      </c>
      <c r="D373" s="245" t="s">
        <v>157</v>
      </c>
      <c r="E373" s="246"/>
      <c r="F373" s="247"/>
      <c r="G373" s="226">
        <f>G374+G377+G382+G386</f>
        <v>938248.26</v>
      </c>
      <c r="H373" s="226">
        <f>H374+H377+H382+H386</f>
        <v>1846932.68</v>
      </c>
      <c r="I373" s="479">
        <f>I374+I377+I382+I386</f>
        <v>971303.74</v>
      </c>
      <c r="J373" s="144">
        <f t="shared" si="21"/>
        <v>52.59009981890623</v>
      </c>
      <c r="K373" s="144">
        <f t="shared" si="22"/>
        <v>103.5231059208146</v>
      </c>
      <c r="L373" s="145">
        <f t="shared" si="24"/>
        <v>52.59009981890623</v>
      </c>
    </row>
    <row r="374" spans="1:12" ht="27" customHeight="1">
      <c r="A374" s="111" t="s">
        <v>649</v>
      </c>
      <c r="B374" s="236" t="s">
        <v>186</v>
      </c>
      <c r="C374" s="243" t="s">
        <v>157</v>
      </c>
      <c r="D374" s="243" t="s">
        <v>157</v>
      </c>
      <c r="E374" s="246" t="s">
        <v>306</v>
      </c>
      <c r="F374" s="246"/>
      <c r="G374" s="219">
        <f>G375+G376</f>
        <v>635675</v>
      </c>
      <c r="H374" s="219">
        <f>H375+H376</f>
        <v>1362800</v>
      </c>
      <c r="I374" s="446">
        <f>I375+I376</f>
        <v>654556.5</v>
      </c>
      <c r="J374" s="144">
        <f t="shared" si="21"/>
        <v>48.0302685647197</v>
      </c>
      <c r="K374" s="144">
        <f t="shared" si="22"/>
        <v>102.97030715381288</v>
      </c>
      <c r="L374" s="145">
        <f t="shared" si="24"/>
        <v>48.0302685647197</v>
      </c>
    </row>
    <row r="375" spans="1:12" ht="18" customHeight="1">
      <c r="A375" s="112" t="s">
        <v>496</v>
      </c>
      <c r="B375" s="236" t="s">
        <v>186</v>
      </c>
      <c r="C375" s="244" t="s">
        <v>157</v>
      </c>
      <c r="D375" s="244" t="s">
        <v>157</v>
      </c>
      <c r="E375" s="247" t="s">
        <v>306</v>
      </c>
      <c r="F375" s="247" t="s">
        <v>215</v>
      </c>
      <c r="G375" s="220">
        <v>270500</v>
      </c>
      <c r="H375" s="220">
        <v>473274.5</v>
      </c>
      <c r="I375" s="436">
        <v>268536</v>
      </c>
      <c r="J375" s="144">
        <f t="shared" si="21"/>
        <v>56.7400102900114</v>
      </c>
      <c r="K375" s="144">
        <f t="shared" si="22"/>
        <v>99.2739371534196</v>
      </c>
      <c r="L375" s="145">
        <f t="shared" si="24"/>
        <v>56.7400102900114</v>
      </c>
    </row>
    <row r="376" spans="1:12" ht="15.75" customHeight="1">
      <c r="A376" s="124" t="s">
        <v>214</v>
      </c>
      <c r="B376" s="236" t="s">
        <v>186</v>
      </c>
      <c r="C376" s="244" t="s">
        <v>157</v>
      </c>
      <c r="D376" s="244" t="s">
        <v>157</v>
      </c>
      <c r="E376" s="247" t="s">
        <v>306</v>
      </c>
      <c r="F376" s="247" t="s">
        <v>213</v>
      </c>
      <c r="G376" s="220">
        <v>365175</v>
      </c>
      <c r="H376" s="220">
        <v>889525.5</v>
      </c>
      <c r="I376" s="436">
        <v>386020.5</v>
      </c>
      <c r="J376" s="144">
        <f t="shared" si="21"/>
        <v>43.39622641509434</v>
      </c>
      <c r="K376" s="144">
        <f t="shared" si="22"/>
        <v>105.70835900595605</v>
      </c>
      <c r="L376" s="145">
        <f t="shared" si="24"/>
        <v>43.39622641509434</v>
      </c>
    </row>
    <row r="377" spans="1:12" ht="27" customHeight="1">
      <c r="A377" s="437" t="s">
        <v>650</v>
      </c>
      <c r="B377" s="242" t="s">
        <v>186</v>
      </c>
      <c r="C377" s="243" t="s">
        <v>157</v>
      </c>
      <c r="D377" s="246" t="s">
        <v>157</v>
      </c>
      <c r="E377" s="246" t="s">
        <v>307</v>
      </c>
      <c r="F377" s="246"/>
      <c r="G377" s="219">
        <f>SUM(G378:G381)</f>
        <v>63680.59</v>
      </c>
      <c r="H377" s="219">
        <f>SUM(H378:H381)</f>
        <v>151600</v>
      </c>
      <c r="I377" s="446">
        <f>SUM(I378:I381)</f>
        <v>66155.04000000001</v>
      </c>
      <c r="J377" s="144">
        <f t="shared" si="21"/>
        <v>43.63788918205805</v>
      </c>
      <c r="K377" s="144">
        <f t="shared" si="22"/>
        <v>103.88572090805066</v>
      </c>
      <c r="L377" s="145">
        <f>I377/H377*100</f>
        <v>43.63788918205805</v>
      </c>
    </row>
    <row r="378" spans="1:12" ht="18" customHeight="1">
      <c r="A378" s="112" t="s">
        <v>592</v>
      </c>
      <c r="B378" s="236" t="s">
        <v>186</v>
      </c>
      <c r="C378" s="244" t="s">
        <v>157</v>
      </c>
      <c r="D378" s="244" t="s">
        <v>157</v>
      </c>
      <c r="E378" s="247" t="s">
        <v>307</v>
      </c>
      <c r="F378" s="247" t="s">
        <v>339</v>
      </c>
      <c r="G378" s="220">
        <v>0</v>
      </c>
      <c r="H378" s="220">
        <v>10808.13</v>
      </c>
      <c r="I378" s="436">
        <v>10808.13</v>
      </c>
      <c r="J378" s="144">
        <f t="shared" si="21"/>
        <v>100</v>
      </c>
      <c r="K378" s="144" t="e">
        <f t="shared" si="22"/>
        <v>#DIV/0!</v>
      </c>
      <c r="L378" s="145">
        <f>I378/H378*100</f>
        <v>100</v>
      </c>
    </row>
    <row r="379" spans="1:12" ht="19.5" customHeight="1">
      <c r="A379" s="112" t="s">
        <v>496</v>
      </c>
      <c r="B379" s="236" t="s">
        <v>186</v>
      </c>
      <c r="C379" s="244" t="s">
        <v>157</v>
      </c>
      <c r="D379" s="244" t="s">
        <v>157</v>
      </c>
      <c r="E379" s="247" t="s">
        <v>307</v>
      </c>
      <c r="F379" s="247" t="s">
        <v>215</v>
      </c>
      <c r="G379" s="220">
        <v>13634.65</v>
      </c>
      <c r="H379" s="220">
        <v>34939.55</v>
      </c>
      <c r="I379" s="436">
        <v>11980.65</v>
      </c>
      <c r="J379" s="144">
        <f t="shared" si="21"/>
        <v>34.28965169843343</v>
      </c>
      <c r="K379" s="144">
        <f t="shared" si="22"/>
        <v>87.86914222220592</v>
      </c>
      <c r="L379" s="145">
        <f t="shared" si="24"/>
        <v>34.28965169843343</v>
      </c>
    </row>
    <row r="380" spans="1:12" ht="20.25" customHeight="1">
      <c r="A380" s="112" t="s">
        <v>482</v>
      </c>
      <c r="B380" s="236" t="s">
        <v>186</v>
      </c>
      <c r="C380" s="244" t="s">
        <v>157</v>
      </c>
      <c r="D380" s="244" t="s">
        <v>157</v>
      </c>
      <c r="E380" s="247" t="s">
        <v>307</v>
      </c>
      <c r="F380" s="244" t="s">
        <v>484</v>
      </c>
      <c r="G380" s="220">
        <v>16420.91</v>
      </c>
      <c r="H380" s="220">
        <v>7016.32</v>
      </c>
      <c r="I380" s="436">
        <v>6838.32</v>
      </c>
      <c r="J380" s="144">
        <f t="shared" si="21"/>
        <v>97.46305755723799</v>
      </c>
      <c r="K380" s="144">
        <f t="shared" si="22"/>
        <v>41.643977099929295</v>
      </c>
      <c r="L380" s="145">
        <f t="shared" si="24"/>
        <v>97.46305755723799</v>
      </c>
    </row>
    <row r="381" spans="1:12" ht="16.5" customHeight="1">
      <c r="A381" s="124" t="s">
        <v>214</v>
      </c>
      <c r="B381" s="236" t="s">
        <v>186</v>
      </c>
      <c r="C381" s="244" t="s">
        <v>157</v>
      </c>
      <c r="D381" s="244" t="s">
        <v>157</v>
      </c>
      <c r="E381" s="247" t="s">
        <v>307</v>
      </c>
      <c r="F381" s="244" t="s">
        <v>213</v>
      </c>
      <c r="G381" s="220">
        <v>33625.03</v>
      </c>
      <c r="H381" s="220">
        <v>98836</v>
      </c>
      <c r="I381" s="436">
        <v>36527.94</v>
      </c>
      <c r="J381" s="144">
        <f t="shared" si="21"/>
        <v>36.958132664211426</v>
      </c>
      <c r="K381" s="144">
        <f t="shared" si="22"/>
        <v>108.63318188861098</v>
      </c>
      <c r="L381" s="145">
        <f t="shared" si="24"/>
        <v>36.958132664211426</v>
      </c>
    </row>
    <row r="382" spans="1:12" ht="14.25" customHeight="1">
      <c r="A382" s="437" t="s">
        <v>651</v>
      </c>
      <c r="B382" s="236" t="s">
        <v>186</v>
      </c>
      <c r="C382" s="243" t="s">
        <v>157</v>
      </c>
      <c r="D382" s="246" t="s">
        <v>157</v>
      </c>
      <c r="E382" s="246" t="s">
        <v>261</v>
      </c>
      <c r="F382" s="247"/>
      <c r="G382" s="219">
        <f>SUM(G383:G385)</f>
        <v>155963.77000000002</v>
      </c>
      <c r="H382" s="219">
        <f>SUM(H383:H385)</f>
        <v>191944.68</v>
      </c>
      <c r="I382" s="446">
        <f>SUM(I383:I385)</f>
        <v>191944.39</v>
      </c>
      <c r="J382" s="144">
        <f t="shared" si="21"/>
        <v>99.99984891480193</v>
      </c>
      <c r="K382" s="144">
        <f t="shared" si="22"/>
        <v>123.06985782659652</v>
      </c>
      <c r="L382" s="145">
        <f t="shared" si="24"/>
        <v>99.99984891480193</v>
      </c>
    </row>
    <row r="383" spans="1:12" ht="16.5" customHeight="1">
      <c r="A383" s="112" t="s">
        <v>592</v>
      </c>
      <c r="B383" s="236" t="s">
        <v>186</v>
      </c>
      <c r="C383" s="244" t="s">
        <v>157</v>
      </c>
      <c r="D383" s="247" t="s">
        <v>157</v>
      </c>
      <c r="E383" s="247" t="s">
        <v>261</v>
      </c>
      <c r="F383" s="247" t="s">
        <v>339</v>
      </c>
      <c r="G383" s="220">
        <v>66198.54</v>
      </c>
      <c r="H383" s="220">
        <v>87180.04</v>
      </c>
      <c r="I383" s="436">
        <v>87179.86</v>
      </c>
      <c r="J383" s="144">
        <f t="shared" si="21"/>
        <v>99.99979353072102</v>
      </c>
      <c r="K383" s="144">
        <f t="shared" si="22"/>
        <v>131.69453586136493</v>
      </c>
      <c r="L383" s="145">
        <f t="shared" si="24"/>
        <v>99.99979353072102</v>
      </c>
    </row>
    <row r="384" spans="1:12" ht="39.75" customHeight="1">
      <c r="A384" s="112" t="s">
        <v>593</v>
      </c>
      <c r="B384" s="236" t="s">
        <v>186</v>
      </c>
      <c r="C384" s="244" t="s">
        <v>157</v>
      </c>
      <c r="D384" s="247" t="s">
        <v>157</v>
      </c>
      <c r="E384" s="247" t="s">
        <v>261</v>
      </c>
      <c r="F384" s="247" t="s">
        <v>90</v>
      </c>
      <c r="G384" s="220">
        <v>19991.96</v>
      </c>
      <c r="H384" s="220">
        <v>26328.37</v>
      </c>
      <c r="I384" s="436">
        <v>26328.26</v>
      </c>
      <c r="J384" s="144">
        <f t="shared" si="21"/>
        <v>99.9995821997336</v>
      </c>
      <c r="K384" s="144">
        <f t="shared" si="22"/>
        <v>131.69424108491614</v>
      </c>
      <c r="L384" s="145">
        <f t="shared" si="24"/>
        <v>99.9995821997336</v>
      </c>
    </row>
    <row r="385" spans="1:12" ht="15.75" customHeight="1">
      <c r="A385" s="124" t="s">
        <v>214</v>
      </c>
      <c r="B385" s="236" t="s">
        <v>186</v>
      </c>
      <c r="C385" s="244" t="s">
        <v>157</v>
      </c>
      <c r="D385" s="247" t="s">
        <v>157</v>
      </c>
      <c r="E385" s="247" t="s">
        <v>261</v>
      </c>
      <c r="F385" s="247" t="s">
        <v>213</v>
      </c>
      <c r="G385" s="220">
        <v>69773.27</v>
      </c>
      <c r="H385" s="220">
        <v>78436.27</v>
      </c>
      <c r="I385" s="436">
        <v>78436.27</v>
      </c>
      <c r="J385" s="144">
        <f t="shared" si="21"/>
        <v>100</v>
      </c>
      <c r="K385" s="144">
        <f t="shared" si="22"/>
        <v>112.41592948130423</v>
      </c>
      <c r="L385" s="145">
        <f t="shared" si="24"/>
        <v>100</v>
      </c>
    </row>
    <row r="386" spans="1:12" ht="27.75" customHeight="1">
      <c r="A386" s="437" t="s">
        <v>652</v>
      </c>
      <c r="B386" s="242" t="s">
        <v>186</v>
      </c>
      <c r="C386" s="243" t="s">
        <v>157</v>
      </c>
      <c r="D386" s="246" t="s">
        <v>157</v>
      </c>
      <c r="E386" s="246" t="s">
        <v>260</v>
      </c>
      <c r="F386" s="246"/>
      <c r="G386" s="219">
        <f>SUM(G387:G388)</f>
        <v>82928.9</v>
      </c>
      <c r="H386" s="219">
        <f>SUM(H387:H388)</f>
        <v>140588</v>
      </c>
      <c r="I386" s="446">
        <f>SUM(I387:I388)</f>
        <v>58647.81</v>
      </c>
      <c r="J386" s="144">
        <f t="shared" si="21"/>
        <v>41.71608529888753</v>
      </c>
      <c r="K386" s="144">
        <f t="shared" si="22"/>
        <v>70.72059318283493</v>
      </c>
      <c r="L386" s="145">
        <f t="shared" si="24"/>
        <v>41.71608529888753</v>
      </c>
    </row>
    <row r="387" spans="1:12" ht="14.25" customHeight="1">
      <c r="A387" s="112" t="s">
        <v>691</v>
      </c>
      <c r="B387" s="236" t="s">
        <v>186</v>
      </c>
      <c r="C387" s="244" t="s">
        <v>157</v>
      </c>
      <c r="D387" s="244" t="s">
        <v>157</v>
      </c>
      <c r="E387" s="247" t="s">
        <v>260</v>
      </c>
      <c r="F387" s="247" t="s">
        <v>215</v>
      </c>
      <c r="G387" s="220">
        <v>82928.9</v>
      </c>
      <c r="H387" s="220">
        <v>95588</v>
      </c>
      <c r="I387" s="436">
        <v>58647.81</v>
      </c>
      <c r="J387" s="144">
        <f t="shared" si="21"/>
        <v>61.35478302715822</v>
      </c>
      <c r="K387" s="144">
        <f t="shared" si="22"/>
        <v>70.72059318283493</v>
      </c>
      <c r="L387" s="145">
        <f aca="true" t="shared" si="25" ref="L387:L393">I387/H387*100</f>
        <v>61.35478302715822</v>
      </c>
    </row>
    <row r="388" spans="1:12" ht="18" customHeight="1">
      <c r="A388" s="112" t="s">
        <v>332</v>
      </c>
      <c r="B388" s="236" t="s">
        <v>186</v>
      </c>
      <c r="C388" s="244" t="s">
        <v>157</v>
      </c>
      <c r="D388" s="244" t="s">
        <v>157</v>
      </c>
      <c r="E388" s="247" t="s">
        <v>260</v>
      </c>
      <c r="F388" s="247" t="s">
        <v>333</v>
      </c>
      <c r="G388" s="220">
        <v>0</v>
      </c>
      <c r="H388" s="220">
        <v>45000</v>
      </c>
      <c r="I388" s="436">
        <v>0</v>
      </c>
      <c r="J388" s="144">
        <f t="shared" si="21"/>
        <v>0</v>
      </c>
      <c r="K388" s="144" t="e">
        <f t="shared" si="22"/>
        <v>#DIV/0!</v>
      </c>
      <c r="L388" s="145">
        <f t="shared" si="25"/>
        <v>0</v>
      </c>
    </row>
    <row r="389" spans="1:12" ht="18.75" customHeight="1">
      <c r="A389" s="465" t="s">
        <v>178</v>
      </c>
      <c r="B389" s="236" t="s">
        <v>186</v>
      </c>
      <c r="C389" s="250" t="s">
        <v>157</v>
      </c>
      <c r="D389" s="245" t="s">
        <v>159</v>
      </c>
      <c r="E389" s="246"/>
      <c r="F389" s="245"/>
      <c r="G389" s="217">
        <f>G390+G402+G405+G408+G398</f>
        <v>10955105.08</v>
      </c>
      <c r="H389" s="217">
        <f>H390+H402+H405+H408+H398</f>
        <v>14065412</v>
      </c>
      <c r="I389" s="434">
        <f>I390+I402+I405+I408+I398</f>
        <v>11308153.86</v>
      </c>
      <c r="J389" s="144">
        <f t="shared" si="21"/>
        <v>80.39689032927012</v>
      </c>
      <c r="K389" s="144">
        <f t="shared" si="22"/>
        <v>103.22268729895194</v>
      </c>
      <c r="L389" s="145">
        <f t="shared" si="25"/>
        <v>80.39689032927012</v>
      </c>
    </row>
    <row r="390" spans="1:12" ht="27" customHeight="1">
      <c r="A390" s="480" t="s">
        <v>129</v>
      </c>
      <c r="B390" s="242" t="s">
        <v>186</v>
      </c>
      <c r="C390" s="261" t="s">
        <v>157</v>
      </c>
      <c r="D390" s="264" t="s">
        <v>159</v>
      </c>
      <c r="E390" s="264" t="s">
        <v>262</v>
      </c>
      <c r="F390" s="264"/>
      <c r="G390" s="227">
        <f>SUM(G391:G397)</f>
        <v>4340963.88</v>
      </c>
      <c r="H390" s="227">
        <f>SUM(H391:H397)</f>
        <v>6540000</v>
      </c>
      <c r="I390" s="481">
        <f>SUM(I391:I397)</f>
        <v>5537946.9399999995</v>
      </c>
      <c r="J390" s="144">
        <f t="shared" si="21"/>
        <v>84.67808776758409</v>
      </c>
      <c r="K390" s="144">
        <f t="shared" si="22"/>
        <v>127.57413084026858</v>
      </c>
      <c r="L390" s="145">
        <f t="shared" si="25"/>
        <v>84.67808776758409</v>
      </c>
    </row>
    <row r="391" spans="1:12" ht="16.5" customHeight="1">
      <c r="A391" s="112" t="s">
        <v>592</v>
      </c>
      <c r="B391" s="236" t="s">
        <v>186</v>
      </c>
      <c r="C391" s="244" t="s">
        <v>157</v>
      </c>
      <c r="D391" s="247" t="s">
        <v>159</v>
      </c>
      <c r="E391" s="247" t="s">
        <v>262</v>
      </c>
      <c r="F391" s="247" t="s">
        <v>339</v>
      </c>
      <c r="G391" s="220">
        <v>2557558.91</v>
      </c>
      <c r="H391" s="220">
        <v>4214102.65</v>
      </c>
      <c r="I391" s="436">
        <v>3329856.12</v>
      </c>
      <c r="J391" s="144">
        <f t="shared" si="21"/>
        <v>79.016967467558</v>
      </c>
      <c r="K391" s="144">
        <f t="shared" si="22"/>
        <v>130.19665380845518</v>
      </c>
      <c r="L391" s="145">
        <f t="shared" si="25"/>
        <v>79.016967467558</v>
      </c>
    </row>
    <row r="392" spans="1:12" ht="33" customHeight="1">
      <c r="A392" s="112" t="s">
        <v>595</v>
      </c>
      <c r="B392" s="236" t="s">
        <v>186</v>
      </c>
      <c r="C392" s="244" t="s">
        <v>157</v>
      </c>
      <c r="D392" s="247" t="s">
        <v>159</v>
      </c>
      <c r="E392" s="247" t="s">
        <v>262</v>
      </c>
      <c r="F392" s="247" t="s">
        <v>340</v>
      </c>
      <c r="G392" s="220">
        <v>55860.4</v>
      </c>
      <c r="H392" s="220">
        <v>86000</v>
      </c>
      <c r="I392" s="436">
        <v>72296.9</v>
      </c>
      <c r="J392" s="144">
        <f t="shared" si="21"/>
        <v>84.06616279069766</v>
      </c>
      <c r="K392" s="144">
        <f t="shared" si="22"/>
        <v>129.424243292207</v>
      </c>
      <c r="L392" s="145">
        <f t="shared" si="25"/>
        <v>84.06616279069766</v>
      </c>
    </row>
    <row r="393" spans="1:12" ht="45" customHeight="1">
      <c r="A393" s="112" t="s">
        <v>593</v>
      </c>
      <c r="B393" s="262" t="s">
        <v>186</v>
      </c>
      <c r="C393" s="244" t="s">
        <v>157</v>
      </c>
      <c r="D393" s="247" t="s">
        <v>159</v>
      </c>
      <c r="E393" s="247" t="s">
        <v>262</v>
      </c>
      <c r="F393" s="247" t="s">
        <v>90</v>
      </c>
      <c r="G393" s="220">
        <v>1157932.16</v>
      </c>
      <c r="H393" s="220">
        <v>1299000</v>
      </c>
      <c r="I393" s="436">
        <v>1299000</v>
      </c>
      <c r="J393" s="144">
        <f t="shared" si="21"/>
        <v>100</v>
      </c>
      <c r="K393" s="144">
        <f t="shared" si="22"/>
        <v>112.18273789027504</v>
      </c>
      <c r="L393" s="145">
        <f t="shared" si="25"/>
        <v>100</v>
      </c>
    </row>
    <row r="394" spans="1:12" ht="19.5" customHeight="1">
      <c r="A394" s="112" t="s">
        <v>691</v>
      </c>
      <c r="B394" s="242" t="s">
        <v>186</v>
      </c>
      <c r="C394" s="244" t="s">
        <v>157</v>
      </c>
      <c r="D394" s="247" t="s">
        <v>159</v>
      </c>
      <c r="E394" s="247" t="s">
        <v>262</v>
      </c>
      <c r="F394" s="247" t="s">
        <v>215</v>
      </c>
      <c r="G394" s="220">
        <v>533609.77</v>
      </c>
      <c r="H394" s="220">
        <v>809900</v>
      </c>
      <c r="I394" s="436">
        <v>743756.78</v>
      </c>
      <c r="J394" s="144">
        <f t="shared" si="21"/>
        <v>91.8331621187801</v>
      </c>
      <c r="K394" s="144">
        <f t="shared" si="22"/>
        <v>139.38215186727186</v>
      </c>
      <c r="L394" s="145">
        <f t="shared" si="24"/>
        <v>91.8331621187801</v>
      </c>
    </row>
    <row r="395" spans="1:12" ht="26.25" customHeight="1">
      <c r="A395" s="112" t="s">
        <v>253</v>
      </c>
      <c r="B395" s="242" t="s">
        <v>186</v>
      </c>
      <c r="C395" s="244" t="s">
        <v>157</v>
      </c>
      <c r="D395" s="247" t="s">
        <v>159</v>
      </c>
      <c r="E395" s="247" t="s">
        <v>262</v>
      </c>
      <c r="F395" s="247" t="s">
        <v>254</v>
      </c>
      <c r="G395" s="220">
        <v>0</v>
      </c>
      <c r="H395" s="220">
        <v>85897.35</v>
      </c>
      <c r="I395" s="436">
        <v>85897.35</v>
      </c>
      <c r="J395" s="144">
        <f t="shared" si="21"/>
        <v>100</v>
      </c>
      <c r="K395" s="144" t="e">
        <f t="shared" si="22"/>
        <v>#DIV/0!</v>
      </c>
      <c r="L395" s="145">
        <f t="shared" si="24"/>
        <v>100</v>
      </c>
    </row>
    <row r="396" spans="1:12" ht="32.25" customHeight="1">
      <c r="A396" s="112" t="s">
        <v>334</v>
      </c>
      <c r="B396" s="236" t="s">
        <v>186</v>
      </c>
      <c r="C396" s="244" t="s">
        <v>157</v>
      </c>
      <c r="D396" s="247" t="s">
        <v>159</v>
      </c>
      <c r="E396" s="247" t="s">
        <v>262</v>
      </c>
      <c r="F396" s="247" t="s">
        <v>337</v>
      </c>
      <c r="G396" s="220">
        <v>0</v>
      </c>
      <c r="H396" s="220">
        <v>2000</v>
      </c>
      <c r="I396" s="436">
        <v>0</v>
      </c>
      <c r="J396" s="144">
        <f t="shared" si="21"/>
        <v>0</v>
      </c>
      <c r="K396" s="144" t="e">
        <f t="shared" si="22"/>
        <v>#DIV/0!</v>
      </c>
      <c r="L396" s="145">
        <f t="shared" si="24"/>
        <v>0</v>
      </c>
    </row>
    <row r="397" spans="1:12" ht="15.75" customHeight="1">
      <c r="A397" s="112" t="s">
        <v>241</v>
      </c>
      <c r="B397" s="236" t="s">
        <v>186</v>
      </c>
      <c r="C397" s="244" t="s">
        <v>157</v>
      </c>
      <c r="D397" s="247" t="s">
        <v>159</v>
      </c>
      <c r="E397" s="247" t="s">
        <v>262</v>
      </c>
      <c r="F397" s="247" t="s">
        <v>242</v>
      </c>
      <c r="G397" s="220">
        <v>36002.64</v>
      </c>
      <c r="H397" s="220">
        <v>43100</v>
      </c>
      <c r="I397" s="436">
        <v>7139.79</v>
      </c>
      <c r="J397" s="144">
        <f t="shared" si="21"/>
        <v>16.565638051044086</v>
      </c>
      <c r="K397" s="144">
        <f t="shared" si="22"/>
        <v>19.831295704981635</v>
      </c>
      <c r="L397" s="145">
        <f t="shared" si="24"/>
        <v>16.565638051044086</v>
      </c>
    </row>
    <row r="398" spans="1:12" ht="96.75" customHeight="1">
      <c r="A398" s="482" t="s">
        <v>653</v>
      </c>
      <c r="B398" s="236" t="s">
        <v>186</v>
      </c>
      <c r="C398" s="243" t="s">
        <v>157</v>
      </c>
      <c r="D398" s="246" t="s">
        <v>159</v>
      </c>
      <c r="E398" s="246" t="s">
        <v>151</v>
      </c>
      <c r="F398" s="246"/>
      <c r="G398" s="218">
        <f>SUM(G399:G401)</f>
        <v>5982754.2</v>
      </c>
      <c r="H398" s="218">
        <f>SUM(H399:H401)</f>
        <v>6696000</v>
      </c>
      <c r="I398" s="435">
        <f>SUM(I399:I401)</f>
        <v>5024184.92</v>
      </c>
      <c r="J398" s="144">
        <f aca="true" t="shared" si="26" ref="J398:J461">I398/H398*100</f>
        <v>75.03263022700119</v>
      </c>
      <c r="K398" s="144">
        <f aca="true" t="shared" si="27" ref="K398:K461">I398/G398*100</f>
        <v>83.97779270289927</v>
      </c>
      <c r="L398" s="145">
        <f t="shared" si="24"/>
        <v>75.03263022700119</v>
      </c>
    </row>
    <row r="399" spans="1:12" ht="17.25" customHeight="1">
      <c r="A399" s="112" t="s">
        <v>592</v>
      </c>
      <c r="B399" s="236" t="s">
        <v>186</v>
      </c>
      <c r="C399" s="244" t="s">
        <v>157</v>
      </c>
      <c r="D399" s="244" t="s">
        <v>159</v>
      </c>
      <c r="E399" s="247" t="s">
        <v>151</v>
      </c>
      <c r="F399" s="247" t="s">
        <v>339</v>
      </c>
      <c r="G399" s="220">
        <v>4620418.25</v>
      </c>
      <c r="H399" s="220">
        <v>5142000</v>
      </c>
      <c r="I399" s="436">
        <v>4192230.28</v>
      </c>
      <c r="J399" s="144">
        <f t="shared" si="26"/>
        <v>81.5291769739401</v>
      </c>
      <c r="K399" s="144">
        <f t="shared" si="27"/>
        <v>90.73270109259047</v>
      </c>
      <c r="L399" s="145">
        <f t="shared" si="24"/>
        <v>81.5291769739401</v>
      </c>
    </row>
    <row r="400" spans="1:12" ht="42" customHeight="1">
      <c r="A400" s="112" t="s">
        <v>593</v>
      </c>
      <c r="B400" s="236" t="s">
        <v>186</v>
      </c>
      <c r="C400" s="244" t="s">
        <v>157</v>
      </c>
      <c r="D400" s="247" t="s">
        <v>159</v>
      </c>
      <c r="E400" s="247" t="s">
        <v>151</v>
      </c>
      <c r="F400" s="247" t="s">
        <v>90</v>
      </c>
      <c r="G400" s="220">
        <v>1362335.95</v>
      </c>
      <c r="H400" s="220">
        <v>1454000</v>
      </c>
      <c r="I400" s="436">
        <v>827828.64</v>
      </c>
      <c r="J400" s="144">
        <f t="shared" si="26"/>
        <v>56.93456946354883</v>
      </c>
      <c r="K400" s="144">
        <f t="shared" si="27"/>
        <v>60.765381696049346</v>
      </c>
      <c r="L400" s="447">
        <f t="shared" si="24"/>
        <v>56.93456946354883</v>
      </c>
    </row>
    <row r="401" spans="1:12" ht="21.75" customHeight="1">
      <c r="A401" s="112" t="s">
        <v>691</v>
      </c>
      <c r="B401" s="236" t="s">
        <v>186</v>
      </c>
      <c r="C401" s="244" t="s">
        <v>157</v>
      </c>
      <c r="D401" s="247" t="s">
        <v>159</v>
      </c>
      <c r="E401" s="247" t="s">
        <v>151</v>
      </c>
      <c r="F401" s="247" t="s">
        <v>215</v>
      </c>
      <c r="G401" s="220">
        <v>0</v>
      </c>
      <c r="H401" s="220">
        <v>100000</v>
      </c>
      <c r="I401" s="436">
        <v>4126</v>
      </c>
      <c r="J401" s="144">
        <f t="shared" si="26"/>
        <v>4.1259999999999994</v>
      </c>
      <c r="K401" s="144" t="e">
        <f t="shared" si="27"/>
        <v>#DIV/0!</v>
      </c>
      <c r="L401" s="145">
        <f t="shared" si="24"/>
        <v>4.1259999999999994</v>
      </c>
    </row>
    <row r="402" spans="1:12" ht="55.5" customHeight="1">
      <c r="A402" s="437" t="s">
        <v>140</v>
      </c>
      <c r="B402" s="236" t="s">
        <v>186</v>
      </c>
      <c r="C402" s="243" t="s">
        <v>157</v>
      </c>
      <c r="D402" s="246" t="s">
        <v>159</v>
      </c>
      <c r="E402" s="246" t="s">
        <v>263</v>
      </c>
      <c r="F402" s="246"/>
      <c r="G402" s="218">
        <f>SUM(G403:G404)</f>
        <v>15642.86</v>
      </c>
      <c r="H402" s="218">
        <f>SUM(H403:H404)</f>
        <v>29412</v>
      </c>
      <c r="I402" s="435">
        <f>SUM(I403:I404)</f>
        <v>29412</v>
      </c>
      <c r="J402" s="144">
        <f t="shared" si="26"/>
        <v>100</v>
      </c>
      <c r="K402" s="144">
        <f t="shared" si="27"/>
        <v>188.02188346632263</v>
      </c>
      <c r="L402" s="145">
        <f t="shared" si="24"/>
        <v>100</v>
      </c>
    </row>
    <row r="403" spans="1:12" ht="13.5" customHeight="1">
      <c r="A403" s="112" t="s">
        <v>595</v>
      </c>
      <c r="B403" s="236" t="s">
        <v>186</v>
      </c>
      <c r="C403" s="244" t="s">
        <v>157</v>
      </c>
      <c r="D403" s="244" t="s">
        <v>159</v>
      </c>
      <c r="E403" s="247" t="s">
        <v>263</v>
      </c>
      <c r="F403" s="247" t="s">
        <v>340</v>
      </c>
      <c r="G403" s="220">
        <v>0</v>
      </c>
      <c r="H403" s="220">
        <v>0</v>
      </c>
      <c r="I403" s="436">
        <v>0</v>
      </c>
      <c r="J403" s="144" t="e">
        <f t="shared" si="26"/>
        <v>#DIV/0!</v>
      </c>
      <c r="K403" s="144" t="e">
        <f t="shared" si="27"/>
        <v>#DIV/0!</v>
      </c>
      <c r="L403" s="145" t="e">
        <f t="shared" si="24"/>
        <v>#DIV/0!</v>
      </c>
    </row>
    <row r="404" spans="1:12" ht="15.75" customHeight="1">
      <c r="A404" s="112" t="s">
        <v>832</v>
      </c>
      <c r="B404" s="236" t="s">
        <v>186</v>
      </c>
      <c r="C404" s="244" t="s">
        <v>157</v>
      </c>
      <c r="D404" s="247" t="s">
        <v>159</v>
      </c>
      <c r="E404" s="247" t="s">
        <v>263</v>
      </c>
      <c r="F404" s="247" t="s">
        <v>215</v>
      </c>
      <c r="G404" s="220">
        <v>15642.86</v>
      </c>
      <c r="H404" s="220">
        <v>29412</v>
      </c>
      <c r="I404" s="436">
        <v>29412</v>
      </c>
      <c r="J404" s="144">
        <f t="shared" si="26"/>
        <v>100</v>
      </c>
      <c r="K404" s="144">
        <f t="shared" si="27"/>
        <v>188.02188346632263</v>
      </c>
      <c r="L404" s="145">
        <f t="shared" si="24"/>
        <v>100</v>
      </c>
    </row>
    <row r="405" spans="1:12" ht="25.5" customHeight="1">
      <c r="A405" s="437" t="s">
        <v>654</v>
      </c>
      <c r="B405" s="236" t="s">
        <v>186</v>
      </c>
      <c r="C405" s="243" t="s">
        <v>157</v>
      </c>
      <c r="D405" s="246" t="s">
        <v>159</v>
      </c>
      <c r="E405" s="246" t="s">
        <v>264</v>
      </c>
      <c r="F405" s="246"/>
      <c r="G405" s="218">
        <f>G406+G407</f>
        <v>495744.14</v>
      </c>
      <c r="H405" s="218">
        <f>H406+H407</f>
        <v>500000</v>
      </c>
      <c r="I405" s="435">
        <f>I406+I407</f>
        <v>451999</v>
      </c>
      <c r="J405" s="144">
        <f t="shared" si="26"/>
        <v>90.3998</v>
      </c>
      <c r="K405" s="144">
        <f t="shared" si="27"/>
        <v>91.17586342019091</v>
      </c>
      <c r="L405" s="145">
        <f>I405/H405*100</f>
        <v>90.3998</v>
      </c>
    </row>
    <row r="406" spans="1:12" ht="20.25" customHeight="1">
      <c r="A406" s="112" t="s">
        <v>832</v>
      </c>
      <c r="B406" s="236" t="s">
        <v>186</v>
      </c>
      <c r="C406" s="244" t="s">
        <v>157</v>
      </c>
      <c r="D406" s="247" t="s">
        <v>159</v>
      </c>
      <c r="E406" s="247" t="s">
        <v>264</v>
      </c>
      <c r="F406" s="247" t="s">
        <v>215</v>
      </c>
      <c r="G406" s="220">
        <v>243565</v>
      </c>
      <c r="H406" s="220">
        <v>220000</v>
      </c>
      <c r="I406" s="436">
        <v>199999</v>
      </c>
      <c r="J406" s="144">
        <f t="shared" si="26"/>
        <v>90.90863636363636</v>
      </c>
      <c r="K406" s="144">
        <f t="shared" si="27"/>
        <v>82.11319360335023</v>
      </c>
      <c r="L406" s="145">
        <f>I406/H406*100</f>
        <v>90.90863636363636</v>
      </c>
    </row>
    <row r="407" spans="1:12" ht="18.75" customHeight="1">
      <c r="A407" s="124" t="s">
        <v>214</v>
      </c>
      <c r="B407" s="236" t="s">
        <v>186</v>
      </c>
      <c r="C407" s="244" t="s">
        <v>157</v>
      </c>
      <c r="D407" s="247" t="s">
        <v>159</v>
      </c>
      <c r="E407" s="247" t="s">
        <v>264</v>
      </c>
      <c r="F407" s="247" t="s">
        <v>213</v>
      </c>
      <c r="G407" s="220">
        <v>252179.14</v>
      </c>
      <c r="H407" s="220">
        <v>280000</v>
      </c>
      <c r="I407" s="436">
        <v>252000</v>
      </c>
      <c r="J407" s="144">
        <f t="shared" si="26"/>
        <v>90</v>
      </c>
      <c r="K407" s="144">
        <f t="shared" si="27"/>
        <v>99.9289631965594</v>
      </c>
      <c r="L407" s="145">
        <f t="shared" si="24"/>
        <v>90</v>
      </c>
    </row>
    <row r="408" spans="1:12" ht="15.75" customHeight="1">
      <c r="A408" s="437" t="s">
        <v>655</v>
      </c>
      <c r="B408" s="236" t="s">
        <v>186</v>
      </c>
      <c r="C408" s="243" t="s">
        <v>157</v>
      </c>
      <c r="D408" s="246" t="s">
        <v>159</v>
      </c>
      <c r="E408" s="246" t="s">
        <v>372</v>
      </c>
      <c r="F408" s="246"/>
      <c r="G408" s="218">
        <f>G409+G410</f>
        <v>120000</v>
      </c>
      <c r="H408" s="218">
        <f>H409+H410</f>
        <v>300000</v>
      </c>
      <c r="I408" s="435">
        <f>I409+I410</f>
        <v>264611</v>
      </c>
      <c r="J408" s="144">
        <f t="shared" si="26"/>
        <v>88.20366666666666</v>
      </c>
      <c r="K408" s="144">
        <f t="shared" si="27"/>
        <v>220.50916666666666</v>
      </c>
      <c r="L408" s="145">
        <f t="shared" si="24"/>
        <v>88.20366666666666</v>
      </c>
    </row>
    <row r="409" spans="1:12" ht="15.75" customHeight="1">
      <c r="A409" s="112" t="s">
        <v>496</v>
      </c>
      <c r="B409" s="236" t="s">
        <v>186</v>
      </c>
      <c r="C409" s="244" t="s">
        <v>157</v>
      </c>
      <c r="D409" s="247" t="s">
        <v>159</v>
      </c>
      <c r="E409" s="247" t="s">
        <v>372</v>
      </c>
      <c r="F409" s="247" t="s">
        <v>215</v>
      </c>
      <c r="G409" s="220">
        <v>100000</v>
      </c>
      <c r="H409" s="220">
        <v>300000</v>
      </c>
      <c r="I409" s="436">
        <v>264611</v>
      </c>
      <c r="J409" s="144">
        <f t="shared" si="26"/>
        <v>88.20366666666666</v>
      </c>
      <c r="K409" s="144">
        <f t="shared" si="27"/>
        <v>264.611</v>
      </c>
      <c r="L409" s="145"/>
    </row>
    <row r="410" spans="1:12" ht="14.25" customHeight="1">
      <c r="A410" s="124" t="s">
        <v>214</v>
      </c>
      <c r="B410" s="236" t="s">
        <v>186</v>
      </c>
      <c r="C410" s="244" t="s">
        <v>157</v>
      </c>
      <c r="D410" s="247" t="s">
        <v>159</v>
      </c>
      <c r="E410" s="247" t="s">
        <v>372</v>
      </c>
      <c r="F410" s="247" t="s">
        <v>213</v>
      </c>
      <c r="G410" s="220">
        <v>20000</v>
      </c>
      <c r="H410" s="220">
        <v>0</v>
      </c>
      <c r="I410" s="436">
        <v>0</v>
      </c>
      <c r="J410" s="144" t="e">
        <f t="shared" si="26"/>
        <v>#DIV/0!</v>
      </c>
      <c r="K410" s="144">
        <f t="shared" si="27"/>
        <v>0</v>
      </c>
      <c r="L410" s="145" t="e">
        <f t="shared" si="24"/>
        <v>#DIV/0!</v>
      </c>
    </row>
    <row r="411" spans="1:12" ht="17.25" customHeight="1">
      <c r="A411" s="462" t="s">
        <v>209</v>
      </c>
      <c r="B411" s="429" t="s">
        <v>186</v>
      </c>
      <c r="C411" s="483" t="s">
        <v>158</v>
      </c>
      <c r="D411" s="248"/>
      <c r="E411" s="246"/>
      <c r="F411" s="248"/>
      <c r="G411" s="450">
        <f>G412</f>
        <v>12698899.82</v>
      </c>
      <c r="H411" s="450">
        <f>H412</f>
        <v>24688446.490000002</v>
      </c>
      <c r="I411" s="451">
        <f>I412</f>
        <v>17272928.35</v>
      </c>
      <c r="J411" s="144">
        <f t="shared" si="26"/>
        <v>69.96360972731257</v>
      </c>
      <c r="K411" s="144">
        <f t="shared" si="27"/>
        <v>136.01909295162864</v>
      </c>
      <c r="L411" s="145">
        <f t="shared" si="24"/>
        <v>69.96360972731257</v>
      </c>
    </row>
    <row r="412" spans="1:12" ht="12" customHeight="1">
      <c r="A412" s="465" t="s">
        <v>179</v>
      </c>
      <c r="B412" s="236" t="s">
        <v>186</v>
      </c>
      <c r="C412" s="263" t="s">
        <v>158</v>
      </c>
      <c r="D412" s="245" t="s">
        <v>156</v>
      </c>
      <c r="E412" s="246"/>
      <c r="F412" s="245"/>
      <c r="G412" s="226">
        <f>G413+G421+G432+G434+G436+G438</f>
        <v>12698899.82</v>
      </c>
      <c r="H412" s="226">
        <f>H413+H421+H432+H434+H436+H438</f>
        <v>24688446.490000002</v>
      </c>
      <c r="I412" s="479">
        <f>I413+I421+I432+I434+I436+I438</f>
        <v>17272928.35</v>
      </c>
      <c r="J412" s="144">
        <f t="shared" si="26"/>
        <v>69.96360972731257</v>
      </c>
      <c r="K412" s="144">
        <f t="shared" si="27"/>
        <v>136.01909295162864</v>
      </c>
      <c r="L412" s="145">
        <f t="shared" si="24"/>
        <v>69.96360972731257</v>
      </c>
    </row>
    <row r="413" spans="1:12" ht="29.25" customHeight="1">
      <c r="A413" s="480" t="s">
        <v>130</v>
      </c>
      <c r="B413" s="236" t="s">
        <v>186</v>
      </c>
      <c r="C413" s="264" t="s">
        <v>158</v>
      </c>
      <c r="D413" s="264" t="s">
        <v>156</v>
      </c>
      <c r="E413" s="264" t="s">
        <v>265</v>
      </c>
      <c r="F413" s="264"/>
      <c r="G413" s="223">
        <f>G414+G442</f>
        <v>12025699.82</v>
      </c>
      <c r="H413" s="223">
        <f>H414+H442</f>
        <v>16659370.41</v>
      </c>
      <c r="I413" s="469">
        <f>I414+I442</f>
        <v>12145601.88</v>
      </c>
      <c r="J413" s="144">
        <f t="shared" si="26"/>
        <v>72.90552752647513</v>
      </c>
      <c r="K413" s="144">
        <f t="shared" si="27"/>
        <v>100.99704850274568</v>
      </c>
      <c r="L413" s="145">
        <f t="shared" si="24"/>
        <v>72.90552752647513</v>
      </c>
    </row>
    <row r="414" spans="1:12" ht="27" customHeight="1">
      <c r="A414" s="117" t="s">
        <v>131</v>
      </c>
      <c r="B414" s="236" t="s">
        <v>186</v>
      </c>
      <c r="C414" s="245" t="s">
        <v>132</v>
      </c>
      <c r="D414" s="245" t="s">
        <v>156</v>
      </c>
      <c r="E414" s="245" t="s">
        <v>266</v>
      </c>
      <c r="F414" s="245"/>
      <c r="G414" s="226">
        <f>G415+G417+G419+G423+G427+G430+G425</f>
        <v>11937799.21</v>
      </c>
      <c r="H414" s="226">
        <f>H415+H417+H419+H423+H427+H430+H425</f>
        <v>16499370.41</v>
      </c>
      <c r="I414" s="479">
        <f>I415+I417+I419+I423+I427+I430+I425</f>
        <v>12039901.48</v>
      </c>
      <c r="J414" s="144">
        <f t="shared" si="26"/>
        <v>72.9718842647645</v>
      </c>
      <c r="K414" s="144">
        <f t="shared" si="27"/>
        <v>100.85528553633631</v>
      </c>
      <c r="L414" s="145">
        <f t="shared" si="24"/>
        <v>72.9718842647645</v>
      </c>
    </row>
    <row r="415" spans="1:12" ht="12.75" customHeight="1">
      <c r="A415" s="437" t="s">
        <v>656</v>
      </c>
      <c r="B415" s="236" t="s">
        <v>186</v>
      </c>
      <c r="C415" s="238" t="s">
        <v>158</v>
      </c>
      <c r="D415" s="246" t="s">
        <v>156</v>
      </c>
      <c r="E415" s="246" t="s">
        <v>490</v>
      </c>
      <c r="F415" s="246"/>
      <c r="G415" s="219">
        <f>SUM(G416:G416)</f>
        <v>1155095.19</v>
      </c>
      <c r="H415" s="219">
        <f>SUM(H416:H416)</f>
        <v>2203419.27</v>
      </c>
      <c r="I415" s="446">
        <f>SUM(I416:I416)</f>
        <v>1415191.52</v>
      </c>
      <c r="J415" s="144">
        <f t="shared" si="26"/>
        <v>64.22706469295787</v>
      </c>
      <c r="K415" s="144">
        <f t="shared" si="27"/>
        <v>122.51730699354744</v>
      </c>
      <c r="L415" s="145">
        <f t="shared" si="24"/>
        <v>64.22706469295787</v>
      </c>
    </row>
    <row r="416" spans="1:12" ht="30" customHeight="1">
      <c r="A416" s="112" t="s">
        <v>0</v>
      </c>
      <c r="B416" s="236" t="s">
        <v>186</v>
      </c>
      <c r="C416" s="265" t="s">
        <v>158</v>
      </c>
      <c r="D416" s="247" t="s">
        <v>156</v>
      </c>
      <c r="E416" s="247" t="s">
        <v>490</v>
      </c>
      <c r="F416" s="247" t="s">
        <v>1</v>
      </c>
      <c r="G416" s="220">
        <v>1155095.19</v>
      </c>
      <c r="H416" s="220">
        <v>2203419.27</v>
      </c>
      <c r="I416" s="436">
        <v>1415191.52</v>
      </c>
      <c r="J416" s="144">
        <f t="shared" si="26"/>
        <v>64.22706469295787</v>
      </c>
      <c r="K416" s="144">
        <f t="shared" si="27"/>
        <v>122.51730699354744</v>
      </c>
      <c r="L416" s="145">
        <f>I416/H416*100</f>
        <v>64.22706469295787</v>
      </c>
    </row>
    <row r="417" spans="1:12" ht="12.75" customHeight="1">
      <c r="A417" s="437" t="s">
        <v>133</v>
      </c>
      <c r="B417" s="236" t="s">
        <v>186</v>
      </c>
      <c r="C417" s="238" t="s">
        <v>158</v>
      </c>
      <c r="D417" s="246" t="s">
        <v>156</v>
      </c>
      <c r="E417" s="246" t="s">
        <v>267</v>
      </c>
      <c r="F417" s="246"/>
      <c r="G417" s="219">
        <f>SUM(G418:G418)</f>
        <v>7116062.45</v>
      </c>
      <c r="H417" s="219">
        <f>SUM(H418:H418)</f>
        <v>9239530.73</v>
      </c>
      <c r="I417" s="446">
        <f>SUM(I418:I418)</f>
        <v>8568331.34</v>
      </c>
      <c r="J417" s="144">
        <f t="shared" si="26"/>
        <v>92.73556840045273</v>
      </c>
      <c r="K417" s="144">
        <f t="shared" si="27"/>
        <v>120.40832131820316</v>
      </c>
      <c r="L417" s="145">
        <f>I417/H417*100</f>
        <v>92.73556840045273</v>
      </c>
    </row>
    <row r="418" spans="1:12" ht="57" customHeight="1">
      <c r="A418" s="112" t="s">
        <v>0</v>
      </c>
      <c r="B418" s="236" t="s">
        <v>186</v>
      </c>
      <c r="C418" s="265" t="s">
        <v>158</v>
      </c>
      <c r="D418" s="247" t="s">
        <v>156</v>
      </c>
      <c r="E418" s="247" t="s">
        <v>267</v>
      </c>
      <c r="F418" s="247" t="s">
        <v>1</v>
      </c>
      <c r="G418" s="220">
        <v>7116062.45</v>
      </c>
      <c r="H418" s="220">
        <v>9239530.73</v>
      </c>
      <c r="I418" s="436">
        <v>8568331.34</v>
      </c>
      <c r="J418" s="144">
        <f t="shared" si="26"/>
        <v>92.73556840045273</v>
      </c>
      <c r="K418" s="144">
        <f t="shared" si="27"/>
        <v>120.40832131820316</v>
      </c>
      <c r="L418" s="145">
        <f>I418/H418*100</f>
        <v>92.73556840045273</v>
      </c>
    </row>
    <row r="419" spans="1:12" ht="57" customHeight="1">
      <c r="A419" s="111" t="s">
        <v>657</v>
      </c>
      <c r="B419" s="236" t="s">
        <v>186</v>
      </c>
      <c r="C419" s="243" t="s">
        <v>158</v>
      </c>
      <c r="D419" s="246" t="s">
        <v>156</v>
      </c>
      <c r="E419" s="246" t="s">
        <v>355</v>
      </c>
      <c r="F419" s="246"/>
      <c r="G419" s="219">
        <f>SUM(G420:G420)</f>
        <v>1026800</v>
      </c>
      <c r="H419" s="219">
        <f>SUM(H420:H420)</f>
        <v>1781400</v>
      </c>
      <c r="I419" s="446">
        <f>SUM(I420:I420)</f>
        <v>1005100</v>
      </c>
      <c r="J419" s="144">
        <f t="shared" si="26"/>
        <v>56.42191534747951</v>
      </c>
      <c r="K419" s="144">
        <f t="shared" si="27"/>
        <v>97.88663809894818</v>
      </c>
      <c r="L419" s="145">
        <f>I419/H419*100</f>
        <v>56.42191534747951</v>
      </c>
    </row>
    <row r="420" spans="1:12" ht="15.75" customHeight="1">
      <c r="A420" s="124" t="s">
        <v>214</v>
      </c>
      <c r="B420" s="236" t="s">
        <v>186</v>
      </c>
      <c r="C420" s="244" t="s">
        <v>158</v>
      </c>
      <c r="D420" s="247" t="s">
        <v>156</v>
      </c>
      <c r="E420" s="247" t="s">
        <v>355</v>
      </c>
      <c r="F420" s="247" t="s">
        <v>213</v>
      </c>
      <c r="G420" s="220">
        <v>1026800</v>
      </c>
      <c r="H420" s="220">
        <v>1781400</v>
      </c>
      <c r="I420" s="436">
        <v>1005100</v>
      </c>
      <c r="J420" s="144">
        <f t="shared" si="26"/>
        <v>56.42191534747951</v>
      </c>
      <c r="K420" s="144">
        <f t="shared" si="27"/>
        <v>97.88663809894818</v>
      </c>
      <c r="L420" s="145">
        <f t="shared" si="24"/>
        <v>56.42191534747951</v>
      </c>
    </row>
    <row r="421" spans="1:12" ht="28.5" customHeight="1">
      <c r="A421" s="111" t="s">
        <v>833</v>
      </c>
      <c r="B421" s="236" t="s">
        <v>186</v>
      </c>
      <c r="C421" s="243" t="s">
        <v>158</v>
      </c>
      <c r="D421" s="246" t="s">
        <v>156</v>
      </c>
      <c r="E421" s="246" t="s">
        <v>760</v>
      </c>
      <c r="F421" s="246"/>
      <c r="G421" s="219">
        <f>G422</f>
        <v>0</v>
      </c>
      <c r="H421" s="219">
        <f>H422</f>
        <v>4466667</v>
      </c>
      <c r="I421" s="446">
        <f>I422</f>
        <v>2495700</v>
      </c>
      <c r="J421" s="144">
        <f t="shared" si="26"/>
        <v>55.87387642732266</v>
      </c>
      <c r="K421" s="144" t="e">
        <f t="shared" si="27"/>
        <v>#DIV/0!</v>
      </c>
      <c r="L421" s="145">
        <f t="shared" si="24"/>
        <v>55.87387642732266</v>
      </c>
    </row>
    <row r="422" spans="1:13" ht="16.5" customHeight="1">
      <c r="A422" s="112" t="s">
        <v>197</v>
      </c>
      <c r="B422" s="236" t="s">
        <v>186</v>
      </c>
      <c r="C422" s="244" t="s">
        <v>158</v>
      </c>
      <c r="D422" s="247" t="s">
        <v>156</v>
      </c>
      <c r="E422" s="247" t="s">
        <v>760</v>
      </c>
      <c r="F422" s="247" t="s">
        <v>348</v>
      </c>
      <c r="G422" s="220"/>
      <c r="H422" s="220">
        <v>4466667</v>
      </c>
      <c r="I422" s="436">
        <v>2495700</v>
      </c>
      <c r="J422" s="144">
        <f t="shared" si="26"/>
        <v>55.87387642732266</v>
      </c>
      <c r="K422" s="144" t="e">
        <f t="shared" si="27"/>
        <v>#DIV/0!</v>
      </c>
      <c r="L422" s="145">
        <f t="shared" si="24"/>
        <v>55.87387642732266</v>
      </c>
      <c r="M422" s="484"/>
    </row>
    <row r="423" spans="1:13" ht="39" customHeight="1">
      <c r="A423" s="111" t="s">
        <v>689</v>
      </c>
      <c r="B423" s="236" t="s">
        <v>186</v>
      </c>
      <c r="C423" s="243" t="s">
        <v>158</v>
      </c>
      <c r="D423" s="246" t="s">
        <v>156</v>
      </c>
      <c r="E423" s="246" t="s">
        <v>759</v>
      </c>
      <c r="F423" s="246"/>
      <c r="G423" s="219">
        <f>G424</f>
        <v>0</v>
      </c>
      <c r="H423" s="219">
        <f>H424</f>
        <v>227640</v>
      </c>
      <c r="I423" s="446">
        <f>I424</f>
        <v>227640</v>
      </c>
      <c r="J423" s="144">
        <f t="shared" si="26"/>
        <v>100</v>
      </c>
      <c r="K423" s="144" t="e">
        <f t="shared" si="27"/>
        <v>#DIV/0!</v>
      </c>
      <c r="L423" s="145">
        <f t="shared" si="24"/>
        <v>100</v>
      </c>
      <c r="M423" s="485"/>
    </row>
    <row r="424" spans="1:12" ht="15" customHeight="1">
      <c r="A424" s="124" t="s">
        <v>214</v>
      </c>
      <c r="B424" s="236" t="s">
        <v>186</v>
      </c>
      <c r="C424" s="244" t="s">
        <v>158</v>
      </c>
      <c r="D424" s="247" t="s">
        <v>156</v>
      </c>
      <c r="E424" s="247" t="s">
        <v>759</v>
      </c>
      <c r="F424" s="247" t="s">
        <v>213</v>
      </c>
      <c r="G424" s="220"/>
      <c r="H424" s="220">
        <v>227640</v>
      </c>
      <c r="I424" s="436">
        <v>227640</v>
      </c>
      <c r="J424" s="144">
        <f t="shared" si="26"/>
        <v>100</v>
      </c>
      <c r="K424" s="144" t="e">
        <f t="shared" si="27"/>
        <v>#DIV/0!</v>
      </c>
      <c r="L424" s="145">
        <f t="shared" si="24"/>
        <v>100</v>
      </c>
    </row>
    <row r="425" spans="1:12" ht="60" customHeight="1">
      <c r="A425" s="111" t="s">
        <v>658</v>
      </c>
      <c r="B425" s="236" t="s">
        <v>186</v>
      </c>
      <c r="C425" s="243" t="s">
        <v>158</v>
      </c>
      <c r="D425" s="246" t="s">
        <v>156</v>
      </c>
      <c r="E425" s="246" t="s">
        <v>109</v>
      </c>
      <c r="F425" s="246"/>
      <c r="G425" s="219">
        <f>G426</f>
        <v>256700</v>
      </c>
      <c r="H425" s="219">
        <f>H426</f>
        <v>445350</v>
      </c>
      <c r="I425" s="446">
        <f>I426</f>
        <v>299650</v>
      </c>
      <c r="J425" s="144">
        <f t="shared" si="26"/>
        <v>67.28415852700124</v>
      </c>
      <c r="K425" s="144">
        <f t="shared" si="27"/>
        <v>116.73159329957147</v>
      </c>
      <c r="L425" s="145">
        <f t="shared" si="24"/>
        <v>67.28415852700124</v>
      </c>
    </row>
    <row r="426" spans="1:13" ht="14.25" customHeight="1">
      <c r="A426" s="124" t="s">
        <v>214</v>
      </c>
      <c r="B426" s="236" t="s">
        <v>186</v>
      </c>
      <c r="C426" s="244" t="s">
        <v>158</v>
      </c>
      <c r="D426" s="247" t="s">
        <v>156</v>
      </c>
      <c r="E426" s="247" t="s">
        <v>109</v>
      </c>
      <c r="F426" s="247" t="s">
        <v>213</v>
      </c>
      <c r="G426" s="220">
        <v>256700</v>
      </c>
      <c r="H426" s="220">
        <v>445350</v>
      </c>
      <c r="I426" s="436">
        <v>299650</v>
      </c>
      <c r="J426" s="144">
        <f t="shared" si="26"/>
        <v>67.28415852700124</v>
      </c>
      <c r="K426" s="144">
        <f t="shared" si="27"/>
        <v>116.73159329957147</v>
      </c>
      <c r="L426" s="145">
        <f t="shared" si="24"/>
        <v>67.28415852700124</v>
      </c>
      <c r="M426" s="484"/>
    </row>
    <row r="427" spans="1:13" ht="57.75" customHeight="1">
      <c r="A427" s="111" t="s">
        <v>694</v>
      </c>
      <c r="B427" s="236" t="s">
        <v>186</v>
      </c>
      <c r="C427" s="243" t="s">
        <v>158</v>
      </c>
      <c r="D427" s="246" t="s">
        <v>156</v>
      </c>
      <c r="E427" s="246" t="s">
        <v>735</v>
      </c>
      <c r="F427" s="246"/>
      <c r="G427" s="219">
        <f>G428+G429</f>
        <v>0</v>
      </c>
      <c r="H427" s="219">
        <f>H428+H429</f>
        <v>102030.41</v>
      </c>
      <c r="I427" s="446">
        <f>I428+I429</f>
        <v>102030.41</v>
      </c>
      <c r="J427" s="144">
        <f t="shared" si="26"/>
        <v>100</v>
      </c>
      <c r="K427" s="144" t="e">
        <f t="shared" si="27"/>
        <v>#DIV/0!</v>
      </c>
      <c r="L427" s="145">
        <f t="shared" si="24"/>
        <v>100</v>
      </c>
      <c r="M427" s="484"/>
    </row>
    <row r="428" spans="1:13" ht="20.25" customHeight="1">
      <c r="A428" s="124" t="s">
        <v>214</v>
      </c>
      <c r="B428" s="236" t="s">
        <v>186</v>
      </c>
      <c r="C428" s="244" t="s">
        <v>158</v>
      </c>
      <c r="D428" s="247" t="s">
        <v>156</v>
      </c>
      <c r="E428" s="247" t="s">
        <v>735</v>
      </c>
      <c r="F428" s="247" t="s">
        <v>213</v>
      </c>
      <c r="G428" s="220"/>
      <c r="H428" s="220">
        <v>101010.1</v>
      </c>
      <c r="I428" s="436">
        <v>101010.1</v>
      </c>
      <c r="J428" s="144">
        <f t="shared" si="26"/>
        <v>100</v>
      </c>
      <c r="K428" s="144" t="e">
        <f t="shared" si="27"/>
        <v>#DIV/0!</v>
      </c>
      <c r="L428" s="145">
        <f t="shared" si="24"/>
        <v>100</v>
      </c>
      <c r="M428" s="484"/>
    </row>
    <row r="429" spans="1:12" ht="20.25" customHeight="1">
      <c r="A429" s="124" t="s">
        <v>214</v>
      </c>
      <c r="B429" s="236" t="s">
        <v>186</v>
      </c>
      <c r="C429" s="244" t="s">
        <v>158</v>
      </c>
      <c r="D429" s="247" t="s">
        <v>156</v>
      </c>
      <c r="E429" s="247" t="s">
        <v>735</v>
      </c>
      <c r="F429" s="247" t="s">
        <v>213</v>
      </c>
      <c r="G429" s="220"/>
      <c r="H429" s="220">
        <v>1020.31</v>
      </c>
      <c r="I429" s="436">
        <v>1020.31</v>
      </c>
      <c r="J429" s="144">
        <f t="shared" si="26"/>
        <v>100</v>
      </c>
      <c r="K429" s="144" t="e">
        <f t="shared" si="27"/>
        <v>#DIV/0!</v>
      </c>
      <c r="L429" s="145">
        <f t="shared" si="24"/>
        <v>100</v>
      </c>
    </row>
    <row r="430" spans="1:12" ht="53.25" customHeight="1">
      <c r="A430" s="111" t="s">
        <v>659</v>
      </c>
      <c r="B430" s="236" t="s">
        <v>186</v>
      </c>
      <c r="C430" s="238" t="s">
        <v>158</v>
      </c>
      <c r="D430" s="246" t="s">
        <v>156</v>
      </c>
      <c r="E430" s="246" t="s">
        <v>268</v>
      </c>
      <c r="F430" s="246"/>
      <c r="G430" s="219">
        <f>SUM(G431:G431)</f>
        <v>2383141.57</v>
      </c>
      <c r="H430" s="219">
        <f>SUM(H431:H431)</f>
        <v>2500000</v>
      </c>
      <c r="I430" s="446">
        <f>SUM(I431:I431)</f>
        <v>421958.21</v>
      </c>
      <c r="J430" s="144">
        <f t="shared" si="26"/>
        <v>16.8783284</v>
      </c>
      <c r="K430" s="144">
        <f t="shared" si="27"/>
        <v>17.705964904132827</v>
      </c>
      <c r="L430" s="145">
        <f t="shared" si="24"/>
        <v>16.8783284</v>
      </c>
    </row>
    <row r="431" spans="1:12" ht="39" customHeight="1">
      <c r="A431" s="112" t="s">
        <v>0</v>
      </c>
      <c r="B431" s="236" t="s">
        <v>186</v>
      </c>
      <c r="C431" s="265" t="s">
        <v>158</v>
      </c>
      <c r="D431" s="247" t="s">
        <v>156</v>
      </c>
      <c r="E431" s="247" t="s">
        <v>268</v>
      </c>
      <c r="F431" s="247" t="s">
        <v>1</v>
      </c>
      <c r="G431" s="220">
        <v>2383141.57</v>
      </c>
      <c r="H431" s="220">
        <v>2500000</v>
      </c>
      <c r="I431" s="436">
        <v>421958.21</v>
      </c>
      <c r="J431" s="144">
        <f t="shared" si="26"/>
        <v>16.8783284</v>
      </c>
      <c r="K431" s="144">
        <f t="shared" si="27"/>
        <v>17.705964904132827</v>
      </c>
      <c r="L431" s="145">
        <f>I431/H431*100</f>
        <v>16.8783284</v>
      </c>
    </row>
    <row r="432" spans="1:12" ht="60" customHeight="1">
      <c r="A432" s="111" t="s">
        <v>657</v>
      </c>
      <c r="B432" s="236" t="s">
        <v>186</v>
      </c>
      <c r="C432" s="243" t="s">
        <v>158</v>
      </c>
      <c r="D432" s="246" t="s">
        <v>156</v>
      </c>
      <c r="E432" s="246" t="s">
        <v>108</v>
      </c>
      <c r="F432" s="246"/>
      <c r="G432" s="219">
        <f>G433</f>
        <v>673200</v>
      </c>
      <c r="H432" s="219">
        <f>H433</f>
        <v>1102900</v>
      </c>
      <c r="I432" s="446">
        <f>I433</f>
        <v>745900</v>
      </c>
      <c r="J432" s="144">
        <f t="shared" si="26"/>
        <v>67.63079154955119</v>
      </c>
      <c r="K432" s="144">
        <f t="shared" si="27"/>
        <v>110.79916815210933</v>
      </c>
      <c r="L432" s="145">
        <f t="shared" si="24"/>
        <v>67.63079154955119</v>
      </c>
    </row>
    <row r="433" spans="1:12" ht="43.5" customHeight="1">
      <c r="A433" s="112" t="s">
        <v>661</v>
      </c>
      <c r="B433" s="236" t="s">
        <v>186</v>
      </c>
      <c r="C433" s="244" t="s">
        <v>158</v>
      </c>
      <c r="D433" s="247" t="s">
        <v>156</v>
      </c>
      <c r="E433" s="247" t="s">
        <v>108</v>
      </c>
      <c r="F433" s="247" t="s">
        <v>304</v>
      </c>
      <c r="G433" s="220">
        <v>673200</v>
      </c>
      <c r="H433" s="220">
        <v>1102900</v>
      </c>
      <c r="I433" s="436">
        <v>745900</v>
      </c>
      <c r="J433" s="144">
        <f t="shared" si="26"/>
        <v>67.63079154955119</v>
      </c>
      <c r="K433" s="144">
        <f t="shared" si="27"/>
        <v>110.79916815210933</v>
      </c>
      <c r="L433" s="145">
        <f t="shared" si="24"/>
        <v>67.63079154955119</v>
      </c>
    </row>
    <row r="434" spans="1:12" ht="43.5" customHeight="1">
      <c r="A434" s="111" t="s">
        <v>794</v>
      </c>
      <c r="B434" s="236" t="s">
        <v>186</v>
      </c>
      <c r="C434" s="243" t="s">
        <v>158</v>
      </c>
      <c r="D434" s="246" t="s">
        <v>156</v>
      </c>
      <c r="E434" s="246" t="s">
        <v>688</v>
      </c>
      <c r="F434" s="246"/>
      <c r="G434" s="219">
        <f>G435</f>
        <v>0</v>
      </c>
      <c r="H434" s="219">
        <f>H435</f>
        <v>32520</v>
      </c>
      <c r="I434" s="446">
        <f>I435</f>
        <v>32520</v>
      </c>
      <c r="J434" s="144">
        <f t="shared" si="26"/>
        <v>100</v>
      </c>
      <c r="K434" s="144" t="e">
        <f t="shared" si="27"/>
        <v>#DIV/0!</v>
      </c>
      <c r="L434" s="145">
        <f t="shared" si="24"/>
        <v>100</v>
      </c>
    </row>
    <row r="435" spans="1:12" ht="20.25" customHeight="1">
      <c r="A435" s="112" t="s">
        <v>197</v>
      </c>
      <c r="B435" s="236" t="s">
        <v>186</v>
      </c>
      <c r="C435" s="244" t="s">
        <v>158</v>
      </c>
      <c r="D435" s="247" t="s">
        <v>156</v>
      </c>
      <c r="E435" s="247" t="s">
        <v>688</v>
      </c>
      <c r="F435" s="247" t="s">
        <v>348</v>
      </c>
      <c r="G435" s="220"/>
      <c r="H435" s="220">
        <v>32520</v>
      </c>
      <c r="I435" s="436">
        <v>32520</v>
      </c>
      <c r="J435" s="144">
        <f t="shared" si="26"/>
        <v>100</v>
      </c>
      <c r="K435" s="144" t="e">
        <f t="shared" si="27"/>
        <v>#DIV/0!</v>
      </c>
      <c r="L435" s="145">
        <f t="shared" si="24"/>
        <v>100</v>
      </c>
    </row>
    <row r="436" spans="1:12" ht="53.25" customHeight="1">
      <c r="A436" s="440" t="s">
        <v>349</v>
      </c>
      <c r="B436" s="236" t="s">
        <v>186</v>
      </c>
      <c r="C436" s="243" t="s">
        <v>158</v>
      </c>
      <c r="D436" s="246" t="s">
        <v>156</v>
      </c>
      <c r="E436" s="246" t="s">
        <v>739</v>
      </c>
      <c r="F436" s="246"/>
      <c r="G436" s="219">
        <f>G437</f>
        <v>0</v>
      </c>
      <c r="H436" s="219">
        <f>H437</f>
        <v>20000</v>
      </c>
      <c r="I436" s="446">
        <f>I437</f>
        <v>20000</v>
      </c>
      <c r="J436" s="144">
        <f t="shared" si="26"/>
        <v>100</v>
      </c>
      <c r="K436" s="144" t="e">
        <f t="shared" si="27"/>
        <v>#DIV/0!</v>
      </c>
      <c r="L436" s="145">
        <f t="shared" si="24"/>
        <v>100</v>
      </c>
    </row>
    <row r="437" spans="1:12" ht="20.25" customHeight="1">
      <c r="A437" s="112" t="s">
        <v>197</v>
      </c>
      <c r="B437" s="236" t="s">
        <v>186</v>
      </c>
      <c r="C437" s="244" t="s">
        <v>158</v>
      </c>
      <c r="D437" s="247" t="s">
        <v>156</v>
      </c>
      <c r="E437" s="247" t="s">
        <v>739</v>
      </c>
      <c r="F437" s="247" t="s">
        <v>348</v>
      </c>
      <c r="G437" s="220"/>
      <c r="H437" s="220">
        <v>20000</v>
      </c>
      <c r="I437" s="436">
        <v>20000</v>
      </c>
      <c r="J437" s="144">
        <f t="shared" si="26"/>
        <v>100</v>
      </c>
      <c r="K437" s="144" t="e">
        <f t="shared" si="27"/>
        <v>#DIV/0!</v>
      </c>
      <c r="L437" s="145">
        <f>I437/H437*100</f>
        <v>100</v>
      </c>
    </row>
    <row r="438" spans="1:12" ht="46.5" customHeight="1">
      <c r="A438" s="113" t="s">
        <v>660</v>
      </c>
      <c r="B438" s="252" t="s">
        <v>186</v>
      </c>
      <c r="C438" s="241" t="s">
        <v>158</v>
      </c>
      <c r="D438" s="249" t="s">
        <v>156</v>
      </c>
      <c r="E438" s="249" t="s">
        <v>473</v>
      </c>
      <c r="F438" s="249"/>
      <c r="G438" s="219">
        <f>SUM(G439:G441)</f>
        <v>0</v>
      </c>
      <c r="H438" s="219">
        <f>SUM(H439:H441)</f>
        <v>2406989.08</v>
      </c>
      <c r="I438" s="446">
        <f>SUM(I439:I441)</f>
        <v>1833206.4699999997</v>
      </c>
      <c r="J438" s="144">
        <f t="shared" si="26"/>
        <v>76.16181083796191</v>
      </c>
      <c r="K438" s="144" t="e">
        <f t="shared" si="27"/>
        <v>#DIV/0!</v>
      </c>
      <c r="L438" s="447">
        <f aca="true" t="shared" si="28" ref="L438:L491">I438/H438*100</f>
        <v>76.16181083796191</v>
      </c>
    </row>
    <row r="439" spans="1:12" ht="45.75" customHeight="1">
      <c r="A439" s="112" t="s">
        <v>661</v>
      </c>
      <c r="B439" s="236" t="s">
        <v>186</v>
      </c>
      <c r="C439" s="239" t="s">
        <v>158</v>
      </c>
      <c r="D439" s="247" t="s">
        <v>156</v>
      </c>
      <c r="E439" s="247" t="s">
        <v>473</v>
      </c>
      <c r="F439" s="247" t="s">
        <v>304</v>
      </c>
      <c r="G439" s="220"/>
      <c r="H439" s="220">
        <v>2382919.19</v>
      </c>
      <c r="I439" s="436">
        <v>1814874.41</v>
      </c>
      <c r="J439" s="144">
        <f t="shared" si="26"/>
        <v>76.16181100962974</v>
      </c>
      <c r="K439" s="144" t="e">
        <f t="shared" si="27"/>
        <v>#DIV/0!</v>
      </c>
      <c r="L439" s="145">
        <f t="shared" si="28"/>
        <v>76.16181100962974</v>
      </c>
    </row>
    <row r="440" spans="1:12" ht="41.25" customHeight="1">
      <c r="A440" s="112" t="s">
        <v>662</v>
      </c>
      <c r="B440" s="236" t="s">
        <v>186</v>
      </c>
      <c r="C440" s="239" t="s">
        <v>158</v>
      </c>
      <c r="D440" s="247" t="s">
        <v>156</v>
      </c>
      <c r="E440" s="247" t="s">
        <v>473</v>
      </c>
      <c r="F440" s="247" t="s">
        <v>304</v>
      </c>
      <c r="G440" s="220"/>
      <c r="H440" s="220">
        <v>19706.25</v>
      </c>
      <c r="I440" s="436">
        <v>15008.64</v>
      </c>
      <c r="J440" s="144">
        <f t="shared" si="26"/>
        <v>76.16182683158897</v>
      </c>
      <c r="K440" s="144" t="e">
        <f t="shared" si="27"/>
        <v>#DIV/0!</v>
      </c>
      <c r="L440" s="145">
        <f t="shared" si="28"/>
        <v>76.16182683158897</v>
      </c>
    </row>
    <row r="441" spans="1:12" ht="42" customHeight="1">
      <c r="A441" s="112" t="s">
        <v>662</v>
      </c>
      <c r="B441" s="236" t="s">
        <v>186</v>
      </c>
      <c r="C441" s="239" t="s">
        <v>158</v>
      </c>
      <c r="D441" s="247" t="s">
        <v>156</v>
      </c>
      <c r="E441" s="247" t="s">
        <v>473</v>
      </c>
      <c r="F441" s="247" t="s">
        <v>304</v>
      </c>
      <c r="G441" s="220"/>
      <c r="H441" s="220">
        <v>4363.64</v>
      </c>
      <c r="I441" s="436">
        <v>3323.42</v>
      </c>
      <c r="J441" s="144">
        <f t="shared" si="26"/>
        <v>76.16164486529594</v>
      </c>
      <c r="K441" s="144" t="e">
        <f t="shared" si="27"/>
        <v>#DIV/0!</v>
      </c>
      <c r="L441" s="145">
        <f t="shared" si="28"/>
        <v>76.16164486529594</v>
      </c>
    </row>
    <row r="442" spans="1:12" ht="17.25" customHeight="1">
      <c r="A442" s="480" t="s">
        <v>663</v>
      </c>
      <c r="B442" s="236" t="s">
        <v>186</v>
      </c>
      <c r="C442" s="261" t="s">
        <v>158</v>
      </c>
      <c r="D442" s="264" t="s">
        <v>156</v>
      </c>
      <c r="E442" s="264" t="s">
        <v>664</v>
      </c>
      <c r="F442" s="264"/>
      <c r="G442" s="223">
        <f aca="true" t="shared" si="29" ref="G442:I443">G443</f>
        <v>87900.61</v>
      </c>
      <c r="H442" s="223">
        <f t="shared" si="29"/>
        <v>160000</v>
      </c>
      <c r="I442" s="469">
        <f t="shared" si="29"/>
        <v>105700.4</v>
      </c>
      <c r="J442" s="144">
        <f t="shared" si="26"/>
        <v>66.06275</v>
      </c>
      <c r="K442" s="144">
        <f t="shared" si="27"/>
        <v>120.24990497790628</v>
      </c>
      <c r="L442" s="145">
        <f t="shared" si="28"/>
        <v>66.06275</v>
      </c>
    </row>
    <row r="443" spans="1:12" ht="27" customHeight="1">
      <c r="A443" s="437" t="s">
        <v>399</v>
      </c>
      <c r="B443" s="236" t="s">
        <v>186</v>
      </c>
      <c r="C443" s="243" t="s">
        <v>158</v>
      </c>
      <c r="D443" s="246" t="s">
        <v>156</v>
      </c>
      <c r="E443" s="246" t="s">
        <v>269</v>
      </c>
      <c r="F443" s="246"/>
      <c r="G443" s="219">
        <f t="shared" si="29"/>
        <v>87900.61</v>
      </c>
      <c r="H443" s="219">
        <f t="shared" si="29"/>
        <v>160000</v>
      </c>
      <c r="I443" s="446">
        <f t="shared" si="29"/>
        <v>105700.4</v>
      </c>
      <c r="J443" s="144">
        <f t="shared" si="26"/>
        <v>66.06275</v>
      </c>
      <c r="K443" s="144">
        <f t="shared" si="27"/>
        <v>120.24990497790628</v>
      </c>
      <c r="L443" s="145">
        <f t="shared" si="28"/>
        <v>66.06275</v>
      </c>
    </row>
    <row r="444" spans="1:12" ht="18.75" customHeight="1">
      <c r="A444" s="112" t="s">
        <v>214</v>
      </c>
      <c r="B444" s="236" t="s">
        <v>186</v>
      </c>
      <c r="C444" s="244" t="s">
        <v>158</v>
      </c>
      <c r="D444" s="247" t="s">
        <v>156</v>
      </c>
      <c r="E444" s="247" t="s">
        <v>269</v>
      </c>
      <c r="F444" s="247" t="s">
        <v>213</v>
      </c>
      <c r="G444" s="220">
        <v>87900.61</v>
      </c>
      <c r="H444" s="220">
        <v>160000</v>
      </c>
      <c r="I444" s="436">
        <v>105700.4</v>
      </c>
      <c r="J444" s="144">
        <f t="shared" si="26"/>
        <v>66.06275</v>
      </c>
      <c r="K444" s="144">
        <f t="shared" si="27"/>
        <v>120.24990497790628</v>
      </c>
      <c r="L444" s="145">
        <f t="shared" si="28"/>
        <v>66.06275</v>
      </c>
    </row>
    <row r="445" spans="1:12" ht="16.5" customHeight="1">
      <c r="A445" s="462" t="s">
        <v>167</v>
      </c>
      <c r="B445" s="429" t="s">
        <v>186</v>
      </c>
      <c r="C445" s="483" t="s">
        <v>161</v>
      </c>
      <c r="D445" s="248"/>
      <c r="E445" s="246"/>
      <c r="F445" s="248"/>
      <c r="G445" s="458">
        <f>G446+G449+G461+G471</f>
        <v>22337153.74</v>
      </c>
      <c r="H445" s="458">
        <f>H446+H449+H461+H471</f>
        <v>26763472</v>
      </c>
      <c r="I445" s="459">
        <f>I446+I449+I461+I471</f>
        <v>15489468.899999999</v>
      </c>
      <c r="J445" s="144">
        <f t="shared" si="26"/>
        <v>57.875409065012185</v>
      </c>
      <c r="K445" s="144">
        <f t="shared" si="27"/>
        <v>69.34396870923806</v>
      </c>
      <c r="L445" s="145">
        <f t="shared" si="28"/>
        <v>57.875409065012185</v>
      </c>
    </row>
    <row r="446" spans="1:12" ht="15.75" customHeight="1">
      <c r="A446" s="117" t="s">
        <v>171</v>
      </c>
      <c r="B446" s="236" t="s">
        <v>186</v>
      </c>
      <c r="C446" s="237" t="s">
        <v>161</v>
      </c>
      <c r="D446" s="245" t="s">
        <v>156</v>
      </c>
      <c r="E446" s="246"/>
      <c r="F446" s="245"/>
      <c r="G446" s="217">
        <f aca="true" t="shared" si="30" ref="G446:I447">G447</f>
        <v>3947147.28</v>
      </c>
      <c r="H446" s="217">
        <f t="shared" si="30"/>
        <v>5300000</v>
      </c>
      <c r="I446" s="434">
        <f t="shared" si="30"/>
        <v>3818623.95</v>
      </c>
      <c r="J446" s="144">
        <f t="shared" si="26"/>
        <v>72.04950849056604</v>
      </c>
      <c r="K446" s="144">
        <f t="shared" si="27"/>
        <v>96.74389322508382</v>
      </c>
      <c r="L446" s="145">
        <f t="shared" si="28"/>
        <v>72.04950849056604</v>
      </c>
    </row>
    <row r="447" spans="1:12" ht="15" customHeight="1">
      <c r="A447" s="437" t="s">
        <v>183</v>
      </c>
      <c r="B447" s="236" t="s">
        <v>186</v>
      </c>
      <c r="C447" s="238" t="s">
        <v>161</v>
      </c>
      <c r="D447" s="246" t="s">
        <v>156</v>
      </c>
      <c r="E447" s="246" t="s">
        <v>270</v>
      </c>
      <c r="F447" s="246"/>
      <c r="G447" s="218">
        <f t="shared" si="30"/>
        <v>3947147.28</v>
      </c>
      <c r="H447" s="218">
        <f t="shared" si="30"/>
        <v>5300000</v>
      </c>
      <c r="I447" s="435">
        <f t="shared" si="30"/>
        <v>3818623.95</v>
      </c>
      <c r="J447" s="144">
        <f t="shared" si="26"/>
        <v>72.04950849056604</v>
      </c>
      <c r="K447" s="144">
        <f t="shared" si="27"/>
        <v>96.74389322508382</v>
      </c>
      <c r="L447" s="145">
        <f t="shared" si="28"/>
        <v>72.04950849056604</v>
      </c>
    </row>
    <row r="448" spans="1:12" ht="15" customHeight="1">
      <c r="A448" s="124" t="s">
        <v>2</v>
      </c>
      <c r="B448" s="236" t="s">
        <v>186</v>
      </c>
      <c r="C448" s="265" t="s">
        <v>161</v>
      </c>
      <c r="D448" s="247" t="s">
        <v>156</v>
      </c>
      <c r="E448" s="247" t="s">
        <v>270</v>
      </c>
      <c r="F448" s="247" t="s">
        <v>3</v>
      </c>
      <c r="G448" s="220">
        <v>3947147.28</v>
      </c>
      <c r="H448" s="220">
        <v>5300000</v>
      </c>
      <c r="I448" s="436">
        <v>3818623.95</v>
      </c>
      <c r="J448" s="144">
        <f t="shared" si="26"/>
        <v>72.04950849056604</v>
      </c>
      <c r="K448" s="144">
        <f t="shared" si="27"/>
        <v>96.74389322508382</v>
      </c>
      <c r="L448" s="145">
        <f t="shared" si="28"/>
        <v>72.04950849056604</v>
      </c>
    </row>
    <row r="449" spans="1:12" ht="12" customHeight="1">
      <c r="A449" s="117" t="s">
        <v>168</v>
      </c>
      <c r="B449" s="236" t="s">
        <v>186</v>
      </c>
      <c r="C449" s="237" t="s">
        <v>161</v>
      </c>
      <c r="D449" s="245" t="s">
        <v>165</v>
      </c>
      <c r="E449" s="246"/>
      <c r="F449" s="247"/>
      <c r="G449" s="217">
        <f>G453+G456+G450+G459</f>
        <v>5359881.859999999</v>
      </c>
      <c r="H449" s="217">
        <f>H453+H456+H450</f>
        <v>7288372</v>
      </c>
      <c r="I449" s="434">
        <f>I453+I456+I450</f>
        <v>2884801.09</v>
      </c>
      <c r="J449" s="144">
        <f t="shared" si="26"/>
        <v>39.58087059771373</v>
      </c>
      <c r="K449" s="144">
        <f t="shared" si="27"/>
        <v>53.82210215357247</v>
      </c>
      <c r="L449" s="145">
        <f t="shared" si="28"/>
        <v>39.58087059771373</v>
      </c>
    </row>
    <row r="450" spans="1:12" ht="122.25" customHeight="1">
      <c r="A450" s="437" t="s">
        <v>631</v>
      </c>
      <c r="B450" s="236" t="s">
        <v>186</v>
      </c>
      <c r="C450" s="238" t="s">
        <v>161</v>
      </c>
      <c r="D450" s="246" t="s">
        <v>165</v>
      </c>
      <c r="E450" s="246" t="s">
        <v>259</v>
      </c>
      <c r="F450" s="246"/>
      <c r="G450" s="218">
        <f>G452+G451</f>
        <v>9964</v>
      </c>
      <c r="H450" s="218">
        <f>H452+H451</f>
        <v>22272</v>
      </c>
      <c r="I450" s="435">
        <f>I452+I451</f>
        <v>20958</v>
      </c>
      <c r="J450" s="144">
        <f t="shared" si="26"/>
        <v>94.10021551724138</v>
      </c>
      <c r="K450" s="144">
        <f t="shared" si="27"/>
        <v>210.33721397029302</v>
      </c>
      <c r="L450" s="145">
        <f t="shared" si="28"/>
        <v>94.10021551724138</v>
      </c>
    </row>
    <row r="451" spans="1:12" ht="27" customHeight="1">
      <c r="A451" s="124" t="s">
        <v>253</v>
      </c>
      <c r="B451" s="236" t="s">
        <v>186</v>
      </c>
      <c r="C451" s="239" t="s">
        <v>161</v>
      </c>
      <c r="D451" s="247" t="s">
        <v>165</v>
      </c>
      <c r="E451" s="247" t="s">
        <v>259</v>
      </c>
      <c r="F451" s="247" t="s">
        <v>254</v>
      </c>
      <c r="G451" s="220">
        <v>0</v>
      </c>
      <c r="H451" s="220">
        <v>568</v>
      </c>
      <c r="I451" s="436">
        <v>568</v>
      </c>
      <c r="J451" s="144">
        <f t="shared" si="26"/>
        <v>100</v>
      </c>
      <c r="K451" s="144" t="e">
        <f t="shared" si="27"/>
        <v>#DIV/0!</v>
      </c>
      <c r="L451" s="145">
        <f t="shared" si="28"/>
        <v>100</v>
      </c>
    </row>
    <row r="452" spans="1:12" ht="12.75">
      <c r="A452" s="124" t="s">
        <v>214</v>
      </c>
      <c r="B452" s="236" t="s">
        <v>186</v>
      </c>
      <c r="C452" s="239" t="s">
        <v>161</v>
      </c>
      <c r="D452" s="247" t="s">
        <v>165</v>
      </c>
      <c r="E452" s="247" t="s">
        <v>259</v>
      </c>
      <c r="F452" s="247" t="s">
        <v>213</v>
      </c>
      <c r="G452" s="220">
        <v>9964</v>
      </c>
      <c r="H452" s="220">
        <v>21704</v>
      </c>
      <c r="I452" s="436">
        <v>20390</v>
      </c>
      <c r="J452" s="144">
        <f t="shared" si="26"/>
        <v>93.94581643936601</v>
      </c>
      <c r="K452" s="144">
        <f t="shared" si="27"/>
        <v>204.6366920915295</v>
      </c>
      <c r="L452" s="145">
        <f t="shared" si="28"/>
        <v>93.94581643936601</v>
      </c>
    </row>
    <row r="453" spans="1:12" ht="52.5" customHeight="1">
      <c r="A453" s="437" t="s">
        <v>665</v>
      </c>
      <c r="B453" s="236" t="s">
        <v>186</v>
      </c>
      <c r="C453" s="238" t="s">
        <v>161</v>
      </c>
      <c r="D453" s="246" t="s">
        <v>165</v>
      </c>
      <c r="E453" s="246" t="s">
        <v>114</v>
      </c>
      <c r="F453" s="246"/>
      <c r="G453" s="218">
        <f>G454+G455</f>
        <v>3550591.5</v>
      </c>
      <c r="H453" s="218">
        <f>H454+H455</f>
        <v>6525100</v>
      </c>
      <c r="I453" s="435">
        <f>I454+I455</f>
        <v>2577458.58</v>
      </c>
      <c r="J453" s="144">
        <f t="shared" si="26"/>
        <v>39.50067554520238</v>
      </c>
      <c r="K453" s="144">
        <f t="shared" si="27"/>
        <v>72.5923717217258</v>
      </c>
      <c r="L453" s="145">
        <f>I453/H453*100</f>
        <v>39.50067554520238</v>
      </c>
    </row>
    <row r="454" spans="1:12" ht="25.5">
      <c r="A454" s="124" t="s">
        <v>115</v>
      </c>
      <c r="B454" s="236" t="s">
        <v>186</v>
      </c>
      <c r="C454" s="239" t="s">
        <v>161</v>
      </c>
      <c r="D454" s="247" t="s">
        <v>165</v>
      </c>
      <c r="E454" s="247" t="s">
        <v>114</v>
      </c>
      <c r="F454" s="247" t="s">
        <v>116</v>
      </c>
      <c r="G454" s="220">
        <v>1322516.77</v>
      </c>
      <c r="H454" s="220">
        <v>2370232</v>
      </c>
      <c r="I454" s="436">
        <v>913665.52</v>
      </c>
      <c r="J454" s="144">
        <f t="shared" si="26"/>
        <v>38.547514336149376</v>
      </c>
      <c r="K454" s="144">
        <f t="shared" si="27"/>
        <v>69.08536365856442</v>
      </c>
      <c r="L454" s="145">
        <f>I454/H454*100</f>
        <v>38.547514336149376</v>
      </c>
    </row>
    <row r="455" spans="1:12" ht="12.75">
      <c r="A455" s="124" t="s">
        <v>214</v>
      </c>
      <c r="B455" s="236" t="s">
        <v>186</v>
      </c>
      <c r="C455" s="239" t="s">
        <v>161</v>
      </c>
      <c r="D455" s="247" t="s">
        <v>165</v>
      </c>
      <c r="E455" s="247" t="s">
        <v>114</v>
      </c>
      <c r="F455" s="247" t="s">
        <v>213</v>
      </c>
      <c r="G455" s="220">
        <v>2228074.73</v>
      </c>
      <c r="H455" s="220">
        <v>4154868</v>
      </c>
      <c r="I455" s="436">
        <v>1663793.06</v>
      </c>
      <c r="J455" s="144">
        <f t="shared" si="26"/>
        <v>40.04442644146577</v>
      </c>
      <c r="K455" s="144">
        <f t="shared" si="27"/>
        <v>74.67402406202058</v>
      </c>
      <c r="L455" s="145">
        <f t="shared" si="28"/>
        <v>40.04442644146577</v>
      </c>
    </row>
    <row r="456" spans="1:12" ht="51">
      <c r="A456" s="437" t="s">
        <v>666</v>
      </c>
      <c r="B456" s="236" t="s">
        <v>186</v>
      </c>
      <c r="C456" s="238" t="s">
        <v>161</v>
      </c>
      <c r="D456" s="246" t="s">
        <v>165</v>
      </c>
      <c r="E456" s="246" t="s">
        <v>414</v>
      </c>
      <c r="F456" s="246"/>
      <c r="G456" s="218">
        <f>G457+G458</f>
        <v>406774.36</v>
      </c>
      <c r="H456" s="218">
        <f>H457+H458</f>
        <v>741000</v>
      </c>
      <c r="I456" s="435">
        <f>I457+I458</f>
        <v>286384.51</v>
      </c>
      <c r="J456" s="144">
        <f t="shared" si="26"/>
        <v>38.648381916329285</v>
      </c>
      <c r="K456" s="144">
        <f t="shared" si="27"/>
        <v>70.40377618687668</v>
      </c>
      <c r="L456" s="145">
        <f t="shared" si="28"/>
        <v>38.648381916329285</v>
      </c>
    </row>
    <row r="457" spans="1:12" ht="30" customHeight="1">
      <c r="A457" s="124" t="s">
        <v>115</v>
      </c>
      <c r="B457" s="236" t="s">
        <v>186</v>
      </c>
      <c r="C457" s="239" t="s">
        <v>161</v>
      </c>
      <c r="D457" s="247" t="s">
        <v>165</v>
      </c>
      <c r="E457" s="247" t="s">
        <v>414</v>
      </c>
      <c r="F457" s="247" t="s">
        <v>116</v>
      </c>
      <c r="G457" s="220">
        <v>148909.6</v>
      </c>
      <c r="H457" s="220">
        <v>279348</v>
      </c>
      <c r="I457" s="436">
        <v>101518.57</v>
      </c>
      <c r="J457" s="144">
        <f t="shared" si="26"/>
        <v>36.34125535174764</v>
      </c>
      <c r="K457" s="144">
        <f t="shared" si="27"/>
        <v>68.17463078270306</v>
      </c>
      <c r="L457" s="145">
        <f t="shared" si="28"/>
        <v>36.34125535174764</v>
      </c>
    </row>
    <row r="458" spans="1:12" ht="13.5" customHeight="1">
      <c r="A458" s="124" t="s">
        <v>214</v>
      </c>
      <c r="B458" s="236" t="s">
        <v>186</v>
      </c>
      <c r="C458" s="239" t="s">
        <v>161</v>
      </c>
      <c r="D458" s="247" t="s">
        <v>165</v>
      </c>
      <c r="E458" s="247" t="s">
        <v>414</v>
      </c>
      <c r="F458" s="247" t="s">
        <v>213</v>
      </c>
      <c r="G458" s="486">
        <v>257864.76</v>
      </c>
      <c r="H458" s="486">
        <v>461652</v>
      </c>
      <c r="I458" s="487">
        <v>184865.94</v>
      </c>
      <c r="J458" s="144">
        <f t="shared" si="26"/>
        <v>40.044436068727094</v>
      </c>
      <c r="K458" s="144">
        <f t="shared" si="27"/>
        <v>71.69104456149805</v>
      </c>
      <c r="L458" s="145">
        <f t="shared" si="28"/>
        <v>40.044436068727094</v>
      </c>
    </row>
    <row r="459" spans="1:12" ht="27" customHeight="1">
      <c r="A459" s="437" t="s">
        <v>880</v>
      </c>
      <c r="B459" s="236" t="s">
        <v>186</v>
      </c>
      <c r="C459" s="238" t="s">
        <v>161</v>
      </c>
      <c r="D459" s="246" t="s">
        <v>165</v>
      </c>
      <c r="E459" s="246" t="s">
        <v>879</v>
      </c>
      <c r="F459" s="246"/>
      <c r="G459" s="218">
        <f>G460</f>
        <v>1392552</v>
      </c>
      <c r="H459" s="218">
        <f>H460</f>
        <v>0</v>
      </c>
      <c r="I459" s="435">
        <f>I460</f>
        <v>0</v>
      </c>
      <c r="J459" s="144" t="e">
        <f t="shared" si="26"/>
        <v>#DIV/0!</v>
      </c>
      <c r="K459" s="144">
        <f t="shared" si="27"/>
        <v>0</v>
      </c>
      <c r="L459" s="145"/>
    </row>
    <row r="460" spans="1:12" ht="14.25" customHeight="1">
      <c r="A460" s="124" t="s">
        <v>881</v>
      </c>
      <c r="B460" s="236" t="s">
        <v>186</v>
      </c>
      <c r="C460" s="239" t="s">
        <v>161</v>
      </c>
      <c r="D460" s="247" t="s">
        <v>165</v>
      </c>
      <c r="E460" s="247" t="s">
        <v>879</v>
      </c>
      <c r="F460" s="247" t="s">
        <v>878</v>
      </c>
      <c r="G460" s="220">
        <v>1392552</v>
      </c>
      <c r="H460" s="220">
        <v>0</v>
      </c>
      <c r="I460" s="436">
        <v>0</v>
      </c>
      <c r="J460" s="144" t="e">
        <f t="shared" si="26"/>
        <v>#DIV/0!</v>
      </c>
      <c r="K460" s="144">
        <f t="shared" si="27"/>
        <v>0</v>
      </c>
      <c r="L460" s="145"/>
    </row>
    <row r="461" spans="1:12" ht="12.75">
      <c r="A461" s="117" t="s">
        <v>201</v>
      </c>
      <c r="B461" s="236" t="s">
        <v>186</v>
      </c>
      <c r="C461" s="237" t="s">
        <v>161</v>
      </c>
      <c r="D461" s="245" t="s">
        <v>166</v>
      </c>
      <c r="E461" s="246"/>
      <c r="F461" s="488"/>
      <c r="G461" s="217">
        <f>G462+G466+G469</f>
        <v>12025760.01</v>
      </c>
      <c r="H461" s="217">
        <f>H462+H466</f>
        <v>12799000</v>
      </c>
      <c r="I461" s="434">
        <f>I462+I466</f>
        <v>7835136.859999999</v>
      </c>
      <c r="J461" s="144">
        <f t="shared" si="26"/>
        <v>61.216789280412534</v>
      </c>
      <c r="K461" s="144">
        <f t="shared" si="27"/>
        <v>65.15294545612672</v>
      </c>
      <c r="L461" s="145">
        <f t="shared" si="28"/>
        <v>61.216789280412534</v>
      </c>
    </row>
    <row r="462" spans="1:12" ht="63.75">
      <c r="A462" s="437" t="s">
        <v>195</v>
      </c>
      <c r="B462" s="236" t="s">
        <v>186</v>
      </c>
      <c r="C462" s="243" t="s">
        <v>161</v>
      </c>
      <c r="D462" s="243" t="s">
        <v>166</v>
      </c>
      <c r="E462" s="246" t="s">
        <v>271</v>
      </c>
      <c r="F462" s="243"/>
      <c r="G462" s="218">
        <f>SUM(G463:G465)</f>
        <v>4556230.43</v>
      </c>
      <c r="H462" s="218">
        <f>SUM(H463:H465)</f>
        <v>7599000</v>
      </c>
      <c r="I462" s="435">
        <f>SUM(I463:I465)</f>
        <v>3935136.86</v>
      </c>
      <c r="J462" s="144">
        <f aca="true" t="shared" si="31" ref="J462:J525">I462/H462*100</f>
        <v>51.78493038557704</v>
      </c>
      <c r="K462" s="144">
        <f aca="true" t="shared" si="32" ref="K462:K525">I462/G462*100</f>
        <v>86.36825815677632</v>
      </c>
      <c r="L462" s="145">
        <f t="shared" si="28"/>
        <v>51.78493038557704</v>
      </c>
    </row>
    <row r="463" spans="1:12" ht="12.75">
      <c r="A463" s="112" t="s">
        <v>495</v>
      </c>
      <c r="B463" s="236" t="s">
        <v>186</v>
      </c>
      <c r="C463" s="244" t="s">
        <v>161</v>
      </c>
      <c r="D463" s="244" t="s">
        <v>166</v>
      </c>
      <c r="E463" s="247" t="s">
        <v>271</v>
      </c>
      <c r="F463" s="244" t="s">
        <v>215</v>
      </c>
      <c r="G463" s="220">
        <v>46022</v>
      </c>
      <c r="H463" s="220">
        <v>91918</v>
      </c>
      <c r="I463" s="436">
        <v>35710.57</v>
      </c>
      <c r="J463" s="144">
        <f t="shared" si="31"/>
        <v>38.850464544485305</v>
      </c>
      <c r="K463" s="144">
        <f t="shared" si="32"/>
        <v>77.59456346964495</v>
      </c>
      <c r="L463" s="145">
        <f t="shared" si="28"/>
        <v>38.850464544485305</v>
      </c>
    </row>
    <row r="464" spans="1:12" ht="24" customHeight="1">
      <c r="A464" s="124" t="s">
        <v>115</v>
      </c>
      <c r="B464" s="236" t="s">
        <v>186</v>
      </c>
      <c r="C464" s="244" t="s">
        <v>161</v>
      </c>
      <c r="D464" s="244" t="s">
        <v>166</v>
      </c>
      <c r="E464" s="247" t="s">
        <v>271</v>
      </c>
      <c r="F464" s="244" t="s">
        <v>116</v>
      </c>
      <c r="G464" s="220">
        <v>4231251.43</v>
      </c>
      <c r="H464" s="220">
        <v>7153082</v>
      </c>
      <c r="I464" s="436">
        <v>3682174.41</v>
      </c>
      <c r="J464" s="144">
        <f t="shared" si="31"/>
        <v>51.47675379647543</v>
      </c>
      <c r="K464" s="144">
        <f t="shared" si="32"/>
        <v>87.02329490261467</v>
      </c>
      <c r="L464" s="145">
        <f t="shared" si="28"/>
        <v>51.47675379647543</v>
      </c>
    </row>
    <row r="465" spans="1:12" ht="18" customHeight="1">
      <c r="A465" s="124" t="s">
        <v>214</v>
      </c>
      <c r="B465" s="236" t="s">
        <v>186</v>
      </c>
      <c r="C465" s="244" t="s">
        <v>4</v>
      </c>
      <c r="D465" s="244" t="s">
        <v>166</v>
      </c>
      <c r="E465" s="247" t="s">
        <v>271</v>
      </c>
      <c r="F465" s="244" t="s">
        <v>213</v>
      </c>
      <c r="G465" s="220">
        <v>278957</v>
      </c>
      <c r="H465" s="220">
        <v>354000</v>
      </c>
      <c r="I465" s="436">
        <v>217251.88</v>
      </c>
      <c r="J465" s="144">
        <f t="shared" si="31"/>
        <v>61.370587570621474</v>
      </c>
      <c r="K465" s="144">
        <f t="shared" si="32"/>
        <v>77.88006036772693</v>
      </c>
      <c r="L465" s="145">
        <f>I465/H465*100</f>
        <v>61.370587570621474</v>
      </c>
    </row>
    <row r="466" spans="1:12" ht="58.5" customHeight="1">
      <c r="A466" s="489" t="s">
        <v>667</v>
      </c>
      <c r="B466" s="236" t="s">
        <v>186</v>
      </c>
      <c r="C466" s="243" t="s">
        <v>161</v>
      </c>
      <c r="D466" s="243" t="s">
        <v>166</v>
      </c>
      <c r="E466" s="246" t="s">
        <v>272</v>
      </c>
      <c r="F466" s="243"/>
      <c r="G466" s="218">
        <f>G467+G468</f>
        <v>5755929.58</v>
      </c>
      <c r="H466" s="218">
        <f>H467+H468</f>
        <v>5200000</v>
      </c>
      <c r="I466" s="435">
        <f>I467+I468</f>
        <v>3900000</v>
      </c>
      <c r="J466" s="144">
        <f t="shared" si="31"/>
        <v>75</v>
      </c>
      <c r="K466" s="144">
        <f t="shared" si="32"/>
        <v>67.75621462693434</v>
      </c>
      <c r="L466" s="145">
        <f>I466/H466*100</f>
        <v>75</v>
      </c>
    </row>
    <row r="467" spans="1:12" ht="36.75" customHeight="1">
      <c r="A467" s="112" t="s">
        <v>834</v>
      </c>
      <c r="B467" s="236" t="s">
        <v>186</v>
      </c>
      <c r="C467" s="244" t="s">
        <v>161</v>
      </c>
      <c r="D467" s="244" t="s">
        <v>166</v>
      </c>
      <c r="E467" s="247" t="s">
        <v>272</v>
      </c>
      <c r="F467" s="244" t="s">
        <v>11</v>
      </c>
      <c r="G467" s="220">
        <v>5755929.58</v>
      </c>
      <c r="H467" s="220">
        <v>3900000</v>
      </c>
      <c r="I467" s="436">
        <v>3900000</v>
      </c>
      <c r="J467" s="144">
        <f t="shared" si="31"/>
        <v>100</v>
      </c>
      <c r="K467" s="144">
        <f t="shared" si="32"/>
        <v>67.75621462693434</v>
      </c>
      <c r="L467" s="145">
        <f t="shared" si="28"/>
        <v>100</v>
      </c>
    </row>
    <row r="468" spans="1:12" ht="38.25">
      <c r="A468" s="112" t="s">
        <v>668</v>
      </c>
      <c r="B468" s="236" t="s">
        <v>186</v>
      </c>
      <c r="C468" s="244" t="s">
        <v>161</v>
      </c>
      <c r="D468" s="244" t="s">
        <v>166</v>
      </c>
      <c r="E468" s="247" t="s">
        <v>272</v>
      </c>
      <c r="F468" s="244" t="s">
        <v>11</v>
      </c>
      <c r="G468" s="220">
        <v>0</v>
      </c>
      <c r="H468" s="220">
        <v>1300000</v>
      </c>
      <c r="I468" s="436">
        <v>0</v>
      </c>
      <c r="J468" s="144">
        <f t="shared" si="31"/>
        <v>0</v>
      </c>
      <c r="K468" s="144" t="e">
        <f t="shared" si="32"/>
        <v>#DIV/0!</v>
      </c>
      <c r="L468" s="145">
        <f t="shared" si="28"/>
        <v>0</v>
      </c>
    </row>
    <row r="469" spans="1:12" ht="12.75">
      <c r="A469" s="489" t="s">
        <v>881</v>
      </c>
      <c r="B469" s="236" t="s">
        <v>186</v>
      </c>
      <c r="C469" s="243" t="s">
        <v>161</v>
      </c>
      <c r="D469" s="243" t="s">
        <v>166</v>
      </c>
      <c r="E469" s="246" t="s">
        <v>882</v>
      </c>
      <c r="F469" s="243"/>
      <c r="G469" s="218">
        <f>G470</f>
        <v>1713600</v>
      </c>
      <c r="H469" s="218">
        <f>H470</f>
        <v>0</v>
      </c>
      <c r="I469" s="435">
        <f>I470</f>
        <v>0</v>
      </c>
      <c r="J469" s="144" t="e">
        <f t="shared" si="31"/>
        <v>#DIV/0!</v>
      </c>
      <c r="K469" s="144">
        <f t="shared" si="32"/>
        <v>0</v>
      </c>
      <c r="L469" s="145"/>
    </row>
    <row r="470" spans="1:12" ht="12.75">
      <c r="A470" s="124" t="s">
        <v>881</v>
      </c>
      <c r="B470" s="236" t="s">
        <v>186</v>
      </c>
      <c r="C470" s="244" t="s">
        <v>161</v>
      </c>
      <c r="D470" s="244" t="s">
        <v>166</v>
      </c>
      <c r="E470" s="247" t="s">
        <v>882</v>
      </c>
      <c r="F470" s="244" t="s">
        <v>878</v>
      </c>
      <c r="G470" s="220">
        <v>1713600</v>
      </c>
      <c r="H470" s="220">
        <v>0</v>
      </c>
      <c r="I470" s="436">
        <v>0</v>
      </c>
      <c r="J470" s="144" t="e">
        <f t="shared" si="31"/>
        <v>#DIV/0!</v>
      </c>
      <c r="K470" s="144">
        <f t="shared" si="32"/>
        <v>0</v>
      </c>
      <c r="L470" s="145"/>
    </row>
    <row r="471" spans="1:12" ht="12.75">
      <c r="A471" s="117" t="s">
        <v>135</v>
      </c>
      <c r="B471" s="236" t="s">
        <v>186</v>
      </c>
      <c r="C471" s="237" t="s">
        <v>161</v>
      </c>
      <c r="D471" s="245" t="s">
        <v>65</v>
      </c>
      <c r="E471" s="246"/>
      <c r="F471" s="488"/>
      <c r="G471" s="217">
        <f>G472+G476+G479+G483</f>
        <v>1004364.59</v>
      </c>
      <c r="H471" s="217">
        <f>H472+H476+H479+H483</f>
        <v>1376100</v>
      </c>
      <c r="I471" s="434">
        <f>I472+I476+I479+I483</f>
        <v>950907</v>
      </c>
      <c r="J471" s="144">
        <f t="shared" si="31"/>
        <v>69.10159145410944</v>
      </c>
      <c r="K471" s="144">
        <f t="shared" si="32"/>
        <v>94.67747165399369</v>
      </c>
      <c r="L471" s="145">
        <f t="shared" si="28"/>
        <v>69.10159145410944</v>
      </c>
    </row>
    <row r="472" spans="1:12" ht="52.5" customHeight="1">
      <c r="A472" s="489" t="s">
        <v>667</v>
      </c>
      <c r="B472" s="266" t="s">
        <v>186</v>
      </c>
      <c r="C472" s="243" t="s">
        <v>161</v>
      </c>
      <c r="D472" s="243" t="s">
        <v>65</v>
      </c>
      <c r="E472" s="246" t="s">
        <v>272</v>
      </c>
      <c r="F472" s="243"/>
      <c r="G472" s="218">
        <f>G473+G474</f>
        <v>87085.76</v>
      </c>
      <c r="H472" s="218">
        <f>SUM(H475:H475)</f>
        <v>104100</v>
      </c>
      <c r="I472" s="435">
        <f>SUM(I475:I475)</f>
        <v>0</v>
      </c>
      <c r="J472" s="144">
        <f t="shared" si="31"/>
        <v>0</v>
      </c>
      <c r="K472" s="144">
        <f t="shared" si="32"/>
        <v>0</v>
      </c>
      <c r="L472" s="145">
        <f t="shared" si="28"/>
        <v>0</v>
      </c>
    </row>
    <row r="473" spans="1:12" ht="15">
      <c r="A473" s="112" t="s">
        <v>577</v>
      </c>
      <c r="B473" s="266" t="s">
        <v>186</v>
      </c>
      <c r="C473" s="244" t="s">
        <v>161</v>
      </c>
      <c r="D473" s="244" t="s">
        <v>65</v>
      </c>
      <c r="E473" s="247" t="s">
        <v>272</v>
      </c>
      <c r="F473" s="244" t="s">
        <v>216</v>
      </c>
      <c r="G473" s="220">
        <v>66886.14</v>
      </c>
      <c r="H473" s="220"/>
      <c r="I473" s="436"/>
      <c r="J473" s="144" t="e">
        <f t="shared" si="31"/>
        <v>#DIV/0!</v>
      </c>
      <c r="K473" s="144">
        <f t="shared" si="32"/>
        <v>0</v>
      </c>
      <c r="L473" s="145"/>
    </row>
    <row r="474" spans="1:12" ht="38.25">
      <c r="A474" s="112" t="s">
        <v>229</v>
      </c>
      <c r="B474" s="266" t="s">
        <v>186</v>
      </c>
      <c r="C474" s="244" t="s">
        <v>161</v>
      </c>
      <c r="D474" s="244" t="s">
        <v>65</v>
      </c>
      <c r="E474" s="247" t="s">
        <v>272</v>
      </c>
      <c r="F474" s="244" t="s">
        <v>230</v>
      </c>
      <c r="G474" s="220">
        <v>20199.62</v>
      </c>
      <c r="H474" s="220"/>
      <c r="I474" s="436"/>
      <c r="J474" s="144" t="e">
        <f t="shared" si="31"/>
        <v>#DIV/0!</v>
      </c>
      <c r="K474" s="144">
        <f t="shared" si="32"/>
        <v>0</v>
      </c>
      <c r="L474" s="145"/>
    </row>
    <row r="475" spans="1:12" ht="15">
      <c r="A475" s="112" t="s">
        <v>495</v>
      </c>
      <c r="B475" s="266" t="s">
        <v>186</v>
      </c>
      <c r="C475" s="244" t="s">
        <v>161</v>
      </c>
      <c r="D475" s="244" t="s">
        <v>65</v>
      </c>
      <c r="E475" s="247" t="s">
        <v>272</v>
      </c>
      <c r="F475" s="244" t="s">
        <v>215</v>
      </c>
      <c r="G475" s="220"/>
      <c r="H475" s="220">
        <v>104100</v>
      </c>
      <c r="I475" s="436">
        <v>0</v>
      </c>
      <c r="J475" s="144">
        <f t="shared" si="31"/>
        <v>0</v>
      </c>
      <c r="K475" s="144" t="e">
        <f t="shared" si="32"/>
        <v>#DIV/0!</v>
      </c>
      <c r="L475" s="447">
        <f t="shared" si="28"/>
        <v>0</v>
      </c>
    </row>
    <row r="476" spans="1:12" ht="25.5">
      <c r="A476" s="437" t="s">
        <v>669</v>
      </c>
      <c r="B476" s="236" t="s">
        <v>186</v>
      </c>
      <c r="C476" s="243" t="s">
        <v>161</v>
      </c>
      <c r="D476" s="243" t="s">
        <v>65</v>
      </c>
      <c r="E476" s="246" t="s">
        <v>273</v>
      </c>
      <c r="F476" s="243"/>
      <c r="G476" s="218">
        <f>G477+G478</f>
        <v>184500</v>
      </c>
      <c r="H476" s="218">
        <f>H477+H478</f>
        <v>180000</v>
      </c>
      <c r="I476" s="435">
        <f>I477+I478</f>
        <v>154200</v>
      </c>
      <c r="J476" s="144">
        <f t="shared" si="31"/>
        <v>85.66666666666667</v>
      </c>
      <c r="K476" s="144">
        <f t="shared" si="32"/>
        <v>83.57723577235772</v>
      </c>
      <c r="L476" s="145">
        <f t="shared" si="28"/>
        <v>85.66666666666667</v>
      </c>
    </row>
    <row r="477" spans="1:12" ht="18" customHeight="1">
      <c r="A477" s="112" t="s">
        <v>495</v>
      </c>
      <c r="B477" s="236" t="s">
        <v>186</v>
      </c>
      <c r="C477" s="244" t="s">
        <v>161</v>
      </c>
      <c r="D477" s="244" t="s">
        <v>65</v>
      </c>
      <c r="E477" s="247" t="s">
        <v>273</v>
      </c>
      <c r="F477" s="244" t="s">
        <v>215</v>
      </c>
      <c r="G477" s="220">
        <v>121200</v>
      </c>
      <c r="H477" s="220">
        <v>111750</v>
      </c>
      <c r="I477" s="436">
        <v>124217</v>
      </c>
      <c r="J477" s="144">
        <f t="shared" si="31"/>
        <v>111.15615212527965</v>
      </c>
      <c r="K477" s="144">
        <f t="shared" si="32"/>
        <v>102.48927392739273</v>
      </c>
      <c r="L477" s="145">
        <f t="shared" si="28"/>
        <v>111.15615212527965</v>
      </c>
    </row>
    <row r="478" spans="1:12" ht="17.25" customHeight="1">
      <c r="A478" s="112" t="s">
        <v>495</v>
      </c>
      <c r="B478" s="236" t="s">
        <v>186</v>
      </c>
      <c r="C478" s="244" t="s">
        <v>161</v>
      </c>
      <c r="D478" s="244" t="s">
        <v>65</v>
      </c>
      <c r="E478" s="247" t="s">
        <v>273</v>
      </c>
      <c r="F478" s="244" t="s">
        <v>215</v>
      </c>
      <c r="G478" s="220">
        <v>63300</v>
      </c>
      <c r="H478" s="220">
        <v>68250</v>
      </c>
      <c r="I478" s="436">
        <v>29983</v>
      </c>
      <c r="J478" s="144">
        <f t="shared" si="31"/>
        <v>43.93113553113553</v>
      </c>
      <c r="K478" s="144">
        <f t="shared" si="32"/>
        <v>47.36650868878357</v>
      </c>
      <c r="L478" s="145">
        <f t="shared" si="28"/>
        <v>43.93113553113553</v>
      </c>
    </row>
    <row r="479" spans="1:12" ht="25.5">
      <c r="A479" s="489" t="s">
        <v>579</v>
      </c>
      <c r="B479" s="236" t="s">
        <v>186</v>
      </c>
      <c r="C479" s="243" t="s">
        <v>161</v>
      </c>
      <c r="D479" s="243" t="s">
        <v>65</v>
      </c>
      <c r="E479" s="246" t="s">
        <v>492</v>
      </c>
      <c r="F479" s="243"/>
      <c r="G479" s="218">
        <f>SUM(G480:G482)</f>
        <v>729606.4099999999</v>
      </c>
      <c r="H479" s="218">
        <f>SUM(H480:H482)</f>
        <v>1059000</v>
      </c>
      <c r="I479" s="435">
        <f>SUM(I480:I482)</f>
        <v>793707</v>
      </c>
      <c r="J479" s="144">
        <f t="shared" si="31"/>
        <v>74.94872521246458</v>
      </c>
      <c r="K479" s="144">
        <f t="shared" si="32"/>
        <v>108.78563964370873</v>
      </c>
      <c r="L479" s="447">
        <f t="shared" si="28"/>
        <v>74.94872521246458</v>
      </c>
    </row>
    <row r="480" spans="1:12" ht="12.75">
      <c r="A480" s="112" t="s">
        <v>577</v>
      </c>
      <c r="B480" s="236" t="s">
        <v>186</v>
      </c>
      <c r="C480" s="239" t="s">
        <v>161</v>
      </c>
      <c r="D480" s="247" t="s">
        <v>65</v>
      </c>
      <c r="E480" s="247" t="s">
        <v>492</v>
      </c>
      <c r="F480" s="247" t="s">
        <v>216</v>
      </c>
      <c r="G480" s="220">
        <v>517937.3</v>
      </c>
      <c r="H480" s="220">
        <v>736600</v>
      </c>
      <c r="I480" s="436">
        <v>633650</v>
      </c>
      <c r="J480" s="144">
        <f t="shared" si="31"/>
        <v>86.0236220472441</v>
      </c>
      <c r="K480" s="144">
        <f t="shared" si="32"/>
        <v>122.34106329086552</v>
      </c>
      <c r="L480" s="145">
        <f t="shared" si="28"/>
        <v>86.0236220472441</v>
      </c>
    </row>
    <row r="481" spans="1:12" ht="38.25">
      <c r="A481" s="112" t="s">
        <v>229</v>
      </c>
      <c r="B481" s="236" t="s">
        <v>186</v>
      </c>
      <c r="C481" s="239" t="s">
        <v>161</v>
      </c>
      <c r="D481" s="247" t="s">
        <v>65</v>
      </c>
      <c r="E481" s="247" t="s">
        <v>492</v>
      </c>
      <c r="F481" s="247" t="s">
        <v>230</v>
      </c>
      <c r="G481" s="220">
        <v>151469.11</v>
      </c>
      <c r="H481" s="220">
        <v>217400</v>
      </c>
      <c r="I481" s="436">
        <v>142600</v>
      </c>
      <c r="J481" s="144">
        <f t="shared" si="31"/>
        <v>65.5933762649494</v>
      </c>
      <c r="K481" s="144">
        <f t="shared" si="32"/>
        <v>94.14460809864138</v>
      </c>
      <c r="L481" s="145">
        <f t="shared" si="28"/>
        <v>65.5933762649494</v>
      </c>
    </row>
    <row r="482" spans="1:12" ht="12.75">
      <c r="A482" s="112" t="s">
        <v>495</v>
      </c>
      <c r="B482" s="236" t="s">
        <v>186</v>
      </c>
      <c r="C482" s="239" t="s">
        <v>161</v>
      </c>
      <c r="D482" s="247" t="s">
        <v>65</v>
      </c>
      <c r="E482" s="247" t="s">
        <v>492</v>
      </c>
      <c r="F482" s="247" t="s">
        <v>215</v>
      </c>
      <c r="G482" s="220">
        <v>60200</v>
      </c>
      <c r="H482" s="220">
        <v>105000</v>
      </c>
      <c r="I482" s="436">
        <v>17457</v>
      </c>
      <c r="J482" s="144">
        <f t="shared" si="31"/>
        <v>16.625714285714285</v>
      </c>
      <c r="K482" s="144">
        <f t="shared" si="32"/>
        <v>28.998338870431894</v>
      </c>
      <c r="L482" s="145">
        <f t="shared" si="28"/>
        <v>16.625714285714285</v>
      </c>
    </row>
    <row r="483" spans="1:12" ht="25.5">
      <c r="A483" s="489" t="s">
        <v>502</v>
      </c>
      <c r="B483" s="236" t="s">
        <v>186</v>
      </c>
      <c r="C483" s="243" t="s">
        <v>161</v>
      </c>
      <c r="D483" s="243" t="s">
        <v>65</v>
      </c>
      <c r="E483" s="246" t="s">
        <v>491</v>
      </c>
      <c r="F483" s="243"/>
      <c r="G483" s="218">
        <f>G484+G485</f>
        <v>3172.42</v>
      </c>
      <c r="H483" s="218">
        <f>H484+H485</f>
        <v>33000</v>
      </c>
      <c r="I483" s="435">
        <f>I484+I485</f>
        <v>3000</v>
      </c>
      <c r="J483" s="144">
        <f t="shared" si="31"/>
        <v>9.090909090909092</v>
      </c>
      <c r="K483" s="144">
        <f t="shared" si="32"/>
        <v>94.56503237276274</v>
      </c>
      <c r="L483" s="447">
        <f t="shared" si="28"/>
        <v>9.090909090909092</v>
      </c>
    </row>
    <row r="484" spans="1:12" ht="12.75">
      <c r="A484" s="112" t="s">
        <v>494</v>
      </c>
      <c r="B484" s="236" t="s">
        <v>186</v>
      </c>
      <c r="C484" s="239" t="s">
        <v>161</v>
      </c>
      <c r="D484" s="247" t="s">
        <v>65</v>
      </c>
      <c r="E484" s="247" t="s">
        <v>491</v>
      </c>
      <c r="F484" s="247" t="s">
        <v>215</v>
      </c>
      <c r="G484" s="220">
        <v>3172.42</v>
      </c>
      <c r="H484" s="220">
        <v>3000</v>
      </c>
      <c r="I484" s="436">
        <v>3000</v>
      </c>
      <c r="J484" s="144">
        <f t="shared" si="31"/>
        <v>100</v>
      </c>
      <c r="K484" s="144">
        <f t="shared" si="32"/>
        <v>94.56503237276274</v>
      </c>
      <c r="L484" s="145">
        <f t="shared" si="28"/>
        <v>100</v>
      </c>
    </row>
    <row r="485" spans="1:12" ht="12.75">
      <c r="A485" s="112" t="s">
        <v>332</v>
      </c>
      <c r="B485" s="236" t="s">
        <v>186</v>
      </c>
      <c r="C485" s="239" t="s">
        <v>161</v>
      </c>
      <c r="D485" s="247" t="s">
        <v>65</v>
      </c>
      <c r="E485" s="247" t="s">
        <v>491</v>
      </c>
      <c r="F485" s="247" t="s">
        <v>333</v>
      </c>
      <c r="G485" s="220"/>
      <c r="H485" s="220">
        <v>30000</v>
      </c>
      <c r="I485" s="436">
        <v>0</v>
      </c>
      <c r="J485" s="144">
        <f t="shared" si="31"/>
        <v>0</v>
      </c>
      <c r="K485" s="144" t="e">
        <f t="shared" si="32"/>
        <v>#DIV/0!</v>
      </c>
      <c r="L485" s="145">
        <f t="shared" si="28"/>
        <v>0</v>
      </c>
    </row>
    <row r="486" spans="1:12" ht="14.25">
      <c r="A486" s="490" t="s">
        <v>202</v>
      </c>
      <c r="B486" s="429" t="s">
        <v>186</v>
      </c>
      <c r="C486" s="491" t="s">
        <v>184</v>
      </c>
      <c r="D486" s="491"/>
      <c r="E486" s="246"/>
      <c r="F486" s="491"/>
      <c r="G486" s="458">
        <f>G487+G493+G504+G514</f>
        <v>18140967.67</v>
      </c>
      <c r="H486" s="458">
        <f>H487+H493+H504+H514</f>
        <v>32193013</v>
      </c>
      <c r="I486" s="459">
        <f>I487+I493+I504+I514</f>
        <v>26959643.880000003</v>
      </c>
      <c r="J486" s="144">
        <f t="shared" si="31"/>
        <v>83.743773470349</v>
      </c>
      <c r="K486" s="144">
        <f t="shared" si="32"/>
        <v>148.61193939826916</v>
      </c>
      <c r="L486" s="145">
        <f t="shared" si="28"/>
        <v>83.743773470349</v>
      </c>
    </row>
    <row r="487" spans="1:12" ht="12.75">
      <c r="A487" s="492" t="s">
        <v>401</v>
      </c>
      <c r="B487" s="236" t="s">
        <v>186</v>
      </c>
      <c r="C487" s="250" t="s">
        <v>184</v>
      </c>
      <c r="D487" s="250" t="s">
        <v>156</v>
      </c>
      <c r="E487" s="246"/>
      <c r="F487" s="250"/>
      <c r="G487" s="217">
        <f>G488</f>
        <v>14680237.110000001</v>
      </c>
      <c r="H487" s="217">
        <f>H488</f>
        <v>17600500</v>
      </c>
      <c r="I487" s="434">
        <f>I488</f>
        <v>15555546.79</v>
      </c>
      <c r="J487" s="144">
        <f t="shared" si="31"/>
        <v>88.38127774779126</v>
      </c>
      <c r="K487" s="144">
        <f t="shared" si="32"/>
        <v>105.9625036941927</v>
      </c>
      <c r="L487" s="145">
        <f t="shared" si="28"/>
        <v>88.38127774779126</v>
      </c>
    </row>
    <row r="488" spans="1:12" ht="25.5">
      <c r="A488" s="480" t="s">
        <v>670</v>
      </c>
      <c r="B488" s="236" t="s">
        <v>186</v>
      </c>
      <c r="C488" s="267" t="s">
        <v>184</v>
      </c>
      <c r="D488" s="264" t="s">
        <v>156</v>
      </c>
      <c r="E488" s="264" t="s">
        <v>671</v>
      </c>
      <c r="F488" s="264"/>
      <c r="G488" s="227">
        <f>G489+G491</f>
        <v>14680237.110000001</v>
      </c>
      <c r="H488" s="227">
        <f>H489+H491</f>
        <v>17600500</v>
      </c>
      <c r="I488" s="481">
        <f>I489+I491</f>
        <v>15555546.79</v>
      </c>
      <c r="J488" s="144">
        <f t="shared" si="31"/>
        <v>88.38127774779126</v>
      </c>
      <c r="K488" s="144">
        <f t="shared" si="32"/>
        <v>105.9625036941927</v>
      </c>
      <c r="L488" s="145">
        <f t="shared" si="28"/>
        <v>88.38127774779126</v>
      </c>
    </row>
    <row r="489" spans="1:12" ht="26.25" customHeight="1">
      <c r="A489" s="437" t="s">
        <v>672</v>
      </c>
      <c r="B489" s="236" t="s">
        <v>186</v>
      </c>
      <c r="C489" s="238" t="s">
        <v>184</v>
      </c>
      <c r="D489" s="246" t="s">
        <v>156</v>
      </c>
      <c r="E489" s="246" t="s">
        <v>493</v>
      </c>
      <c r="F489" s="246"/>
      <c r="G489" s="218">
        <f>G490</f>
        <v>3792652.73</v>
      </c>
      <c r="H489" s="218">
        <f>H490</f>
        <v>5000000</v>
      </c>
      <c r="I489" s="435">
        <f>I490</f>
        <v>4575920.29</v>
      </c>
      <c r="J489" s="144">
        <f t="shared" si="31"/>
        <v>91.5184058</v>
      </c>
      <c r="K489" s="144">
        <f t="shared" si="32"/>
        <v>120.65223514413354</v>
      </c>
      <c r="L489" s="145">
        <f t="shared" si="28"/>
        <v>91.5184058</v>
      </c>
    </row>
    <row r="490" spans="1:12" ht="51.75" thickBot="1">
      <c r="A490" s="112" t="s">
        <v>0</v>
      </c>
      <c r="B490" s="236" t="s">
        <v>186</v>
      </c>
      <c r="C490" s="239" t="s">
        <v>184</v>
      </c>
      <c r="D490" s="247" t="s">
        <v>156</v>
      </c>
      <c r="E490" s="247" t="s">
        <v>493</v>
      </c>
      <c r="F490" s="247" t="s">
        <v>1</v>
      </c>
      <c r="G490" s="220">
        <v>3792652.73</v>
      </c>
      <c r="H490" s="220">
        <v>5000000</v>
      </c>
      <c r="I490" s="436">
        <v>4575920.29</v>
      </c>
      <c r="J490" s="144">
        <f t="shared" si="31"/>
        <v>91.5184058</v>
      </c>
      <c r="K490" s="144">
        <f t="shared" si="32"/>
        <v>120.65223514413354</v>
      </c>
      <c r="L490" s="145">
        <f t="shared" si="28"/>
        <v>91.5184058</v>
      </c>
    </row>
    <row r="491" spans="1:12" ht="26.25" thickBot="1">
      <c r="A491" s="437" t="s">
        <v>673</v>
      </c>
      <c r="B491" s="236" t="s">
        <v>186</v>
      </c>
      <c r="C491" s="238" t="s">
        <v>184</v>
      </c>
      <c r="D491" s="246" t="s">
        <v>156</v>
      </c>
      <c r="E491" s="246" t="s">
        <v>400</v>
      </c>
      <c r="F491" s="246"/>
      <c r="G491" s="218">
        <f>G492</f>
        <v>10887584.38</v>
      </c>
      <c r="H491" s="218">
        <f>H492</f>
        <v>12600500</v>
      </c>
      <c r="I491" s="435">
        <f>I492</f>
        <v>10979626.5</v>
      </c>
      <c r="J491" s="144">
        <f t="shared" si="31"/>
        <v>87.13643506210072</v>
      </c>
      <c r="K491" s="144">
        <f t="shared" si="32"/>
        <v>100.84538605431226</v>
      </c>
      <c r="L491" s="493">
        <f t="shared" si="28"/>
        <v>87.13643506210072</v>
      </c>
    </row>
    <row r="492" spans="1:12" ht="51">
      <c r="A492" s="112" t="s">
        <v>0</v>
      </c>
      <c r="B492" s="236" t="s">
        <v>186</v>
      </c>
      <c r="C492" s="239" t="s">
        <v>184</v>
      </c>
      <c r="D492" s="247" t="s">
        <v>156</v>
      </c>
      <c r="E492" s="247" t="s">
        <v>400</v>
      </c>
      <c r="F492" s="247" t="s">
        <v>1</v>
      </c>
      <c r="G492" s="220">
        <v>10887584.38</v>
      </c>
      <c r="H492" s="220">
        <v>12600500</v>
      </c>
      <c r="I492" s="436">
        <v>10979626.5</v>
      </c>
      <c r="J492" s="144">
        <f t="shared" si="31"/>
        <v>87.13643506210072</v>
      </c>
      <c r="K492" s="144">
        <f t="shared" si="32"/>
        <v>100.84538605431226</v>
      </c>
      <c r="L492" s="494"/>
    </row>
    <row r="493" spans="1:12" ht="15.75">
      <c r="A493" s="122" t="s">
        <v>443</v>
      </c>
      <c r="B493" s="236" t="s">
        <v>186</v>
      </c>
      <c r="C493" s="268" t="s">
        <v>184</v>
      </c>
      <c r="D493" s="263" t="s">
        <v>163</v>
      </c>
      <c r="E493" s="246"/>
      <c r="F493" s="247"/>
      <c r="G493" s="226">
        <f>G494</f>
        <v>3215870.56</v>
      </c>
      <c r="H493" s="226">
        <f>H494</f>
        <v>2323030</v>
      </c>
      <c r="I493" s="479">
        <f>I494</f>
        <v>2042056.6</v>
      </c>
      <c r="J493" s="144">
        <f t="shared" si="31"/>
        <v>87.904874237526</v>
      </c>
      <c r="K493" s="144">
        <f t="shared" si="32"/>
        <v>63.499340595350326</v>
      </c>
      <c r="L493" s="494"/>
    </row>
    <row r="494" spans="1:12" ht="51">
      <c r="A494" s="467" t="s">
        <v>674</v>
      </c>
      <c r="B494" s="236" t="s">
        <v>186</v>
      </c>
      <c r="C494" s="267" t="s">
        <v>184</v>
      </c>
      <c r="D494" s="264" t="s">
        <v>163</v>
      </c>
      <c r="E494" s="264" t="s">
        <v>675</v>
      </c>
      <c r="F494" s="264"/>
      <c r="G494" s="227">
        <f>G495+G497+G499+G501</f>
        <v>3215870.56</v>
      </c>
      <c r="H494" s="227">
        <f>H495+H497+H499+H501</f>
        <v>2323030</v>
      </c>
      <c r="I494" s="481">
        <f>I495+I497+I499+I501</f>
        <v>2042056.6</v>
      </c>
      <c r="J494" s="144">
        <f t="shared" si="31"/>
        <v>87.904874237526</v>
      </c>
      <c r="K494" s="144">
        <f t="shared" si="32"/>
        <v>63.499340595350326</v>
      </c>
      <c r="L494" s="494"/>
    </row>
    <row r="495" spans="1:12" ht="41.25" customHeight="1">
      <c r="A495" s="437" t="s">
        <v>136</v>
      </c>
      <c r="B495" s="236" t="s">
        <v>186</v>
      </c>
      <c r="C495" s="243" t="s">
        <v>184</v>
      </c>
      <c r="D495" s="246" t="s">
        <v>163</v>
      </c>
      <c r="E495" s="246" t="s">
        <v>883</v>
      </c>
      <c r="F495" s="244"/>
      <c r="G495" s="218">
        <f>SUM(G496:G496)</f>
        <v>1095000</v>
      </c>
      <c r="H495" s="218">
        <f>SUM(H496:H496)</f>
        <v>0</v>
      </c>
      <c r="I495" s="435">
        <f>SUM(I496:I496)</f>
        <v>0</v>
      </c>
      <c r="J495" s="144" t="e">
        <f t="shared" si="31"/>
        <v>#DIV/0!</v>
      </c>
      <c r="K495" s="144">
        <f t="shared" si="32"/>
        <v>0</v>
      </c>
      <c r="L495" s="494"/>
    </row>
    <row r="496" spans="1:12" ht="15.75">
      <c r="A496" s="112" t="s">
        <v>214</v>
      </c>
      <c r="B496" s="236" t="s">
        <v>186</v>
      </c>
      <c r="C496" s="239" t="s">
        <v>184</v>
      </c>
      <c r="D496" s="247" t="s">
        <v>163</v>
      </c>
      <c r="E496" s="247" t="s">
        <v>883</v>
      </c>
      <c r="F496" s="247" t="s">
        <v>213</v>
      </c>
      <c r="G496" s="220">
        <v>1095000</v>
      </c>
      <c r="H496" s="220">
        <v>0</v>
      </c>
      <c r="I496" s="436">
        <v>0</v>
      </c>
      <c r="J496" s="144" t="e">
        <f t="shared" si="31"/>
        <v>#DIV/0!</v>
      </c>
      <c r="K496" s="144">
        <f t="shared" si="32"/>
        <v>0</v>
      </c>
      <c r="L496" s="494"/>
    </row>
    <row r="497" spans="1:12" ht="25.5">
      <c r="A497" s="437" t="s">
        <v>676</v>
      </c>
      <c r="B497" s="236" t="s">
        <v>186</v>
      </c>
      <c r="C497" s="243" t="s">
        <v>184</v>
      </c>
      <c r="D497" s="246" t="s">
        <v>163</v>
      </c>
      <c r="E497" s="246" t="s">
        <v>474</v>
      </c>
      <c r="F497" s="244"/>
      <c r="G497" s="218">
        <f>SUM(G498:G498)</f>
        <v>2120870.56</v>
      </c>
      <c r="H497" s="218">
        <f>SUM(H498:H498)</f>
        <v>1191000</v>
      </c>
      <c r="I497" s="435">
        <f>SUM(I498:I498)</f>
        <v>1191000</v>
      </c>
      <c r="J497" s="144">
        <f t="shared" si="31"/>
        <v>100</v>
      </c>
      <c r="K497" s="144">
        <f t="shared" si="32"/>
        <v>56.156185222355106</v>
      </c>
      <c r="L497" s="494"/>
    </row>
    <row r="498" spans="1:12" ht="15.75">
      <c r="A498" s="112" t="s">
        <v>214</v>
      </c>
      <c r="B498" s="236" t="s">
        <v>186</v>
      </c>
      <c r="C498" s="239" t="s">
        <v>184</v>
      </c>
      <c r="D498" s="247" t="s">
        <v>163</v>
      </c>
      <c r="E498" s="247" t="s">
        <v>474</v>
      </c>
      <c r="F498" s="247" t="s">
        <v>213</v>
      </c>
      <c r="G498" s="220">
        <v>2120870.56</v>
      </c>
      <c r="H498" s="220">
        <v>1191000</v>
      </c>
      <c r="I498" s="436">
        <v>1191000</v>
      </c>
      <c r="J498" s="144">
        <f t="shared" si="31"/>
        <v>100</v>
      </c>
      <c r="K498" s="144">
        <f t="shared" si="32"/>
        <v>56.156185222355106</v>
      </c>
      <c r="L498" s="494"/>
    </row>
    <row r="499" spans="1:12" ht="63.75">
      <c r="A499" s="118" t="s">
        <v>683</v>
      </c>
      <c r="B499" s="236" t="s">
        <v>186</v>
      </c>
      <c r="C499" s="238" t="s">
        <v>184</v>
      </c>
      <c r="D499" s="246" t="s">
        <v>163</v>
      </c>
      <c r="E499" s="246" t="s">
        <v>736</v>
      </c>
      <c r="F499" s="246"/>
      <c r="G499" s="218">
        <f>G500</f>
        <v>0</v>
      </c>
      <c r="H499" s="218">
        <f>H500</f>
        <v>12030</v>
      </c>
      <c r="I499" s="435">
        <f>I500</f>
        <v>12030</v>
      </c>
      <c r="J499" s="144">
        <f t="shared" si="31"/>
        <v>100</v>
      </c>
      <c r="K499" s="144" t="e">
        <f t="shared" si="32"/>
        <v>#DIV/0!</v>
      </c>
      <c r="L499" s="494"/>
    </row>
    <row r="500" spans="1:12" ht="15.75">
      <c r="A500" s="112" t="s">
        <v>214</v>
      </c>
      <c r="B500" s="236" t="s">
        <v>186</v>
      </c>
      <c r="C500" s="239" t="s">
        <v>184</v>
      </c>
      <c r="D500" s="247" t="s">
        <v>163</v>
      </c>
      <c r="E500" s="247" t="s">
        <v>736</v>
      </c>
      <c r="F500" s="247" t="s">
        <v>213</v>
      </c>
      <c r="G500" s="220"/>
      <c r="H500" s="220">
        <v>12030</v>
      </c>
      <c r="I500" s="436">
        <v>12030</v>
      </c>
      <c r="J500" s="144">
        <f t="shared" si="31"/>
        <v>100</v>
      </c>
      <c r="K500" s="144" t="e">
        <f t="shared" si="32"/>
        <v>#DIV/0!</v>
      </c>
      <c r="L500" s="494"/>
    </row>
    <row r="501" spans="1:12" ht="25.5">
      <c r="A501" s="118" t="s">
        <v>677</v>
      </c>
      <c r="B501" s="236" t="s">
        <v>186</v>
      </c>
      <c r="C501" s="238" t="s">
        <v>184</v>
      </c>
      <c r="D501" s="246" t="s">
        <v>163</v>
      </c>
      <c r="E501" s="246" t="s">
        <v>678</v>
      </c>
      <c r="F501" s="246"/>
      <c r="G501" s="218">
        <f>G502+G503</f>
        <v>0</v>
      </c>
      <c r="H501" s="218">
        <f>H502+H503</f>
        <v>1120000</v>
      </c>
      <c r="I501" s="435">
        <f>I502+I503</f>
        <v>839026.6</v>
      </c>
      <c r="J501" s="144">
        <f t="shared" si="31"/>
        <v>74.91308928571428</v>
      </c>
      <c r="K501" s="144" t="e">
        <f t="shared" si="32"/>
        <v>#DIV/0!</v>
      </c>
      <c r="L501" s="494"/>
    </row>
    <row r="502" spans="1:12" ht="25.5">
      <c r="A502" s="112" t="s">
        <v>679</v>
      </c>
      <c r="B502" s="236" t="s">
        <v>186</v>
      </c>
      <c r="C502" s="239" t="s">
        <v>184</v>
      </c>
      <c r="D502" s="247" t="s">
        <v>163</v>
      </c>
      <c r="E502" s="247" t="s">
        <v>678</v>
      </c>
      <c r="F502" s="247" t="s">
        <v>213</v>
      </c>
      <c r="G502" s="220"/>
      <c r="H502" s="220">
        <v>1041600</v>
      </c>
      <c r="I502" s="436">
        <v>780294.74</v>
      </c>
      <c r="J502" s="144">
        <f t="shared" si="31"/>
        <v>74.91308947772657</v>
      </c>
      <c r="K502" s="144" t="e">
        <f t="shared" si="32"/>
        <v>#DIV/0!</v>
      </c>
      <c r="L502" s="494"/>
    </row>
    <row r="503" spans="1:12" ht="25.5">
      <c r="A503" s="112" t="s">
        <v>680</v>
      </c>
      <c r="B503" s="236" t="s">
        <v>186</v>
      </c>
      <c r="C503" s="239" t="s">
        <v>184</v>
      </c>
      <c r="D503" s="247" t="s">
        <v>163</v>
      </c>
      <c r="E503" s="247" t="s">
        <v>678</v>
      </c>
      <c r="F503" s="247" t="s">
        <v>213</v>
      </c>
      <c r="G503" s="220"/>
      <c r="H503" s="220">
        <v>78400</v>
      </c>
      <c r="I503" s="436">
        <v>58731.86</v>
      </c>
      <c r="J503" s="144">
        <f t="shared" si="31"/>
        <v>74.91308673469388</v>
      </c>
      <c r="K503" s="144" t="e">
        <f t="shared" si="32"/>
        <v>#DIV/0!</v>
      </c>
      <c r="L503" s="494"/>
    </row>
    <row r="504" spans="1:12" ht="15.75">
      <c r="A504" s="122" t="s">
        <v>413</v>
      </c>
      <c r="B504" s="236" t="s">
        <v>186</v>
      </c>
      <c r="C504" s="268" t="s">
        <v>184</v>
      </c>
      <c r="D504" s="263" t="s">
        <v>165</v>
      </c>
      <c r="E504" s="246"/>
      <c r="F504" s="247"/>
      <c r="G504" s="226">
        <f>G505</f>
        <v>171100</v>
      </c>
      <c r="H504" s="226">
        <f>H505</f>
        <v>11797983</v>
      </c>
      <c r="I504" s="479">
        <f>I505</f>
        <v>9362040.49</v>
      </c>
      <c r="J504" s="144">
        <f t="shared" si="31"/>
        <v>79.35289015079951</v>
      </c>
      <c r="K504" s="144">
        <f t="shared" si="32"/>
        <v>5471.677668030392</v>
      </c>
      <c r="L504" s="494"/>
    </row>
    <row r="505" spans="1:12" ht="25.5">
      <c r="A505" s="480" t="s">
        <v>670</v>
      </c>
      <c r="B505" s="236" t="s">
        <v>186</v>
      </c>
      <c r="C505" s="267" t="s">
        <v>184</v>
      </c>
      <c r="D505" s="264" t="s">
        <v>165</v>
      </c>
      <c r="E505" s="264" t="s">
        <v>671</v>
      </c>
      <c r="F505" s="264"/>
      <c r="G505" s="227">
        <f>G506+G508+G510+G512</f>
        <v>171100</v>
      </c>
      <c r="H505" s="227">
        <f>H506+H508+H510+H512</f>
        <v>11797983</v>
      </c>
      <c r="I505" s="481">
        <f>I506+I508+I510+I512</f>
        <v>9362040.49</v>
      </c>
      <c r="J505" s="144">
        <f t="shared" si="31"/>
        <v>79.35289015079951</v>
      </c>
      <c r="K505" s="144">
        <f t="shared" si="32"/>
        <v>5471.677668030392</v>
      </c>
      <c r="L505" s="494"/>
    </row>
    <row r="506" spans="1:12" ht="63.75">
      <c r="A506" s="437" t="s">
        <v>681</v>
      </c>
      <c r="B506" s="236" t="s">
        <v>186</v>
      </c>
      <c r="C506" s="238" t="s">
        <v>184</v>
      </c>
      <c r="D506" s="246" t="s">
        <v>165</v>
      </c>
      <c r="E506" s="246" t="s">
        <v>682</v>
      </c>
      <c r="F506" s="246"/>
      <c r="G506" s="218">
        <f>G507</f>
        <v>171100</v>
      </c>
      <c r="H506" s="218">
        <f>H507</f>
        <v>4800000</v>
      </c>
      <c r="I506" s="435">
        <f>I507</f>
        <v>2687302.34</v>
      </c>
      <c r="J506" s="144">
        <f t="shared" si="31"/>
        <v>55.98546541666667</v>
      </c>
      <c r="K506" s="144">
        <f t="shared" si="32"/>
        <v>1570.6033547632962</v>
      </c>
      <c r="L506" s="494"/>
    </row>
    <row r="507" spans="1:12" ht="15.75">
      <c r="A507" s="112" t="s">
        <v>214</v>
      </c>
      <c r="B507" s="236" t="s">
        <v>186</v>
      </c>
      <c r="C507" s="239" t="s">
        <v>184</v>
      </c>
      <c r="D507" s="247" t="s">
        <v>165</v>
      </c>
      <c r="E507" s="247" t="s">
        <v>682</v>
      </c>
      <c r="F507" s="247" t="s">
        <v>213</v>
      </c>
      <c r="G507" s="220">
        <v>171100</v>
      </c>
      <c r="H507" s="220">
        <v>4800000</v>
      </c>
      <c r="I507" s="436">
        <v>2687302.34</v>
      </c>
      <c r="J507" s="144">
        <f t="shared" si="31"/>
        <v>55.98546541666667</v>
      </c>
      <c r="K507" s="144">
        <f t="shared" si="32"/>
        <v>1570.6033547632962</v>
      </c>
      <c r="L507" s="494"/>
    </row>
    <row r="508" spans="1:12" ht="63.75">
      <c r="A508" s="437" t="s">
        <v>683</v>
      </c>
      <c r="B508" s="236" t="s">
        <v>186</v>
      </c>
      <c r="C508" s="238" t="s">
        <v>184</v>
      </c>
      <c r="D508" s="246" t="s">
        <v>165</v>
      </c>
      <c r="E508" s="246" t="s">
        <v>412</v>
      </c>
      <c r="F508" s="246"/>
      <c r="G508" s="218">
        <f>G509</f>
        <v>0</v>
      </c>
      <c r="H508" s="218">
        <f>H509</f>
        <v>533333</v>
      </c>
      <c r="I508" s="435">
        <f>I509</f>
        <v>283745.25</v>
      </c>
      <c r="J508" s="144">
        <f t="shared" si="31"/>
        <v>53.20226762641727</v>
      </c>
      <c r="K508" s="144" t="e">
        <f t="shared" si="32"/>
        <v>#DIV/0!</v>
      </c>
      <c r="L508" s="494"/>
    </row>
    <row r="509" spans="1:12" ht="15.75">
      <c r="A509" s="112" t="s">
        <v>214</v>
      </c>
      <c r="B509" s="236" t="s">
        <v>186</v>
      </c>
      <c r="C509" s="239" t="s">
        <v>184</v>
      </c>
      <c r="D509" s="247" t="s">
        <v>165</v>
      </c>
      <c r="E509" s="247" t="s">
        <v>412</v>
      </c>
      <c r="F509" s="247" t="s">
        <v>213</v>
      </c>
      <c r="G509" s="220"/>
      <c r="H509" s="220">
        <v>533333</v>
      </c>
      <c r="I509" s="436">
        <v>283745.25</v>
      </c>
      <c r="J509" s="144">
        <f t="shared" si="31"/>
        <v>53.20226762641727</v>
      </c>
      <c r="K509" s="144" t="e">
        <f t="shared" si="32"/>
        <v>#DIV/0!</v>
      </c>
      <c r="L509" s="494"/>
    </row>
    <row r="510" spans="1:12" ht="51">
      <c r="A510" s="118" t="s">
        <v>684</v>
      </c>
      <c r="B510" s="236" t="s">
        <v>186</v>
      </c>
      <c r="C510" s="238" t="s">
        <v>184</v>
      </c>
      <c r="D510" s="246" t="s">
        <v>165</v>
      </c>
      <c r="E510" s="246" t="s">
        <v>685</v>
      </c>
      <c r="F510" s="246"/>
      <c r="G510" s="218">
        <f>G511</f>
        <v>0</v>
      </c>
      <c r="H510" s="218">
        <f>H511</f>
        <v>6400000</v>
      </c>
      <c r="I510" s="435">
        <f>I511</f>
        <v>6327079.55</v>
      </c>
      <c r="J510" s="144">
        <f t="shared" si="31"/>
        <v>98.86061796874999</v>
      </c>
      <c r="K510" s="144" t="e">
        <f t="shared" si="32"/>
        <v>#DIV/0!</v>
      </c>
      <c r="L510" s="494"/>
    </row>
    <row r="511" spans="1:12" ht="15.75">
      <c r="A511" s="112" t="s">
        <v>214</v>
      </c>
      <c r="B511" s="236" t="s">
        <v>186</v>
      </c>
      <c r="C511" s="239" t="s">
        <v>184</v>
      </c>
      <c r="D511" s="247" t="s">
        <v>165</v>
      </c>
      <c r="E511" s="247" t="s">
        <v>685</v>
      </c>
      <c r="F511" s="247" t="s">
        <v>213</v>
      </c>
      <c r="G511" s="220"/>
      <c r="H511" s="220">
        <v>6400000</v>
      </c>
      <c r="I511" s="436">
        <v>6327079.55</v>
      </c>
      <c r="J511" s="144">
        <f t="shared" si="31"/>
        <v>98.86061796874999</v>
      </c>
      <c r="K511" s="144" t="e">
        <f t="shared" si="32"/>
        <v>#DIV/0!</v>
      </c>
      <c r="L511" s="494"/>
    </row>
    <row r="512" spans="1:12" ht="51">
      <c r="A512" s="118" t="s">
        <v>835</v>
      </c>
      <c r="B512" s="236" t="s">
        <v>186</v>
      </c>
      <c r="C512" s="238" t="s">
        <v>184</v>
      </c>
      <c r="D512" s="246" t="s">
        <v>165</v>
      </c>
      <c r="E512" s="246" t="s">
        <v>763</v>
      </c>
      <c r="F512" s="247"/>
      <c r="G512" s="218">
        <f>G513</f>
        <v>0</v>
      </c>
      <c r="H512" s="218">
        <f>H513</f>
        <v>64650</v>
      </c>
      <c r="I512" s="435">
        <f>I513</f>
        <v>63913.35</v>
      </c>
      <c r="J512" s="144">
        <f t="shared" si="31"/>
        <v>98.86055684454756</v>
      </c>
      <c r="K512" s="144" t="e">
        <f t="shared" si="32"/>
        <v>#DIV/0!</v>
      </c>
      <c r="L512" s="494"/>
    </row>
    <row r="513" spans="1:12" ht="15.75">
      <c r="A513" s="112" t="s">
        <v>214</v>
      </c>
      <c r="B513" s="236" t="s">
        <v>186</v>
      </c>
      <c r="C513" s="239" t="s">
        <v>184</v>
      </c>
      <c r="D513" s="247" t="s">
        <v>165</v>
      </c>
      <c r="E513" s="247" t="s">
        <v>763</v>
      </c>
      <c r="F513" s="247" t="s">
        <v>213</v>
      </c>
      <c r="G513" s="220"/>
      <c r="H513" s="220">
        <v>64650</v>
      </c>
      <c r="I513" s="436">
        <v>63913.35</v>
      </c>
      <c r="J513" s="144">
        <f t="shared" si="31"/>
        <v>98.86055684454756</v>
      </c>
      <c r="K513" s="144" t="e">
        <f t="shared" si="32"/>
        <v>#DIV/0!</v>
      </c>
      <c r="L513" s="494"/>
    </row>
    <row r="514" spans="1:12" ht="15" customHeight="1">
      <c r="A514" s="117" t="s">
        <v>208</v>
      </c>
      <c r="B514" s="236" t="s">
        <v>186</v>
      </c>
      <c r="C514" s="250" t="s">
        <v>184</v>
      </c>
      <c r="D514" s="250" t="s">
        <v>162</v>
      </c>
      <c r="E514" s="246"/>
      <c r="F514" s="250"/>
      <c r="G514" s="217">
        <f>G515+G518</f>
        <v>73760</v>
      </c>
      <c r="H514" s="217">
        <f>H515+H518</f>
        <v>471500</v>
      </c>
      <c r="I514" s="434">
        <f>I515+I518</f>
        <v>0</v>
      </c>
      <c r="J514" s="144">
        <f t="shared" si="31"/>
        <v>0</v>
      </c>
      <c r="K514" s="144">
        <f t="shared" si="32"/>
        <v>0</v>
      </c>
      <c r="L514" s="494"/>
    </row>
    <row r="515" spans="1:12" ht="25.5">
      <c r="A515" s="480" t="s">
        <v>670</v>
      </c>
      <c r="B515" s="236" t="s">
        <v>186</v>
      </c>
      <c r="C515" s="267" t="s">
        <v>184</v>
      </c>
      <c r="D515" s="264" t="s">
        <v>162</v>
      </c>
      <c r="E515" s="264" t="s">
        <v>671</v>
      </c>
      <c r="F515" s="264"/>
      <c r="G515" s="227">
        <f aca="true" t="shared" si="33" ref="G515:I516">G516</f>
        <v>73760</v>
      </c>
      <c r="H515" s="227">
        <f t="shared" si="33"/>
        <v>100000</v>
      </c>
      <c r="I515" s="481">
        <f t="shared" si="33"/>
        <v>0</v>
      </c>
      <c r="J515" s="144">
        <f t="shared" si="31"/>
        <v>0</v>
      </c>
      <c r="K515" s="144">
        <f t="shared" si="32"/>
        <v>0</v>
      </c>
      <c r="L515" s="494"/>
    </row>
    <row r="516" spans="1:12" ht="38.25">
      <c r="A516" s="437" t="s">
        <v>136</v>
      </c>
      <c r="B516" s="236" t="s">
        <v>186</v>
      </c>
      <c r="C516" s="238" t="s">
        <v>184</v>
      </c>
      <c r="D516" s="246" t="s">
        <v>162</v>
      </c>
      <c r="E516" s="246" t="s">
        <v>274</v>
      </c>
      <c r="F516" s="246"/>
      <c r="G516" s="218">
        <f t="shared" si="33"/>
        <v>73760</v>
      </c>
      <c r="H516" s="218">
        <f t="shared" si="33"/>
        <v>100000</v>
      </c>
      <c r="I516" s="435">
        <f t="shared" si="33"/>
        <v>0</v>
      </c>
      <c r="J516" s="144">
        <f t="shared" si="31"/>
        <v>0</v>
      </c>
      <c r="K516" s="144">
        <f t="shared" si="32"/>
        <v>0</v>
      </c>
      <c r="L516" s="494"/>
    </row>
    <row r="517" spans="1:12" ht="15.75">
      <c r="A517" s="112" t="s">
        <v>494</v>
      </c>
      <c r="B517" s="236" t="s">
        <v>186</v>
      </c>
      <c r="C517" s="239" t="s">
        <v>184</v>
      </c>
      <c r="D517" s="247" t="s">
        <v>162</v>
      </c>
      <c r="E517" s="247" t="s">
        <v>274</v>
      </c>
      <c r="F517" s="247" t="s">
        <v>215</v>
      </c>
      <c r="G517" s="220">
        <v>73760</v>
      </c>
      <c r="H517" s="220">
        <v>100000</v>
      </c>
      <c r="I517" s="436">
        <v>0</v>
      </c>
      <c r="J517" s="144">
        <f t="shared" si="31"/>
        <v>0</v>
      </c>
      <c r="K517" s="144">
        <f t="shared" si="32"/>
        <v>0</v>
      </c>
      <c r="L517" s="494"/>
    </row>
    <row r="518" spans="1:12" ht="25.5">
      <c r="A518" s="480" t="s">
        <v>762</v>
      </c>
      <c r="B518" s="236" t="s">
        <v>186</v>
      </c>
      <c r="C518" s="267" t="s">
        <v>184</v>
      </c>
      <c r="D518" s="264" t="s">
        <v>162</v>
      </c>
      <c r="E518" s="264" t="s">
        <v>761</v>
      </c>
      <c r="F518" s="264"/>
      <c r="G518" s="227">
        <f aca="true" t="shared" si="34" ref="G518:I519">G519</f>
        <v>0</v>
      </c>
      <c r="H518" s="227">
        <f t="shared" si="34"/>
        <v>371500</v>
      </c>
      <c r="I518" s="481">
        <f t="shared" si="34"/>
        <v>0</v>
      </c>
      <c r="J518" s="144">
        <f t="shared" si="31"/>
        <v>0</v>
      </c>
      <c r="K518" s="144" t="e">
        <f t="shared" si="32"/>
        <v>#DIV/0!</v>
      </c>
      <c r="L518" s="494"/>
    </row>
    <row r="519" spans="1:12" ht="25.5">
      <c r="A519" s="437" t="s">
        <v>811</v>
      </c>
      <c r="B519" s="236" t="s">
        <v>186</v>
      </c>
      <c r="C519" s="238" t="s">
        <v>184</v>
      </c>
      <c r="D519" s="246" t="s">
        <v>162</v>
      </c>
      <c r="E519" s="246" t="s">
        <v>843</v>
      </c>
      <c r="F519" s="246"/>
      <c r="G519" s="218">
        <f t="shared" si="34"/>
        <v>0</v>
      </c>
      <c r="H519" s="218">
        <f t="shared" si="34"/>
        <v>371500</v>
      </c>
      <c r="I519" s="435">
        <f t="shared" si="34"/>
        <v>0</v>
      </c>
      <c r="J519" s="144">
        <f t="shared" si="31"/>
        <v>0</v>
      </c>
      <c r="K519" s="144" t="e">
        <f t="shared" si="32"/>
        <v>#DIV/0!</v>
      </c>
      <c r="L519" s="494"/>
    </row>
    <row r="520" spans="1:12" ht="15.75">
      <c r="A520" s="112" t="s">
        <v>197</v>
      </c>
      <c r="B520" s="236" t="s">
        <v>186</v>
      </c>
      <c r="C520" s="239" t="s">
        <v>184</v>
      </c>
      <c r="D520" s="247" t="s">
        <v>162</v>
      </c>
      <c r="E520" s="247" t="s">
        <v>843</v>
      </c>
      <c r="F520" s="247" t="s">
        <v>348</v>
      </c>
      <c r="G520" s="220"/>
      <c r="H520" s="220">
        <v>371500</v>
      </c>
      <c r="I520" s="436">
        <v>0</v>
      </c>
      <c r="J520" s="144">
        <f t="shared" si="31"/>
        <v>0</v>
      </c>
      <c r="K520" s="144" t="e">
        <f t="shared" si="32"/>
        <v>#DIV/0!</v>
      </c>
      <c r="L520" s="494"/>
    </row>
    <row r="521" spans="1:12" ht="15.75">
      <c r="A521" s="490" t="s">
        <v>203</v>
      </c>
      <c r="B521" s="429" t="s">
        <v>186</v>
      </c>
      <c r="C521" s="491" t="s">
        <v>160</v>
      </c>
      <c r="D521" s="491"/>
      <c r="E521" s="246"/>
      <c r="F521" s="491"/>
      <c r="G521" s="458">
        <f aca="true" t="shared" si="35" ref="G521:I523">G522</f>
        <v>730000</v>
      </c>
      <c r="H521" s="458">
        <f t="shared" si="35"/>
        <v>850000</v>
      </c>
      <c r="I521" s="459">
        <f t="shared" si="35"/>
        <v>750000</v>
      </c>
      <c r="J521" s="144">
        <f t="shared" si="31"/>
        <v>88.23529411764706</v>
      </c>
      <c r="K521" s="144">
        <f t="shared" si="32"/>
        <v>102.73972602739727</v>
      </c>
      <c r="L521" s="494"/>
    </row>
    <row r="522" spans="1:12" ht="15.75">
      <c r="A522" s="117" t="s">
        <v>180</v>
      </c>
      <c r="B522" s="236" t="s">
        <v>186</v>
      </c>
      <c r="C522" s="250" t="s">
        <v>160</v>
      </c>
      <c r="D522" s="250" t="s">
        <v>163</v>
      </c>
      <c r="E522" s="246"/>
      <c r="F522" s="250"/>
      <c r="G522" s="217">
        <f t="shared" si="35"/>
        <v>730000</v>
      </c>
      <c r="H522" s="217">
        <f t="shared" si="35"/>
        <v>850000</v>
      </c>
      <c r="I522" s="434">
        <f t="shared" si="35"/>
        <v>750000</v>
      </c>
      <c r="J522" s="144">
        <f t="shared" si="31"/>
        <v>88.23529411764706</v>
      </c>
      <c r="K522" s="144">
        <f t="shared" si="32"/>
        <v>102.73972602739727</v>
      </c>
      <c r="L522" s="494"/>
    </row>
    <row r="523" spans="1:12" ht="26.25">
      <c r="A523" s="495" t="s">
        <v>137</v>
      </c>
      <c r="B523" s="236" t="s">
        <v>186</v>
      </c>
      <c r="C523" s="269" t="s">
        <v>160</v>
      </c>
      <c r="D523" s="496" t="s">
        <v>163</v>
      </c>
      <c r="E523" s="496" t="s">
        <v>275</v>
      </c>
      <c r="F523" s="496"/>
      <c r="G523" s="227">
        <f t="shared" si="35"/>
        <v>730000</v>
      </c>
      <c r="H523" s="227">
        <f t="shared" si="35"/>
        <v>850000</v>
      </c>
      <c r="I523" s="481">
        <f t="shared" si="35"/>
        <v>750000</v>
      </c>
      <c r="J523" s="144">
        <f t="shared" si="31"/>
        <v>88.23529411764706</v>
      </c>
      <c r="K523" s="144">
        <f t="shared" si="32"/>
        <v>102.73972602739727</v>
      </c>
      <c r="L523" s="494"/>
    </row>
    <row r="524" spans="1:12" ht="51">
      <c r="A524" s="112" t="s">
        <v>686</v>
      </c>
      <c r="B524" s="236" t="s">
        <v>186</v>
      </c>
      <c r="C524" s="239" t="s">
        <v>160</v>
      </c>
      <c r="D524" s="247" t="s">
        <v>163</v>
      </c>
      <c r="E524" s="247" t="s">
        <v>275</v>
      </c>
      <c r="F524" s="247" t="s">
        <v>397</v>
      </c>
      <c r="G524" s="220">
        <v>730000</v>
      </c>
      <c r="H524" s="220">
        <v>850000</v>
      </c>
      <c r="I524" s="436">
        <v>750000</v>
      </c>
      <c r="J524" s="144">
        <f t="shared" si="31"/>
        <v>88.23529411764706</v>
      </c>
      <c r="K524" s="144">
        <f t="shared" si="32"/>
        <v>102.73972602739727</v>
      </c>
      <c r="L524" s="494"/>
    </row>
    <row r="525" spans="1:12" ht="28.5">
      <c r="A525" s="497" t="s">
        <v>200</v>
      </c>
      <c r="B525" s="429" t="s">
        <v>186</v>
      </c>
      <c r="C525" s="483" t="s">
        <v>196</v>
      </c>
      <c r="D525" s="248"/>
      <c r="E525" s="246"/>
      <c r="F525" s="248"/>
      <c r="G525" s="450">
        <f aca="true" t="shared" si="36" ref="G525:I527">G526</f>
        <v>2220790.93</v>
      </c>
      <c r="H525" s="450">
        <f t="shared" si="36"/>
        <v>3900000</v>
      </c>
      <c r="I525" s="451">
        <f t="shared" si="36"/>
        <v>2537341.74</v>
      </c>
      <c r="J525" s="144">
        <f t="shared" si="31"/>
        <v>65.06004461538461</v>
      </c>
      <c r="K525" s="144">
        <f t="shared" si="32"/>
        <v>114.25396716655358</v>
      </c>
      <c r="L525" s="494"/>
    </row>
    <row r="526" spans="1:12" ht="15.75">
      <c r="A526" s="117" t="s">
        <v>5</v>
      </c>
      <c r="B526" s="236" t="s">
        <v>186</v>
      </c>
      <c r="C526" s="237" t="s">
        <v>196</v>
      </c>
      <c r="D526" s="245" t="s">
        <v>156</v>
      </c>
      <c r="E526" s="246"/>
      <c r="F526" s="245"/>
      <c r="G526" s="217">
        <f t="shared" si="36"/>
        <v>2220790.93</v>
      </c>
      <c r="H526" s="217">
        <f t="shared" si="36"/>
        <v>3900000</v>
      </c>
      <c r="I526" s="434">
        <f t="shared" si="36"/>
        <v>2537341.74</v>
      </c>
      <c r="J526" s="144">
        <f aca="true" t="shared" si="37" ref="J526:J540">I526/H526*100</f>
        <v>65.06004461538461</v>
      </c>
      <c r="K526" s="144">
        <f aca="true" t="shared" si="38" ref="K526:K540">I526/G526*100</f>
        <v>114.25396716655358</v>
      </c>
      <c r="L526" s="494"/>
    </row>
    <row r="527" spans="1:12" ht="25.5">
      <c r="A527" s="118" t="s">
        <v>138</v>
      </c>
      <c r="B527" s="236" t="s">
        <v>186</v>
      </c>
      <c r="C527" s="238" t="s">
        <v>196</v>
      </c>
      <c r="D527" s="246" t="s">
        <v>156</v>
      </c>
      <c r="E527" s="246" t="s">
        <v>276</v>
      </c>
      <c r="F527" s="246"/>
      <c r="G527" s="218">
        <f t="shared" si="36"/>
        <v>2220790.93</v>
      </c>
      <c r="H527" s="218">
        <f t="shared" si="36"/>
        <v>3900000</v>
      </c>
      <c r="I527" s="435">
        <f t="shared" si="36"/>
        <v>2537341.74</v>
      </c>
      <c r="J527" s="144">
        <f t="shared" si="37"/>
        <v>65.06004461538461</v>
      </c>
      <c r="K527" s="144">
        <f t="shared" si="38"/>
        <v>114.25396716655358</v>
      </c>
      <c r="L527" s="494"/>
    </row>
    <row r="528" spans="1:12" ht="15.75">
      <c r="A528" s="124" t="s">
        <v>5</v>
      </c>
      <c r="B528" s="236" t="s">
        <v>186</v>
      </c>
      <c r="C528" s="239" t="s">
        <v>196</v>
      </c>
      <c r="D528" s="247" t="s">
        <v>156</v>
      </c>
      <c r="E528" s="247" t="s">
        <v>276</v>
      </c>
      <c r="F528" s="247" t="s">
        <v>6</v>
      </c>
      <c r="G528" s="220">
        <v>2220790.93</v>
      </c>
      <c r="H528" s="220">
        <v>3900000</v>
      </c>
      <c r="I528" s="436">
        <v>2537341.74</v>
      </c>
      <c r="J528" s="144">
        <f t="shared" si="37"/>
        <v>65.06004461538461</v>
      </c>
      <c r="K528" s="144">
        <f t="shared" si="38"/>
        <v>114.25396716655358</v>
      </c>
      <c r="L528" s="494"/>
    </row>
    <row r="529" spans="1:12" ht="38.25">
      <c r="A529" s="490" t="s">
        <v>204</v>
      </c>
      <c r="B529" s="429" t="s">
        <v>186</v>
      </c>
      <c r="C529" s="456" t="s">
        <v>188</v>
      </c>
      <c r="D529" s="457"/>
      <c r="E529" s="246"/>
      <c r="F529" s="457"/>
      <c r="G529" s="458">
        <f>G530+G535</f>
        <v>7267745.3</v>
      </c>
      <c r="H529" s="458">
        <f>H530+H535</f>
        <v>8902014.25</v>
      </c>
      <c r="I529" s="459">
        <f>I530+I535</f>
        <v>6855014.25</v>
      </c>
      <c r="J529" s="144">
        <f t="shared" si="37"/>
        <v>77.00520418735569</v>
      </c>
      <c r="K529" s="144">
        <f t="shared" si="38"/>
        <v>94.32105786646102</v>
      </c>
      <c r="L529" s="494"/>
    </row>
    <row r="530" spans="1:12" ht="38.25">
      <c r="A530" s="117" t="s">
        <v>205</v>
      </c>
      <c r="B530" s="236" t="s">
        <v>186</v>
      </c>
      <c r="C530" s="237" t="s">
        <v>188</v>
      </c>
      <c r="D530" s="245" t="s">
        <v>156</v>
      </c>
      <c r="E530" s="246"/>
      <c r="F530" s="245"/>
      <c r="G530" s="217">
        <f>G533+G531</f>
        <v>6716000</v>
      </c>
      <c r="H530" s="217">
        <f>H533+H531</f>
        <v>8725000</v>
      </c>
      <c r="I530" s="434">
        <f>I533+I531</f>
        <v>6678000</v>
      </c>
      <c r="J530" s="144">
        <f t="shared" si="37"/>
        <v>76.53868194842407</v>
      </c>
      <c r="K530" s="144">
        <f t="shared" si="38"/>
        <v>99.434187016081</v>
      </c>
      <c r="L530" s="494"/>
    </row>
    <row r="531" spans="1:12" ht="38.25">
      <c r="A531" s="123" t="s">
        <v>191</v>
      </c>
      <c r="B531" s="236" t="s">
        <v>186</v>
      </c>
      <c r="C531" s="270" t="s">
        <v>188</v>
      </c>
      <c r="D531" s="270" t="s">
        <v>156</v>
      </c>
      <c r="E531" s="270" t="s">
        <v>277</v>
      </c>
      <c r="F531" s="246"/>
      <c r="G531" s="218">
        <f>G532</f>
        <v>3024000</v>
      </c>
      <c r="H531" s="218">
        <f>H532</f>
        <v>4025000</v>
      </c>
      <c r="I531" s="435">
        <f>I532</f>
        <v>3024000</v>
      </c>
      <c r="J531" s="144">
        <f t="shared" si="37"/>
        <v>75.13043478260869</v>
      </c>
      <c r="K531" s="144">
        <f t="shared" si="38"/>
        <v>100</v>
      </c>
      <c r="L531" s="494"/>
    </row>
    <row r="532" spans="1:12" ht="15.75">
      <c r="A532" s="124" t="s">
        <v>7</v>
      </c>
      <c r="B532" s="236" t="s">
        <v>186</v>
      </c>
      <c r="C532" s="239" t="s">
        <v>188</v>
      </c>
      <c r="D532" s="247" t="s">
        <v>156</v>
      </c>
      <c r="E532" s="271" t="s">
        <v>277</v>
      </c>
      <c r="F532" s="247" t="s">
        <v>8</v>
      </c>
      <c r="G532" s="498">
        <v>3024000</v>
      </c>
      <c r="H532" s="498">
        <v>4025000</v>
      </c>
      <c r="I532" s="499">
        <v>3024000</v>
      </c>
      <c r="J532" s="144">
        <f t="shared" si="37"/>
        <v>75.13043478260869</v>
      </c>
      <c r="K532" s="144">
        <f t="shared" si="38"/>
        <v>100</v>
      </c>
      <c r="L532" s="494"/>
    </row>
    <row r="533" spans="1:12" ht="15.75">
      <c r="A533" s="123" t="s">
        <v>192</v>
      </c>
      <c r="B533" s="236" t="s">
        <v>186</v>
      </c>
      <c r="C533" s="270" t="s">
        <v>188</v>
      </c>
      <c r="D533" s="270" t="s">
        <v>156</v>
      </c>
      <c r="E533" s="270" t="s">
        <v>278</v>
      </c>
      <c r="F533" s="246"/>
      <c r="G533" s="218">
        <f>G534</f>
        <v>3692000</v>
      </c>
      <c r="H533" s="218">
        <f>H534</f>
        <v>4700000</v>
      </c>
      <c r="I533" s="435">
        <f>I534</f>
        <v>3654000</v>
      </c>
      <c r="J533" s="144">
        <f t="shared" si="37"/>
        <v>77.74468085106383</v>
      </c>
      <c r="K533" s="144">
        <f t="shared" si="38"/>
        <v>98.97074756229685</v>
      </c>
      <c r="L533" s="494"/>
    </row>
    <row r="534" spans="1:12" ht="15.75">
      <c r="A534" s="124" t="s">
        <v>7</v>
      </c>
      <c r="B534" s="236" t="s">
        <v>186</v>
      </c>
      <c r="C534" s="239" t="s">
        <v>188</v>
      </c>
      <c r="D534" s="247" t="s">
        <v>156</v>
      </c>
      <c r="E534" s="271" t="s">
        <v>278</v>
      </c>
      <c r="F534" s="247" t="s">
        <v>8</v>
      </c>
      <c r="G534" s="498">
        <v>3692000</v>
      </c>
      <c r="H534" s="498">
        <v>4700000</v>
      </c>
      <c r="I534" s="499">
        <v>3654000</v>
      </c>
      <c r="J534" s="144">
        <f t="shared" si="37"/>
        <v>77.74468085106383</v>
      </c>
      <c r="K534" s="144">
        <f t="shared" si="38"/>
        <v>98.97074756229685</v>
      </c>
      <c r="L534" s="494"/>
    </row>
    <row r="535" spans="1:12" ht="15.75">
      <c r="A535" s="117" t="s">
        <v>356</v>
      </c>
      <c r="B535" s="236" t="s">
        <v>186</v>
      </c>
      <c r="C535" s="237" t="s">
        <v>188</v>
      </c>
      <c r="D535" s="245" t="s">
        <v>165</v>
      </c>
      <c r="E535" s="246"/>
      <c r="F535" s="245"/>
      <c r="G535" s="217">
        <f>G536+G538</f>
        <v>551745.3</v>
      </c>
      <c r="H535" s="217">
        <f>H536+H538</f>
        <v>177014.25</v>
      </c>
      <c r="I535" s="434">
        <f>I536+I538</f>
        <v>177014.25</v>
      </c>
      <c r="J535" s="144">
        <f t="shared" si="37"/>
        <v>100</v>
      </c>
      <c r="K535" s="144">
        <f t="shared" si="38"/>
        <v>32.08260224418767</v>
      </c>
      <c r="L535" s="494"/>
    </row>
    <row r="536" spans="1:12" ht="57" customHeight="1">
      <c r="A536" s="123" t="s">
        <v>836</v>
      </c>
      <c r="B536" s="236" t="s">
        <v>186</v>
      </c>
      <c r="C536" s="270" t="s">
        <v>188</v>
      </c>
      <c r="D536" s="270" t="s">
        <v>165</v>
      </c>
      <c r="E536" s="270" t="s">
        <v>852</v>
      </c>
      <c r="F536" s="246"/>
      <c r="G536" s="218">
        <f>G537</f>
        <v>166245.3</v>
      </c>
      <c r="H536" s="218">
        <f>H537</f>
        <v>85850.36</v>
      </c>
      <c r="I536" s="435">
        <f>I537</f>
        <v>85850.36</v>
      </c>
      <c r="J536" s="144">
        <f t="shared" si="37"/>
        <v>100</v>
      </c>
      <c r="K536" s="144">
        <f t="shared" si="38"/>
        <v>51.64077420534596</v>
      </c>
      <c r="L536" s="494"/>
    </row>
    <row r="537" spans="1:12" ht="15.75">
      <c r="A537" s="112" t="s">
        <v>197</v>
      </c>
      <c r="B537" s="236" t="s">
        <v>186</v>
      </c>
      <c r="C537" s="239" t="s">
        <v>188</v>
      </c>
      <c r="D537" s="247" t="s">
        <v>165</v>
      </c>
      <c r="E537" s="271" t="s">
        <v>852</v>
      </c>
      <c r="F537" s="247" t="s">
        <v>348</v>
      </c>
      <c r="G537" s="498">
        <v>166245.3</v>
      </c>
      <c r="H537" s="498">
        <v>85850.36</v>
      </c>
      <c r="I537" s="499">
        <v>85850.36</v>
      </c>
      <c r="J537" s="144">
        <f t="shared" si="37"/>
        <v>100</v>
      </c>
      <c r="K537" s="144">
        <f t="shared" si="38"/>
        <v>51.64077420534596</v>
      </c>
      <c r="L537" s="494"/>
    </row>
    <row r="538" spans="1:12" ht="51">
      <c r="A538" s="123" t="s">
        <v>349</v>
      </c>
      <c r="B538" s="236" t="s">
        <v>186</v>
      </c>
      <c r="C538" s="270" t="s">
        <v>188</v>
      </c>
      <c r="D538" s="270" t="s">
        <v>165</v>
      </c>
      <c r="E538" s="270" t="s">
        <v>739</v>
      </c>
      <c r="F538" s="246"/>
      <c r="G538" s="218">
        <f>G539</f>
        <v>385500</v>
      </c>
      <c r="H538" s="218">
        <f>H539</f>
        <v>91163.89</v>
      </c>
      <c r="I538" s="435">
        <f>I539</f>
        <v>91163.89</v>
      </c>
      <c r="J538" s="144">
        <f t="shared" si="37"/>
        <v>100</v>
      </c>
      <c r="K538" s="144">
        <f t="shared" si="38"/>
        <v>23.648220492866407</v>
      </c>
      <c r="L538" s="494"/>
    </row>
    <row r="539" spans="1:12" ht="16.5" thickBot="1">
      <c r="A539" s="112" t="s">
        <v>197</v>
      </c>
      <c r="B539" s="236" t="s">
        <v>186</v>
      </c>
      <c r="C539" s="239" t="s">
        <v>188</v>
      </c>
      <c r="D539" s="247" t="s">
        <v>165</v>
      </c>
      <c r="E539" s="271" t="s">
        <v>739</v>
      </c>
      <c r="F539" s="247" t="s">
        <v>348</v>
      </c>
      <c r="G539" s="498">
        <v>385500</v>
      </c>
      <c r="H539" s="498">
        <v>91163.89</v>
      </c>
      <c r="I539" s="499">
        <v>91163.89</v>
      </c>
      <c r="J539" s="144">
        <f t="shared" si="37"/>
        <v>100</v>
      </c>
      <c r="K539" s="144">
        <f t="shared" si="38"/>
        <v>23.648220492866407</v>
      </c>
      <c r="L539" s="494"/>
    </row>
    <row r="540" spans="1:12" ht="19.5" thickBot="1">
      <c r="A540" s="500" t="s">
        <v>687</v>
      </c>
      <c r="B540" s="501" t="s">
        <v>186</v>
      </c>
      <c r="C540" s="502"/>
      <c r="D540" s="502"/>
      <c r="E540" s="503"/>
      <c r="F540" s="502"/>
      <c r="G540" s="504">
        <f>G12+G97+G101+G110+G134+G221+G411+G445+G486+G521+G525+G529</f>
        <v>618719877.3499999</v>
      </c>
      <c r="H540" s="504">
        <f>H12+H97+H101+H110+H134+H221+H411+H445+H486+H521+H525+H529</f>
        <v>1501240079.1399999</v>
      </c>
      <c r="I540" s="505">
        <f>I12+I97+I101+I110+I134+I221+I411+I445+I486+I521+I525+I529</f>
        <v>941676702.0100001</v>
      </c>
      <c r="J540" s="144">
        <f t="shared" si="37"/>
        <v>62.72658951054976</v>
      </c>
      <c r="K540" s="144">
        <f t="shared" si="38"/>
        <v>152.19758350794163</v>
      </c>
      <c r="L540" s="494"/>
    </row>
    <row r="541" spans="1:12" ht="18.75">
      <c r="A541" s="506"/>
      <c r="B541" s="507"/>
      <c r="C541" s="508"/>
      <c r="D541" s="508"/>
      <c r="E541" s="509"/>
      <c r="F541" s="508"/>
      <c r="G541" s="510"/>
      <c r="H541" s="510"/>
      <c r="I541" s="510"/>
      <c r="J541" s="510"/>
      <c r="K541" s="511"/>
      <c r="L541" s="494"/>
    </row>
    <row r="542" spans="1:12" ht="15.75">
      <c r="A542" s="70"/>
      <c r="B542" s="71"/>
      <c r="C542" s="72"/>
      <c r="D542" s="72"/>
      <c r="E542" s="72"/>
      <c r="F542" s="72"/>
      <c r="G542" s="149"/>
      <c r="H542" s="149"/>
      <c r="I542" s="149"/>
      <c r="J542" s="149"/>
      <c r="K542" s="149"/>
      <c r="L542" s="150"/>
    </row>
    <row r="543" spans="5:12" ht="15" customHeight="1">
      <c r="E543" s="389" t="s">
        <v>475</v>
      </c>
      <c r="F543" s="389"/>
      <c r="G543" s="157">
        <f>G14+G20+G53+G73+G76+G85+G59+G68+G95+G103+G106+G108+G132+G158+G163+G165+G175+G190+G194+G196+G208+G213+G215+G224+G229+G231+G241+G264+G267+G273+G285+G329+G331+G333+G334+G338+G340+G343+G348+G350+G356+G357+G361+G363+G365+G367+G382+G386+G377+G390+G402+G405+G408+G415+G417+G425+G429+G440+G441+G444+G448+G456+G477+G483+G489+G491+G495+G499+G503+G508+G512+G517+G524+G528+G534+G539+G293+G295+G298</f>
        <v>148541337.60000002</v>
      </c>
      <c r="H543" s="157">
        <f>H14+H20+H53+H73+H76+H85+H59+H68+H95+H103+H106+H108+H132+H158+H163+H165+H175+H190+H194+H196+H208+H213+H215+H224+H229+H231+H241+H264+H267+H273+H285+H329+H331+H333+H334+H338+H340+H343+H348+H350+H356+H357+H361+H363+H365+H367+H382+H386+H377+H390+H402+H405+H408+H415+H417+H425+H429+H440+H441+H444+H448+H456+H477+H483+H489+H491+H495+H499+H503+H508+H512+H517+H524+H528+H534+H539+H293+H295+H298</f>
        <v>218045096.38000003</v>
      </c>
      <c r="I543" s="157">
        <f>I14+I20+I53+I73+I76+I85+I59+I68+I95+I103+I106+I108+I132+I158+I163+I165+I175+I190+I194+I196+I208+I213+I215+I224+I229+I231+I241+I264+I267+I273+I285+I329+I331+I333+I334+I338+I340+I343+I348+I350+I356+I357+I361+I363+I365+I367+I382+I386+I377+I390+I402+I405+I408+I415+I417+I425+I429+I440+I441+I444+I448+I456+I477+I483+I489+I491+I495+I499+I503+I508+I512+I517+I524+I528+I534+I539+I293+I295+I298</f>
        <v>156689657.92000002</v>
      </c>
      <c r="J543" s="157"/>
      <c r="K543" s="144">
        <f aca="true" t="shared" si="39" ref="K543:K548">I543/G543*100</f>
        <v>105.48555738870631</v>
      </c>
      <c r="L543" s="126">
        <f>I543/H543*100</f>
        <v>71.86112438269546</v>
      </c>
    </row>
    <row r="544" spans="5:13" ht="12.75" customHeight="1">
      <c r="E544" s="512" t="s">
        <v>476</v>
      </c>
      <c r="F544" s="512"/>
      <c r="G544" s="513">
        <f>G204+G478</f>
        <v>63300</v>
      </c>
      <c r="H544" s="513">
        <f>H204+H478</f>
        <v>170250</v>
      </c>
      <c r="I544" s="513">
        <f>I204+I478</f>
        <v>63983</v>
      </c>
      <c r="J544" s="513"/>
      <c r="K544" s="144">
        <f t="shared" si="39"/>
        <v>101.07898894154819</v>
      </c>
      <c r="L544" s="148">
        <f>I544/H544*100</f>
        <v>37.58179148311307</v>
      </c>
      <c r="M544" s="64"/>
    </row>
    <row r="545" spans="5:13" ht="12.75">
      <c r="E545" s="388" t="s">
        <v>477</v>
      </c>
      <c r="F545" s="388"/>
      <c r="G545" s="157">
        <f>G228+G272</f>
        <v>10133077.47</v>
      </c>
      <c r="H545" s="157">
        <f>H228+H272</f>
        <v>15368000</v>
      </c>
      <c r="I545" s="157">
        <f>I228+I272</f>
        <v>9043632.4</v>
      </c>
      <c r="J545" s="157"/>
      <c r="K545" s="144">
        <f t="shared" si="39"/>
        <v>89.24862586686609</v>
      </c>
      <c r="L545" s="126">
        <f>I545/H545*100</f>
        <v>58.84716553878189</v>
      </c>
      <c r="M545" s="64"/>
    </row>
    <row r="546" spans="5:13" ht="12.75" customHeight="1">
      <c r="E546" s="389" t="s">
        <v>478</v>
      </c>
      <c r="F546" s="389"/>
      <c r="G546" s="157">
        <f>G39+G40+G42+G44+G46+G48+G66+G70+G162+G176+G182+G206+G211+G430+G436</f>
        <v>4615556.4</v>
      </c>
      <c r="H546" s="157">
        <f>H39+H40+H42+H44+H46+H48+H66+H70+H162+H176+H182+H206+H211+H430+H436</f>
        <v>6932910</v>
      </c>
      <c r="I546" s="157">
        <f>I39+I40+I42+I44+I46+I48+I66+I70+I162+I176+I182+I206+I211+I430+I436</f>
        <v>3021040.6399999997</v>
      </c>
      <c r="J546" s="157"/>
      <c r="K546" s="144">
        <f t="shared" si="39"/>
        <v>65.45344435613438</v>
      </c>
      <c r="L546" s="126">
        <f>I546/H546*100</f>
        <v>43.575362149515854</v>
      </c>
      <c r="M546" s="64"/>
    </row>
    <row r="547" spans="5:13" ht="12.75">
      <c r="E547" s="388" t="s">
        <v>479</v>
      </c>
      <c r="F547" s="388"/>
      <c r="G547" s="157">
        <f>G536+G531+G520+G510+G506+G502+G479+G472+G469+G466+G462+G459+G453+G450+G497+G439+G434+G432+G428+G423+G421+G419+G398+G374+G371+G369+G355+G351+G349+G347+G328+G330+G323+G320+G313+G307+G300+G296+G297+G299+G294+G292+G288+G262+G258+G255+G253+G246+G243+G202+G200+G198+G192+G188+G186+G184+G180+G178+G172+G170+G168+G152+G146+G143+G140+G138+G136+G130+G128+G126+G124+G122+G120+G117+G115+G111+G97+G93+G91+G57+G51+G35+G29+G24</f>
        <v>455366605.88</v>
      </c>
      <c r="H547" s="157">
        <f>H536+H531+H520+H510+H506+H502+H479+H472+H469+H466+H462+H459+H453+H450+H497+H439+H434+H432+H428+H423+H421+H419+H398+H374+H371+H369+H355+H351+H349+H347+H328+H330+H323+H320+H313+H307+H300+H296+H297+H299+H294+H292+H288+H262+H258+H255+H253+H246+H243+H202+H200+H198+H192+H188+H186+H184+H180+H178+H172+H170+H168+H152+H146+H143+H140+H138+H136+H130+H128+H126+H124+H122+H120+H117+H115+H111+H97+H93+H91+H57+H51+H35+H29+H24</f>
        <v>1260723822.7600005</v>
      </c>
      <c r="I547" s="157">
        <f>I536+I531+I520+I510+I506+I502+I479+I472+I469+I466+I462+I459+I453+I450+I497+I439+I434+I432+I428+I423+I421+I419+I398+I374+I371+I369+I355+I351+I349+I347+I328+I330+I323+I320+I313+I307+I300+I296+I297+I299+I294+I292+I288+I262+I258+I255+I253+I246+I243+I202+I200+I198+I192+I188+I186+I184+I180+I178+I172+I170+I168+I152+I146+I143+I140+I138+I136+I130+I128+I126+I124+I122+I120+I117+I115+I111+I97+I93+I91+I57+I51+I35+I29+I24</f>
        <v>772858388.05</v>
      </c>
      <c r="J547" s="157"/>
      <c r="K547" s="144">
        <f t="shared" si="39"/>
        <v>169.72223656068152</v>
      </c>
      <c r="L547" s="126">
        <f>I547/H547*100</f>
        <v>61.30275117337306</v>
      </c>
      <c r="M547" s="64"/>
    </row>
    <row r="548" spans="5:12" ht="12.75">
      <c r="E548" s="388" t="s">
        <v>480</v>
      </c>
      <c r="F548" s="388"/>
      <c r="G548" s="157">
        <f>SUM(G543:G547)</f>
        <v>618719877.35</v>
      </c>
      <c r="H548" s="157">
        <f>SUM(H543:H547)</f>
        <v>1501240079.1400006</v>
      </c>
      <c r="I548" s="157">
        <f>SUM(I543:I547)</f>
        <v>941676702.01</v>
      </c>
      <c r="J548" s="157"/>
      <c r="K548" s="144">
        <f t="shared" si="39"/>
        <v>152.19758350794157</v>
      </c>
      <c r="L548" s="514"/>
    </row>
    <row r="550" spans="8:13" ht="119.25" customHeight="1">
      <c r="H550" s="384" t="s">
        <v>911</v>
      </c>
      <c r="I550" s="64"/>
      <c r="J550" s="64"/>
      <c r="K550" s="64"/>
      <c r="L550" s="64"/>
      <c r="M550" s="64"/>
    </row>
    <row r="551" spans="8:13" ht="12.75">
      <c r="H551" s="384"/>
      <c r="I551" s="125"/>
      <c r="J551" s="125"/>
      <c r="K551" s="125"/>
      <c r="L551" s="64"/>
      <c r="M551" s="64"/>
    </row>
    <row r="552" spans="8:13" ht="12.75">
      <c r="H552" s="384"/>
      <c r="I552" s="64"/>
      <c r="J552" s="64"/>
      <c r="K552" s="64"/>
      <c r="L552" s="64"/>
      <c r="M552" s="64"/>
    </row>
    <row r="553" spans="8:13" ht="12.75">
      <c r="H553" s="384"/>
      <c r="I553" s="64"/>
      <c r="J553" s="64"/>
      <c r="K553" s="64"/>
      <c r="L553" s="64"/>
      <c r="M553" s="64"/>
    </row>
    <row r="554" ht="12.75">
      <c r="H554" s="384"/>
    </row>
    <row r="555" ht="12.75">
      <c r="H555" s="384"/>
    </row>
    <row r="556" ht="12.75">
      <c r="H556" s="384"/>
    </row>
    <row r="557" ht="12.75">
      <c r="H557" s="384"/>
    </row>
    <row r="558" ht="12.75">
      <c r="H558" s="384"/>
    </row>
    <row r="559" ht="12.75">
      <c r="H559" s="384"/>
    </row>
    <row r="560" ht="12.75">
      <c r="H560" s="384"/>
    </row>
    <row r="561" ht="12.75">
      <c r="H561" s="384"/>
    </row>
    <row r="562" ht="12.75">
      <c r="H562" s="384"/>
    </row>
  </sheetData>
  <sheetProtection/>
  <mergeCells count="21">
    <mergeCell ref="E547:F547"/>
    <mergeCell ref="A4:L4"/>
    <mergeCell ref="C5:C10"/>
    <mergeCell ref="H550:H562"/>
    <mergeCell ref="K5:K10"/>
    <mergeCell ref="E548:F548"/>
    <mergeCell ref="A5:A10"/>
    <mergeCell ref="E543:F543"/>
    <mergeCell ref="E544:F544"/>
    <mergeCell ref="E545:F545"/>
    <mergeCell ref="E546:F546"/>
    <mergeCell ref="G5:G10"/>
    <mergeCell ref="B5:B10"/>
    <mergeCell ref="J5:J10"/>
    <mergeCell ref="D5:D10"/>
    <mergeCell ref="F2:L2"/>
    <mergeCell ref="L5:L10"/>
    <mergeCell ref="E5:E10"/>
    <mergeCell ref="F5:F10"/>
    <mergeCell ref="H5:H10"/>
    <mergeCell ref="I5:I10"/>
  </mergeCells>
  <printOptions/>
  <pageMargins left="0.3937007874015748" right="0.03937007874015748" top="0.15748031496062992" bottom="0.11811023622047245" header="0" footer="0"/>
  <pageSetup fitToHeight="0" horizontalDpi="600" verticalDpi="600" orientation="portrait" paperSize="9" scale="59" r:id="rId1"/>
  <rowBreaks count="1" manualBreakCount="1">
    <brk id="49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45">
      <selection activeCell="I15" sqref="I15"/>
    </sheetView>
  </sheetViews>
  <sheetFormatPr defaultColWidth="9.00390625" defaultRowHeight="12.75"/>
  <cols>
    <col min="1" max="1" width="46.625" style="16" customWidth="1"/>
    <col min="2" max="2" width="6.625" style="16" customWidth="1"/>
    <col min="3" max="3" width="6.875" style="16" customWidth="1"/>
    <col min="4" max="4" width="6.375" style="16" customWidth="1"/>
    <col min="5" max="5" width="12.625" style="16" hidden="1" customWidth="1"/>
    <col min="6" max="6" width="8.00390625" style="16" hidden="1" customWidth="1"/>
    <col min="7" max="7" width="16.875" style="16" customWidth="1"/>
    <col min="8" max="8" width="17.875" style="16" customWidth="1"/>
    <col min="9" max="9" width="16.625" style="16" customWidth="1"/>
    <col min="10" max="10" width="11.25390625" style="16" customWidth="1"/>
    <col min="11" max="11" width="10.875" style="16" customWidth="1"/>
    <col min="12" max="12" width="13.625" style="16" customWidth="1"/>
    <col min="13" max="13" width="13.875" style="16" bestFit="1" customWidth="1"/>
    <col min="14" max="16384" width="9.125" style="16" customWidth="1"/>
  </cols>
  <sheetData>
    <row r="1" spans="4:11" ht="12.75">
      <c r="D1" s="21" t="s">
        <v>357</v>
      </c>
      <c r="F1" s="16" t="s">
        <v>357</v>
      </c>
      <c r="I1" s="17"/>
      <c r="J1" s="17"/>
      <c r="K1" s="17"/>
    </row>
    <row r="2" spans="1:15" ht="27.75" customHeight="1">
      <c r="A2" s="73"/>
      <c r="B2" s="73"/>
      <c r="C2" s="73"/>
      <c r="D2" s="390" t="s">
        <v>908</v>
      </c>
      <c r="E2" s="391"/>
      <c r="F2" s="391"/>
      <c r="G2" s="391"/>
      <c r="H2" s="391"/>
      <c r="I2" s="391"/>
      <c r="J2" s="391"/>
      <c r="K2" s="391"/>
      <c r="L2" s="31"/>
      <c r="M2" s="31"/>
      <c r="N2" s="31"/>
      <c r="O2" s="31"/>
    </row>
    <row r="3" spans="1:11" ht="12.75">
      <c r="A3" s="73"/>
      <c r="B3" s="73"/>
      <c r="C3" s="73"/>
      <c r="D3" s="73"/>
      <c r="E3" s="73"/>
      <c r="F3" s="73"/>
      <c r="G3" s="73"/>
      <c r="H3" s="110"/>
      <c r="I3" s="110"/>
      <c r="J3" s="110"/>
      <c r="K3" s="110"/>
    </row>
    <row r="4" spans="1:11" ht="31.5" customHeight="1" thickBot="1">
      <c r="A4" s="398" t="s">
        <v>895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</row>
    <row r="5" spans="1:11" ht="12.75" customHeight="1">
      <c r="A5" s="399" t="s">
        <v>154</v>
      </c>
      <c r="B5" s="402" t="s">
        <v>185</v>
      </c>
      <c r="C5" s="405" t="s">
        <v>155</v>
      </c>
      <c r="D5" s="408" t="s">
        <v>164</v>
      </c>
      <c r="E5" s="411" t="s">
        <v>173</v>
      </c>
      <c r="F5" s="414" t="s">
        <v>174</v>
      </c>
      <c r="G5" s="417" t="s">
        <v>856</v>
      </c>
      <c r="H5" s="392" t="s">
        <v>503</v>
      </c>
      <c r="I5" s="392" t="s">
        <v>853</v>
      </c>
      <c r="J5" s="420" t="s">
        <v>737</v>
      </c>
      <c r="K5" s="395" t="s">
        <v>375</v>
      </c>
    </row>
    <row r="6" spans="1:11" ht="12.75">
      <c r="A6" s="400"/>
      <c r="B6" s="403"/>
      <c r="C6" s="406"/>
      <c r="D6" s="409"/>
      <c r="E6" s="412"/>
      <c r="F6" s="415"/>
      <c r="G6" s="418"/>
      <c r="H6" s="393"/>
      <c r="I6" s="393"/>
      <c r="J6" s="421"/>
      <c r="K6" s="396"/>
    </row>
    <row r="7" spans="1:11" ht="12.75">
      <c r="A7" s="400"/>
      <c r="B7" s="403"/>
      <c r="C7" s="406"/>
      <c r="D7" s="409"/>
      <c r="E7" s="412"/>
      <c r="F7" s="415"/>
      <c r="G7" s="418"/>
      <c r="H7" s="393"/>
      <c r="I7" s="393"/>
      <c r="J7" s="421"/>
      <c r="K7" s="396"/>
    </row>
    <row r="8" spans="1:11" ht="12.75">
      <c r="A8" s="400"/>
      <c r="B8" s="403"/>
      <c r="C8" s="406"/>
      <c r="D8" s="409"/>
      <c r="E8" s="412"/>
      <c r="F8" s="415"/>
      <c r="G8" s="418"/>
      <c r="H8" s="393"/>
      <c r="I8" s="393"/>
      <c r="J8" s="421"/>
      <c r="K8" s="396"/>
    </row>
    <row r="9" spans="1:11" ht="12.75">
      <c r="A9" s="400"/>
      <c r="B9" s="403"/>
      <c r="C9" s="406"/>
      <c r="D9" s="409"/>
      <c r="E9" s="412"/>
      <c r="F9" s="415"/>
      <c r="G9" s="418"/>
      <c r="H9" s="393"/>
      <c r="I9" s="393"/>
      <c r="J9" s="421"/>
      <c r="K9" s="396"/>
    </row>
    <row r="10" spans="1:11" ht="13.5" thickBot="1">
      <c r="A10" s="401"/>
      <c r="B10" s="404"/>
      <c r="C10" s="407"/>
      <c r="D10" s="410"/>
      <c r="E10" s="413"/>
      <c r="F10" s="416"/>
      <c r="G10" s="419"/>
      <c r="H10" s="394"/>
      <c r="I10" s="394"/>
      <c r="J10" s="422"/>
      <c r="K10" s="397"/>
    </row>
    <row r="11" spans="1:11" ht="15" thickBot="1">
      <c r="A11" s="272" t="s">
        <v>169</v>
      </c>
      <c r="B11" s="273" t="s">
        <v>186</v>
      </c>
      <c r="C11" s="274" t="s">
        <v>156</v>
      </c>
      <c r="D11" s="275"/>
      <c r="E11" s="274"/>
      <c r="F11" s="276"/>
      <c r="G11" s="277">
        <f>SUM(G12:G16)</f>
        <v>32381515.96</v>
      </c>
      <c r="H11" s="277">
        <f>H12+H13+H14+H15+H16</f>
        <v>47995465.2</v>
      </c>
      <c r="I11" s="277">
        <f>I12+I13+I14+I15+I16</f>
        <v>32077391.42</v>
      </c>
      <c r="J11" s="278">
        <f>I11/G11*100</f>
        <v>99.06080820806636</v>
      </c>
      <c r="K11" s="279">
        <f aca="true" t="shared" si="0" ref="K11:K16">I11/H11*100</f>
        <v>66.83421295393549</v>
      </c>
    </row>
    <row r="12" spans="1:11" ht="44.25" customHeight="1">
      <c r="A12" s="280" t="s">
        <v>499</v>
      </c>
      <c r="B12" s="281" t="s">
        <v>186</v>
      </c>
      <c r="C12" s="282" t="s">
        <v>156</v>
      </c>
      <c r="D12" s="283" t="s">
        <v>166</v>
      </c>
      <c r="E12" s="284"/>
      <c r="F12" s="285"/>
      <c r="G12" s="286">
        <v>19325001.5</v>
      </c>
      <c r="H12" s="286">
        <v>30034542.39</v>
      </c>
      <c r="I12" s="286">
        <v>19382175.59</v>
      </c>
      <c r="J12" s="287">
        <f aca="true" t="shared" si="1" ref="J12:J56">I12/G12*100</f>
        <v>100.29585555271497</v>
      </c>
      <c r="K12" s="288">
        <f t="shared" si="0"/>
        <v>64.53294789153603</v>
      </c>
    </row>
    <row r="13" spans="1:11" ht="20.25" customHeight="1">
      <c r="A13" s="289" t="s">
        <v>351</v>
      </c>
      <c r="B13" s="290" t="s">
        <v>186</v>
      </c>
      <c r="C13" s="291" t="s">
        <v>156</v>
      </c>
      <c r="D13" s="292" t="s">
        <v>162</v>
      </c>
      <c r="E13" s="293" t="s">
        <v>240</v>
      </c>
      <c r="F13" s="294"/>
      <c r="G13" s="295">
        <v>2100</v>
      </c>
      <c r="H13" s="295">
        <v>11600</v>
      </c>
      <c r="I13" s="295">
        <v>5800</v>
      </c>
      <c r="J13" s="296">
        <f t="shared" si="1"/>
        <v>276.1904761904762</v>
      </c>
      <c r="K13" s="297">
        <f t="shared" si="0"/>
        <v>50</v>
      </c>
    </row>
    <row r="14" spans="1:11" ht="20.25" customHeight="1">
      <c r="A14" s="289" t="s">
        <v>352</v>
      </c>
      <c r="B14" s="290" t="s">
        <v>186</v>
      </c>
      <c r="C14" s="291" t="s">
        <v>156</v>
      </c>
      <c r="D14" s="292" t="s">
        <v>157</v>
      </c>
      <c r="E14" s="293" t="s">
        <v>240</v>
      </c>
      <c r="F14" s="294"/>
      <c r="G14" s="295">
        <v>0</v>
      </c>
      <c r="H14" s="295">
        <v>0</v>
      </c>
      <c r="I14" s="295">
        <v>0</v>
      </c>
      <c r="J14" s="296" t="e">
        <f t="shared" si="1"/>
        <v>#DIV/0!</v>
      </c>
      <c r="K14" s="297" t="e">
        <f t="shared" si="0"/>
        <v>#DIV/0!</v>
      </c>
    </row>
    <row r="15" spans="1:11" ht="18.75" customHeight="1">
      <c r="A15" s="289" t="s">
        <v>353</v>
      </c>
      <c r="B15" s="290" t="s">
        <v>186</v>
      </c>
      <c r="C15" s="291" t="s">
        <v>156</v>
      </c>
      <c r="D15" s="292" t="s">
        <v>184</v>
      </c>
      <c r="E15" s="293" t="s">
        <v>240</v>
      </c>
      <c r="F15" s="294"/>
      <c r="G15" s="295">
        <v>0</v>
      </c>
      <c r="H15" s="295">
        <v>27865.9</v>
      </c>
      <c r="I15" s="295">
        <v>0</v>
      </c>
      <c r="J15" s="296" t="e">
        <f t="shared" si="1"/>
        <v>#DIV/0!</v>
      </c>
      <c r="K15" s="297">
        <f t="shared" si="0"/>
        <v>0</v>
      </c>
    </row>
    <row r="16" spans="1:11" ht="20.25" customHeight="1" thickBot="1">
      <c r="A16" s="298" t="s">
        <v>170</v>
      </c>
      <c r="B16" s="299" t="s">
        <v>186</v>
      </c>
      <c r="C16" s="300" t="s">
        <v>156</v>
      </c>
      <c r="D16" s="301" t="s">
        <v>196</v>
      </c>
      <c r="E16" s="302" t="s">
        <v>240</v>
      </c>
      <c r="F16" s="303"/>
      <c r="G16" s="304">
        <v>13054414.46</v>
      </c>
      <c r="H16" s="304">
        <v>17921456.91</v>
      </c>
      <c r="I16" s="304">
        <v>12689415.83</v>
      </c>
      <c r="J16" s="305">
        <f t="shared" si="1"/>
        <v>97.20402143567303</v>
      </c>
      <c r="K16" s="306">
        <f t="shared" si="0"/>
        <v>70.80571570562117</v>
      </c>
    </row>
    <row r="17" spans="1:11" ht="20.25" customHeight="1" thickBot="1">
      <c r="A17" s="307" t="s">
        <v>206</v>
      </c>
      <c r="B17" s="273" t="s">
        <v>186</v>
      </c>
      <c r="C17" s="308" t="s">
        <v>163</v>
      </c>
      <c r="D17" s="309"/>
      <c r="E17" s="308"/>
      <c r="F17" s="310"/>
      <c r="G17" s="277">
        <f>G18</f>
        <v>719550</v>
      </c>
      <c r="H17" s="277">
        <f aca="true" t="shared" si="2" ref="H17:I19">H18</f>
        <v>849600</v>
      </c>
      <c r="I17" s="277">
        <f t="shared" si="2"/>
        <v>599625</v>
      </c>
      <c r="J17" s="278">
        <f t="shared" si="1"/>
        <v>83.33333333333334</v>
      </c>
      <c r="K17" s="279">
        <f aca="true" t="shared" si="3" ref="K17:K32">I17/H17*100</f>
        <v>70.57733050847457</v>
      </c>
    </row>
    <row r="18" spans="1:11" ht="20.25" customHeight="1" thickBot="1">
      <c r="A18" s="311" t="s">
        <v>207</v>
      </c>
      <c r="B18" s="312" t="s">
        <v>186</v>
      </c>
      <c r="C18" s="313" t="s">
        <v>163</v>
      </c>
      <c r="D18" s="314" t="s">
        <v>165</v>
      </c>
      <c r="E18" s="315"/>
      <c r="F18" s="316"/>
      <c r="G18" s="317">
        <v>719550</v>
      </c>
      <c r="H18" s="317">
        <v>849600</v>
      </c>
      <c r="I18" s="317">
        <v>599625</v>
      </c>
      <c r="J18" s="318">
        <f t="shared" si="1"/>
        <v>83.33333333333334</v>
      </c>
      <c r="K18" s="319">
        <f t="shared" si="3"/>
        <v>70.57733050847457</v>
      </c>
    </row>
    <row r="19" spans="1:11" ht="31.5" customHeight="1" thickBot="1">
      <c r="A19" s="307" t="s">
        <v>363</v>
      </c>
      <c r="B19" s="273" t="s">
        <v>186</v>
      </c>
      <c r="C19" s="308" t="s">
        <v>165</v>
      </c>
      <c r="D19" s="309"/>
      <c r="E19" s="320"/>
      <c r="F19" s="321"/>
      <c r="G19" s="277">
        <f>G20</f>
        <v>170586.27</v>
      </c>
      <c r="H19" s="277">
        <f t="shared" si="2"/>
        <v>327134.1</v>
      </c>
      <c r="I19" s="277">
        <f t="shared" si="2"/>
        <v>304406.44</v>
      </c>
      <c r="J19" s="278">
        <f t="shared" si="1"/>
        <v>178.44721031768853</v>
      </c>
      <c r="K19" s="279">
        <f>I19/H19*100</f>
        <v>93.05249437463108</v>
      </c>
    </row>
    <row r="20" spans="1:11" ht="33" customHeight="1" thickBot="1">
      <c r="A20" s="322" t="s">
        <v>364</v>
      </c>
      <c r="B20" s="312" t="s">
        <v>186</v>
      </c>
      <c r="C20" s="315" t="s">
        <v>165</v>
      </c>
      <c r="D20" s="314" t="s">
        <v>188</v>
      </c>
      <c r="E20" s="315"/>
      <c r="F20" s="316"/>
      <c r="G20" s="317">
        <v>170586.27</v>
      </c>
      <c r="H20" s="317">
        <v>327134.1</v>
      </c>
      <c r="I20" s="317">
        <v>304406.44</v>
      </c>
      <c r="J20" s="318">
        <f t="shared" si="1"/>
        <v>178.44721031768853</v>
      </c>
      <c r="K20" s="319">
        <f>I20/H20*100</f>
        <v>93.05249437463108</v>
      </c>
    </row>
    <row r="21" spans="1:11" ht="20.25" customHeight="1" thickBot="1">
      <c r="A21" s="307" t="s">
        <v>182</v>
      </c>
      <c r="B21" s="273" t="s">
        <v>186</v>
      </c>
      <c r="C21" s="308" t="s">
        <v>166</v>
      </c>
      <c r="D21" s="309"/>
      <c r="E21" s="308"/>
      <c r="F21" s="310"/>
      <c r="G21" s="277">
        <f>G22+G23+G24</f>
        <v>4340800</v>
      </c>
      <c r="H21" s="277">
        <f>H22+H23+H24+H25</f>
        <v>22624302.04</v>
      </c>
      <c r="I21" s="277">
        <f>I22+I23+I24+I25</f>
        <v>8029558.61</v>
      </c>
      <c r="J21" s="278">
        <f t="shared" si="1"/>
        <v>184.978773728345</v>
      </c>
      <c r="K21" s="279">
        <f t="shared" si="3"/>
        <v>35.49085667174907</v>
      </c>
    </row>
    <row r="22" spans="1:11" ht="20.25" customHeight="1">
      <c r="A22" s="323" t="s">
        <v>194</v>
      </c>
      <c r="B22" s="281" t="s">
        <v>186</v>
      </c>
      <c r="C22" s="284" t="s">
        <v>166</v>
      </c>
      <c r="D22" s="283" t="s">
        <v>156</v>
      </c>
      <c r="E22" s="284"/>
      <c r="F22" s="285"/>
      <c r="G22" s="286">
        <v>0</v>
      </c>
      <c r="H22" s="286">
        <v>0</v>
      </c>
      <c r="I22" s="286">
        <v>0</v>
      </c>
      <c r="J22" s="287" t="e">
        <f t="shared" si="1"/>
        <v>#DIV/0!</v>
      </c>
      <c r="K22" s="288" t="e">
        <f t="shared" si="3"/>
        <v>#DIV/0!</v>
      </c>
    </row>
    <row r="23" spans="1:11" ht="20.25" customHeight="1">
      <c r="A23" s="324" t="s">
        <v>10</v>
      </c>
      <c r="B23" s="290" t="s">
        <v>186</v>
      </c>
      <c r="C23" s="293" t="s">
        <v>166</v>
      </c>
      <c r="D23" s="292" t="s">
        <v>162</v>
      </c>
      <c r="E23" s="293"/>
      <c r="F23" s="294"/>
      <c r="G23" s="295">
        <v>340800</v>
      </c>
      <c r="H23" s="295">
        <v>742000</v>
      </c>
      <c r="I23" s="295">
        <v>559310</v>
      </c>
      <c r="J23" s="296">
        <f t="shared" si="1"/>
        <v>164.1167840375587</v>
      </c>
      <c r="K23" s="297">
        <f t="shared" si="3"/>
        <v>75.37870619946092</v>
      </c>
    </row>
    <row r="24" spans="1:11" ht="20.25" customHeight="1">
      <c r="A24" s="324" t="s">
        <v>143</v>
      </c>
      <c r="B24" s="290" t="s">
        <v>186</v>
      </c>
      <c r="C24" s="293" t="s">
        <v>166</v>
      </c>
      <c r="D24" s="292" t="s">
        <v>159</v>
      </c>
      <c r="E24" s="293"/>
      <c r="F24" s="294"/>
      <c r="G24" s="295">
        <v>4000000</v>
      </c>
      <c r="H24" s="295">
        <v>200000</v>
      </c>
      <c r="I24" s="295">
        <v>200000</v>
      </c>
      <c r="J24" s="296">
        <f t="shared" si="1"/>
        <v>5</v>
      </c>
      <c r="K24" s="297">
        <f t="shared" si="3"/>
        <v>100</v>
      </c>
    </row>
    <row r="25" spans="1:11" ht="21" customHeight="1" thickBot="1">
      <c r="A25" s="325" t="s">
        <v>193</v>
      </c>
      <c r="B25" s="299" t="s">
        <v>186</v>
      </c>
      <c r="C25" s="302" t="s">
        <v>166</v>
      </c>
      <c r="D25" s="301" t="s">
        <v>160</v>
      </c>
      <c r="E25" s="302"/>
      <c r="F25" s="303"/>
      <c r="G25" s="304">
        <v>0</v>
      </c>
      <c r="H25" s="304">
        <v>21682302.04</v>
      </c>
      <c r="I25" s="304">
        <v>7270248.61</v>
      </c>
      <c r="J25" s="305" t="e">
        <f t="shared" si="1"/>
        <v>#DIV/0!</v>
      </c>
      <c r="K25" s="306">
        <f t="shared" si="3"/>
        <v>33.53079666811985</v>
      </c>
    </row>
    <row r="26" spans="1:11" ht="20.25" customHeight="1" thickBot="1">
      <c r="A26" s="272" t="s">
        <v>144</v>
      </c>
      <c r="B26" s="273" t="s">
        <v>186</v>
      </c>
      <c r="C26" s="308" t="s">
        <v>162</v>
      </c>
      <c r="D26" s="309"/>
      <c r="E26" s="308"/>
      <c r="F26" s="310"/>
      <c r="G26" s="277">
        <f>G27+G29+G28+G30</f>
        <v>245827617.02</v>
      </c>
      <c r="H26" s="277">
        <f>H27+H29+H28+H30</f>
        <v>694045438.49</v>
      </c>
      <c r="I26" s="277">
        <f>I27+I29+I28+I30</f>
        <v>405486607.62</v>
      </c>
      <c r="J26" s="278">
        <f t="shared" si="1"/>
        <v>164.94754028674103</v>
      </c>
      <c r="K26" s="279">
        <f t="shared" si="3"/>
        <v>58.42363988475985</v>
      </c>
    </row>
    <row r="27" spans="1:11" ht="20.25" customHeight="1">
      <c r="A27" s="280" t="s">
        <v>144</v>
      </c>
      <c r="B27" s="281" t="s">
        <v>186</v>
      </c>
      <c r="C27" s="284" t="s">
        <v>162</v>
      </c>
      <c r="D27" s="283" t="s">
        <v>156</v>
      </c>
      <c r="E27" s="326"/>
      <c r="F27" s="327"/>
      <c r="G27" s="286">
        <v>237316109.56</v>
      </c>
      <c r="H27" s="286">
        <v>614283834.3</v>
      </c>
      <c r="I27" s="286">
        <v>390612449.66</v>
      </c>
      <c r="J27" s="287">
        <f t="shared" si="1"/>
        <v>164.59584239107144</v>
      </c>
      <c r="K27" s="288">
        <f t="shared" si="3"/>
        <v>63.588267808661755</v>
      </c>
    </row>
    <row r="28" spans="1:11" ht="20.25" customHeight="1">
      <c r="A28" s="289" t="s">
        <v>367</v>
      </c>
      <c r="B28" s="290" t="s">
        <v>186</v>
      </c>
      <c r="C28" s="328" t="s">
        <v>162</v>
      </c>
      <c r="D28" s="329" t="s">
        <v>163</v>
      </c>
      <c r="E28" s="293"/>
      <c r="F28" s="294"/>
      <c r="G28" s="295">
        <v>271403.31</v>
      </c>
      <c r="H28" s="295">
        <v>42890822</v>
      </c>
      <c r="I28" s="295">
        <v>3223422</v>
      </c>
      <c r="J28" s="296">
        <f t="shared" si="1"/>
        <v>1187.6870624753988</v>
      </c>
      <c r="K28" s="297">
        <f>I28/H28*100</f>
        <v>7.515412038500917</v>
      </c>
    </row>
    <row r="29" spans="1:11" ht="15" customHeight="1">
      <c r="A29" s="289" t="s">
        <v>139</v>
      </c>
      <c r="B29" s="290" t="s">
        <v>186</v>
      </c>
      <c r="C29" s="328" t="s">
        <v>162</v>
      </c>
      <c r="D29" s="329" t="s">
        <v>165</v>
      </c>
      <c r="E29" s="293"/>
      <c r="F29" s="330"/>
      <c r="G29" s="295">
        <v>8201521.08</v>
      </c>
      <c r="H29" s="295">
        <v>36702482.19</v>
      </c>
      <c r="I29" s="295">
        <v>11560105.26</v>
      </c>
      <c r="J29" s="296">
        <f t="shared" si="1"/>
        <v>140.9507473947747</v>
      </c>
      <c r="K29" s="297">
        <f t="shared" si="3"/>
        <v>31.496794140941454</v>
      </c>
    </row>
    <row r="30" spans="1:11" ht="30.75" customHeight="1" thickBot="1">
      <c r="A30" s="298" t="s">
        <v>444</v>
      </c>
      <c r="B30" s="299" t="s">
        <v>186</v>
      </c>
      <c r="C30" s="331" t="s">
        <v>162</v>
      </c>
      <c r="D30" s="332" t="s">
        <v>162</v>
      </c>
      <c r="E30" s="302"/>
      <c r="F30" s="333"/>
      <c r="G30" s="304">
        <v>38583.07</v>
      </c>
      <c r="H30" s="304">
        <v>168300</v>
      </c>
      <c r="I30" s="304">
        <v>90630.7</v>
      </c>
      <c r="J30" s="305">
        <f t="shared" si="1"/>
        <v>234.89758591008956</v>
      </c>
      <c r="K30" s="306">
        <f>I30/H30*100</f>
        <v>53.85068330362448</v>
      </c>
    </row>
    <row r="31" spans="1:12" ht="15" customHeight="1" thickBot="1">
      <c r="A31" s="272" t="s">
        <v>175</v>
      </c>
      <c r="B31" s="273" t="s">
        <v>186</v>
      </c>
      <c r="C31" s="308" t="s">
        <v>157</v>
      </c>
      <c r="D31" s="309"/>
      <c r="E31" s="308"/>
      <c r="F31" s="310"/>
      <c r="G31" s="277">
        <f>G32+G33+G34+G35+G36</f>
        <v>271884250.64</v>
      </c>
      <c r="H31" s="277">
        <f>H32+H33+H34+H35+H36</f>
        <v>638101193.5699999</v>
      </c>
      <c r="I31" s="277">
        <f>I32+I33+I34+I35+I36</f>
        <v>425314715.8</v>
      </c>
      <c r="J31" s="278">
        <f t="shared" si="1"/>
        <v>156.43227395438814</v>
      </c>
      <c r="K31" s="279">
        <f t="shared" si="3"/>
        <v>66.65317665690009</v>
      </c>
      <c r="L31" s="18"/>
    </row>
    <row r="32" spans="1:11" ht="15.75" customHeight="1">
      <c r="A32" s="280" t="s">
        <v>176</v>
      </c>
      <c r="B32" s="281" t="s">
        <v>186</v>
      </c>
      <c r="C32" s="284" t="s">
        <v>157</v>
      </c>
      <c r="D32" s="283" t="s">
        <v>156</v>
      </c>
      <c r="E32" s="326"/>
      <c r="F32" s="327"/>
      <c r="G32" s="286">
        <v>71051220.62</v>
      </c>
      <c r="H32" s="286">
        <v>100161191.43</v>
      </c>
      <c r="I32" s="286">
        <v>74319976.84</v>
      </c>
      <c r="J32" s="287">
        <f t="shared" si="1"/>
        <v>104.60056307474595</v>
      </c>
      <c r="K32" s="288">
        <f t="shared" si="3"/>
        <v>74.20037219898713</v>
      </c>
    </row>
    <row r="33" spans="1:12" ht="20.25" customHeight="1">
      <c r="A33" s="289" t="s">
        <v>177</v>
      </c>
      <c r="B33" s="290" t="s">
        <v>186</v>
      </c>
      <c r="C33" s="328" t="s">
        <v>157</v>
      </c>
      <c r="D33" s="329" t="s">
        <v>163</v>
      </c>
      <c r="E33" s="293"/>
      <c r="F33" s="330"/>
      <c r="G33" s="295">
        <v>174909733.04</v>
      </c>
      <c r="H33" s="295">
        <v>500639740.46</v>
      </c>
      <c r="I33" s="295">
        <v>324289064.9</v>
      </c>
      <c r="J33" s="296">
        <f t="shared" si="1"/>
        <v>185.40367037541503</v>
      </c>
      <c r="K33" s="297">
        <f aca="true" t="shared" si="4" ref="K33:K38">I33/H33*100</f>
        <v>64.77493468697378</v>
      </c>
      <c r="L33" s="18"/>
    </row>
    <row r="34" spans="1:11" ht="20.25" customHeight="1">
      <c r="A34" s="289" t="s">
        <v>152</v>
      </c>
      <c r="B34" s="290" t="s">
        <v>186</v>
      </c>
      <c r="C34" s="328" t="s">
        <v>157</v>
      </c>
      <c r="D34" s="329" t="s">
        <v>165</v>
      </c>
      <c r="E34" s="293"/>
      <c r="F34" s="330"/>
      <c r="G34" s="295">
        <v>14029943.64</v>
      </c>
      <c r="H34" s="295">
        <v>21387917</v>
      </c>
      <c r="I34" s="295">
        <v>14426216.46</v>
      </c>
      <c r="J34" s="296">
        <f t="shared" si="1"/>
        <v>102.82447905827796</v>
      </c>
      <c r="K34" s="297">
        <f t="shared" si="4"/>
        <v>67.4503106590511</v>
      </c>
    </row>
    <row r="35" spans="1:11" ht="19.5" customHeight="1">
      <c r="A35" s="289" t="s">
        <v>212</v>
      </c>
      <c r="B35" s="290" t="s">
        <v>186</v>
      </c>
      <c r="C35" s="291" t="s">
        <v>157</v>
      </c>
      <c r="D35" s="292" t="s">
        <v>157</v>
      </c>
      <c r="E35" s="293"/>
      <c r="F35" s="294"/>
      <c r="G35" s="295">
        <v>938248.26</v>
      </c>
      <c r="H35" s="295">
        <v>1846932.68</v>
      </c>
      <c r="I35" s="295">
        <v>971303.74</v>
      </c>
      <c r="J35" s="296">
        <f t="shared" si="1"/>
        <v>103.5231059208146</v>
      </c>
      <c r="K35" s="297">
        <f t="shared" si="4"/>
        <v>52.59009981890623</v>
      </c>
    </row>
    <row r="36" spans="1:11" ht="18.75" customHeight="1" thickBot="1">
      <c r="A36" s="298" t="s">
        <v>178</v>
      </c>
      <c r="B36" s="299" t="s">
        <v>186</v>
      </c>
      <c r="C36" s="331" t="s">
        <v>157</v>
      </c>
      <c r="D36" s="301" t="s">
        <v>159</v>
      </c>
      <c r="E36" s="302"/>
      <c r="F36" s="303"/>
      <c r="G36" s="304">
        <v>10955105.08</v>
      </c>
      <c r="H36" s="304">
        <v>14065412</v>
      </c>
      <c r="I36" s="304">
        <v>11308153.86</v>
      </c>
      <c r="J36" s="305">
        <f t="shared" si="1"/>
        <v>103.22268729895194</v>
      </c>
      <c r="K36" s="306">
        <f t="shared" si="4"/>
        <v>80.39689032927012</v>
      </c>
    </row>
    <row r="37" spans="1:11" ht="18.75" customHeight="1" thickBot="1">
      <c r="A37" s="272" t="s">
        <v>209</v>
      </c>
      <c r="B37" s="273" t="s">
        <v>186</v>
      </c>
      <c r="C37" s="334" t="s">
        <v>158</v>
      </c>
      <c r="D37" s="309"/>
      <c r="E37" s="308"/>
      <c r="F37" s="310"/>
      <c r="G37" s="277">
        <f>G38</f>
        <v>12698899.82</v>
      </c>
      <c r="H37" s="277">
        <f>H38</f>
        <v>24688446.49</v>
      </c>
      <c r="I37" s="277">
        <f>I38</f>
        <v>17272928.35</v>
      </c>
      <c r="J37" s="278">
        <f t="shared" si="1"/>
        <v>136.01909295162864</v>
      </c>
      <c r="K37" s="279">
        <f t="shared" si="4"/>
        <v>69.96360972731259</v>
      </c>
    </row>
    <row r="38" spans="1:11" ht="22.5" customHeight="1" thickBot="1">
      <c r="A38" s="311" t="s">
        <v>179</v>
      </c>
      <c r="B38" s="312" t="s">
        <v>186</v>
      </c>
      <c r="C38" s="315" t="s">
        <v>158</v>
      </c>
      <c r="D38" s="314" t="s">
        <v>156</v>
      </c>
      <c r="E38" s="315"/>
      <c r="F38" s="316"/>
      <c r="G38" s="317">
        <v>12698899.82</v>
      </c>
      <c r="H38" s="317">
        <v>24688446.49</v>
      </c>
      <c r="I38" s="317">
        <v>17272928.35</v>
      </c>
      <c r="J38" s="318">
        <f t="shared" si="1"/>
        <v>136.01909295162864</v>
      </c>
      <c r="K38" s="319">
        <f t="shared" si="4"/>
        <v>69.96360972731259</v>
      </c>
    </row>
    <row r="39" spans="1:11" ht="22.5" customHeight="1" thickBot="1">
      <c r="A39" s="272" t="s">
        <v>167</v>
      </c>
      <c r="B39" s="273" t="s">
        <v>186</v>
      </c>
      <c r="C39" s="334" t="s">
        <v>161</v>
      </c>
      <c r="D39" s="309"/>
      <c r="E39" s="308"/>
      <c r="F39" s="310"/>
      <c r="G39" s="277">
        <f>G40+G41+G42+G43</f>
        <v>22337153.74</v>
      </c>
      <c r="H39" s="277">
        <f>H40+H41+H42+H43</f>
        <v>26763472</v>
      </c>
      <c r="I39" s="277">
        <f>I40+I41+I42+I43</f>
        <v>15489468.9</v>
      </c>
      <c r="J39" s="278">
        <f t="shared" si="1"/>
        <v>69.34396870923807</v>
      </c>
      <c r="K39" s="279">
        <f aca="true" t="shared" si="5" ref="K39:K48">I39/H39*100</f>
        <v>57.87540906501219</v>
      </c>
    </row>
    <row r="40" spans="1:11" ht="22.5" customHeight="1">
      <c r="A40" s="280" t="s">
        <v>171</v>
      </c>
      <c r="B40" s="281" t="s">
        <v>186</v>
      </c>
      <c r="C40" s="282" t="s">
        <v>161</v>
      </c>
      <c r="D40" s="283" t="s">
        <v>156</v>
      </c>
      <c r="E40" s="284"/>
      <c r="F40" s="285"/>
      <c r="G40" s="286">
        <v>3947147.28</v>
      </c>
      <c r="H40" s="286">
        <v>5300000</v>
      </c>
      <c r="I40" s="286">
        <v>3818623.95</v>
      </c>
      <c r="J40" s="287">
        <f t="shared" si="1"/>
        <v>96.74389322508382</v>
      </c>
      <c r="K40" s="288">
        <f t="shared" si="5"/>
        <v>72.04950849056604</v>
      </c>
    </row>
    <row r="41" spans="1:11" ht="22.5" customHeight="1">
      <c r="A41" s="289" t="s">
        <v>168</v>
      </c>
      <c r="B41" s="290" t="s">
        <v>186</v>
      </c>
      <c r="C41" s="291" t="s">
        <v>161</v>
      </c>
      <c r="D41" s="292" t="s">
        <v>165</v>
      </c>
      <c r="E41" s="293"/>
      <c r="F41" s="294"/>
      <c r="G41" s="295">
        <v>7073481.86</v>
      </c>
      <c r="H41" s="295">
        <v>7288372</v>
      </c>
      <c r="I41" s="295">
        <v>2884801.09</v>
      </c>
      <c r="J41" s="296">
        <f t="shared" si="1"/>
        <v>40.783324918288535</v>
      </c>
      <c r="K41" s="297">
        <f t="shared" si="5"/>
        <v>39.58087059771373</v>
      </c>
    </row>
    <row r="42" spans="1:11" ht="22.5" customHeight="1">
      <c r="A42" s="289" t="s">
        <v>201</v>
      </c>
      <c r="B42" s="290" t="s">
        <v>186</v>
      </c>
      <c r="C42" s="291" t="s">
        <v>161</v>
      </c>
      <c r="D42" s="292" t="s">
        <v>166</v>
      </c>
      <c r="E42" s="293"/>
      <c r="F42" s="294"/>
      <c r="G42" s="295">
        <v>10312160.01</v>
      </c>
      <c r="H42" s="295">
        <v>12799000</v>
      </c>
      <c r="I42" s="295">
        <v>7835136.86</v>
      </c>
      <c r="J42" s="296">
        <f t="shared" si="1"/>
        <v>75.97958965339988</v>
      </c>
      <c r="K42" s="297">
        <f t="shared" si="5"/>
        <v>61.216789280412534</v>
      </c>
    </row>
    <row r="43" spans="1:11" ht="22.5" customHeight="1" thickBot="1">
      <c r="A43" s="298" t="s">
        <v>135</v>
      </c>
      <c r="B43" s="299" t="s">
        <v>186</v>
      </c>
      <c r="C43" s="300" t="s">
        <v>161</v>
      </c>
      <c r="D43" s="301" t="s">
        <v>65</v>
      </c>
      <c r="E43" s="302"/>
      <c r="F43" s="303"/>
      <c r="G43" s="304">
        <v>1004364.59</v>
      </c>
      <c r="H43" s="304">
        <v>1376100</v>
      </c>
      <c r="I43" s="304">
        <v>950907</v>
      </c>
      <c r="J43" s="305">
        <f t="shared" si="1"/>
        <v>94.67747165399369</v>
      </c>
      <c r="K43" s="306">
        <f t="shared" si="5"/>
        <v>69.10159145410944</v>
      </c>
    </row>
    <row r="44" spans="1:11" ht="22.5" customHeight="1" thickBot="1">
      <c r="A44" s="272" t="s">
        <v>202</v>
      </c>
      <c r="B44" s="273" t="s">
        <v>186</v>
      </c>
      <c r="C44" s="274" t="s">
        <v>184</v>
      </c>
      <c r="D44" s="275"/>
      <c r="E44" s="308"/>
      <c r="F44" s="276"/>
      <c r="G44" s="277">
        <f>G45+G47+G48+G46</f>
        <v>18140967.669999998</v>
      </c>
      <c r="H44" s="277">
        <f>H45+H47+H48+H46</f>
        <v>32193013</v>
      </c>
      <c r="I44" s="277">
        <f>I45+I47+I48+I46</f>
        <v>26959643.880000003</v>
      </c>
      <c r="J44" s="278">
        <f t="shared" si="1"/>
        <v>148.6119393982692</v>
      </c>
      <c r="K44" s="279">
        <f t="shared" si="5"/>
        <v>83.743773470349</v>
      </c>
    </row>
    <row r="45" spans="1:11" ht="22.5" customHeight="1">
      <c r="A45" s="280" t="s">
        <v>401</v>
      </c>
      <c r="B45" s="281" t="s">
        <v>186</v>
      </c>
      <c r="C45" s="335" t="s">
        <v>184</v>
      </c>
      <c r="D45" s="336" t="s">
        <v>156</v>
      </c>
      <c r="E45" s="326"/>
      <c r="F45" s="337"/>
      <c r="G45" s="286">
        <v>14680237.11</v>
      </c>
      <c r="H45" s="286">
        <v>17600500</v>
      </c>
      <c r="I45" s="286">
        <v>15555546.79</v>
      </c>
      <c r="J45" s="287">
        <f t="shared" si="1"/>
        <v>105.9625036941927</v>
      </c>
      <c r="K45" s="288">
        <f>I45/H45*100</f>
        <v>88.38127774779126</v>
      </c>
    </row>
    <row r="46" spans="1:11" ht="22.5" customHeight="1">
      <c r="A46" s="289" t="s">
        <v>443</v>
      </c>
      <c r="B46" s="290" t="s">
        <v>186</v>
      </c>
      <c r="C46" s="328" t="s">
        <v>184</v>
      </c>
      <c r="D46" s="338" t="s">
        <v>163</v>
      </c>
      <c r="E46" s="339"/>
      <c r="F46" s="340"/>
      <c r="G46" s="295">
        <v>3215870.56</v>
      </c>
      <c r="H46" s="295">
        <v>2323030</v>
      </c>
      <c r="I46" s="295">
        <v>2042056.6</v>
      </c>
      <c r="J46" s="296">
        <f t="shared" si="1"/>
        <v>63.499340595350326</v>
      </c>
      <c r="K46" s="297">
        <f>I46/H46*100</f>
        <v>87.904874237526</v>
      </c>
    </row>
    <row r="47" spans="1:11" ht="22.5" customHeight="1">
      <c r="A47" s="289" t="s">
        <v>413</v>
      </c>
      <c r="B47" s="290" t="s">
        <v>186</v>
      </c>
      <c r="C47" s="328" t="s">
        <v>184</v>
      </c>
      <c r="D47" s="338" t="s">
        <v>165</v>
      </c>
      <c r="E47" s="339"/>
      <c r="F47" s="340"/>
      <c r="G47" s="295">
        <v>171100</v>
      </c>
      <c r="H47" s="295">
        <v>11797983</v>
      </c>
      <c r="I47" s="295">
        <v>9362040.49</v>
      </c>
      <c r="J47" s="296">
        <f t="shared" si="1"/>
        <v>5471.677668030392</v>
      </c>
      <c r="K47" s="297">
        <f>I47/H47*100</f>
        <v>79.35289015079951</v>
      </c>
    </row>
    <row r="48" spans="1:11" ht="22.5" customHeight="1" thickBot="1">
      <c r="A48" s="298" t="s">
        <v>208</v>
      </c>
      <c r="B48" s="299" t="s">
        <v>186</v>
      </c>
      <c r="C48" s="331" t="s">
        <v>184</v>
      </c>
      <c r="D48" s="332" t="s">
        <v>162</v>
      </c>
      <c r="E48" s="302"/>
      <c r="F48" s="333"/>
      <c r="G48" s="304">
        <v>73760</v>
      </c>
      <c r="H48" s="304">
        <v>471500</v>
      </c>
      <c r="I48" s="304">
        <v>0</v>
      </c>
      <c r="J48" s="305">
        <f t="shared" si="1"/>
        <v>0</v>
      </c>
      <c r="K48" s="306">
        <f t="shared" si="5"/>
        <v>0</v>
      </c>
    </row>
    <row r="49" spans="1:11" ht="22.5" customHeight="1" thickBot="1">
      <c r="A49" s="272" t="s">
        <v>203</v>
      </c>
      <c r="B49" s="273" t="s">
        <v>186</v>
      </c>
      <c r="C49" s="274" t="s">
        <v>160</v>
      </c>
      <c r="D49" s="275"/>
      <c r="E49" s="308"/>
      <c r="F49" s="276"/>
      <c r="G49" s="277">
        <f>G50</f>
        <v>730000</v>
      </c>
      <c r="H49" s="277">
        <f>H50</f>
        <v>850000</v>
      </c>
      <c r="I49" s="277">
        <f>I50</f>
        <v>750000</v>
      </c>
      <c r="J49" s="278">
        <f t="shared" si="1"/>
        <v>102.73972602739727</v>
      </c>
      <c r="K49" s="279">
        <f aca="true" t="shared" si="6" ref="K49:K54">I49/H49*100</f>
        <v>88.23529411764706</v>
      </c>
    </row>
    <row r="50" spans="1:11" ht="22.5" customHeight="1" thickBot="1">
      <c r="A50" s="311" t="s">
        <v>180</v>
      </c>
      <c r="B50" s="312" t="s">
        <v>186</v>
      </c>
      <c r="C50" s="341" t="s">
        <v>160</v>
      </c>
      <c r="D50" s="342" t="s">
        <v>163</v>
      </c>
      <c r="E50" s="315"/>
      <c r="F50" s="343"/>
      <c r="G50" s="317">
        <v>730000</v>
      </c>
      <c r="H50" s="317">
        <v>850000</v>
      </c>
      <c r="I50" s="317">
        <v>750000</v>
      </c>
      <c r="J50" s="318">
        <f t="shared" si="1"/>
        <v>102.73972602739727</v>
      </c>
      <c r="K50" s="319">
        <f t="shared" si="6"/>
        <v>88.23529411764706</v>
      </c>
    </row>
    <row r="51" spans="1:11" ht="35.25" customHeight="1" thickBot="1">
      <c r="A51" s="272" t="s">
        <v>200</v>
      </c>
      <c r="B51" s="273" t="s">
        <v>186</v>
      </c>
      <c r="C51" s="334" t="s">
        <v>196</v>
      </c>
      <c r="D51" s="309"/>
      <c r="E51" s="308"/>
      <c r="F51" s="310"/>
      <c r="G51" s="277">
        <f>G52</f>
        <v>2220790.93</v>
      </c>
      <c r="H51" s="277">
        <f>H52</f>
        <v>3900000</v>
      </c>
      <c r="I51" s="277">
        <f>I52</f>
        <v>2537341.74</v>
      </c>
      <c r="J51" s="278">
        <f t="shared" si="1"/>
        <v>114.25396716655358</v>
      </c>
      <c r="K51" s="279">
        <f t="shared" si="6"/>
        <v>65.06004461538461</v>
      </c>
    </row>
    <row r="52" spans="1:11" ht="27" customHeight="1" thickBot="1">
      <c r="A52" s="311" t="s">
        <v>500</v>
      </c>
      <c r="B52" s="312" t="s">
        <v>186</v>
      </c>
      <c r="C52" s="313" t="s">
        <v>196</v>
      </c>
      <c r="D52" s="314" t="s">
        <v>156</v>
      </c>
      <c r="E52" s="315"/>
      <c r="F52" s="316"/>
      <c r="G52" s="317">
        <v>2220790.93</v>
      </c>
      <c r="H52" s="317">
        <v>3900000</v>
      </c>
      <c r="I52" s="317">
        <v>2537341.74</v>
      </c>
      <c r="J52" s="318">
        <f t="shared" si="1"/>
        <v>114.25396716655358</v>
      </c>
      <c r="K52" s="319">
        <f t="shared" si="6"/>
        <v>65.06004461538461</v>
      </c>
    </row>
    <row r="53" spans="1:11" ht="42" customHeight="1" thickBot="1">
      <c r="A53" s="272" t="s">
        <v>204</v>
      </c>
      <c r="B53" s="273" t="s">
        <v>186</v>
      </c>
      <c r="C53" s="334" t="s">
        <v>188</v>
      </c>
      <c r="D53" s="309"/>
      <c r="E53" s="308"/>
      <c r="F53" s="310"/>
      <c r="G53" s="277">
        <f>G54+G55</f>
        <v>7267745.3</v>
      </c>
      <c r="H53" s="277">
        <f>H54+H55</f>
        <v>8902014.25</v>
      </c>
      <c r="I53" s="277">
        <f>I54+I55</f>
        <v>6855014.25</v>
      </c>
      <c r="J53" s="278">
        <f t="shared" si="1"/>
        <v>94.32105786646102</v>
      </c>
      <c r="K53" s="279">
        <f t="shared" si="6"/>
        <v>77.00520418735569</v>
      </c>
    </row>
    <row r="54" spans="1:11" ht="42.75" customHeight="1">
      <c r="A54" s="280" t="s">
        <v>205</v>
      </c>
      <c r="B54" s="281" t="s">
        <v>186</v>
      </c>
      <c r="C54" s="282" t="s">
        <v>188</v>
      </c>
      <c r="D54" s="283" t="s">
        <v>156</v>
      </c>
      <c r="E54" s="284"/>
      <c r="F54" s="285"/>
      <c r="G54" s="286">
        <v>6716000</v>
      </c>
      <c r="H54" s="286">
        <v>8725000</v>
      </c>
      <c r="I54" s="286">
        <v>6678000</v>
      </c>
      <c r="J54" s="287">
        <f t="shared" si="1"/>
        <v>99.434187016081</v>
      </c>
      <c r="K54" s="288">
        <f t="shared" si="6"/>
        <v>76.53868194842407</v>
      </c>
    </row>
    <row r="55" spans="1:11" ht="22.5" customHeight="1" thickBot="1">
      <c r="A55" s="298" t="s">
        <v>356</v>
      </c>
      <c r="B55" s="299" t="s">
        <v>186</v>
      </c>
      <c r="C55" s="300" t="s">
        <v>188</v>
      </c>
      <c r="D55" s="301" t="s">
        <v>165</v>
      </c>
      <c r="E55" s="302"/>
      <c r="F55" s="303"/>
      <c r="G55" s="304">
        <v>551745.3</v>
      </c>
      <c r="H55" s="304">
        <v>177014.25</v>
      </c>
      <c r="I55" s="304">
        <v>177014.25</v>
      </c>
      <c r="J55" s="305">
        <f t="shared" si="1"/>
        <v>32.08260224418767</v>
      </c>
      <c r="K55" s="306">
        <f>I55/H55*100</f>
        <v>100</v>
      </c>
    </row>
    <row r="56" spans="1:11" ht="15" thickBot="1">
      <c r="A56" s="344" t="s">
        <v>172</v>
      </c>
      <c r="B56" s="273" t="s">
        <v>186</v>
      </c>
      <c r="C56" s="274"/>
      <c r="D56" s="275"/>
      <c r="E56" s="274"/>
      <c r="F56" s="276"/>
      <c r="G56" s="277">
        <f>G11+G17+G19+G21+G26+G31+G37+G39+G44+G49+G51+G53</f>
        <v>618719877.3499999</v>
      </c>
      <c r="H56" s="277">
        <f>H11+H17+H21+H26+H31+H37+H39+H44+H49+H51+H53+H19</f>
        <v>1501240079.1399999</v>
      </c>
      <c r="I56" s="277">
        <f>I11+I17+I21+I26+I31+I37+I39+I44+I49+I51+I53+I19</f>
        <v>941676702.0100001</v>
      </c>
      <c r="J56" s="278">
        <f t="shared" si="1"/>
        <v>152.19758350794163</v>
      </c>
      <c r="K56" s="279">
        <v>12</v>
      </c>
    </row>
    <row r="58" spans="5:12" ht="12.75">
      <c r="E58" s="21"/>
      <c r="F58" s="21"/>
      <c r="G58" s="21"/>
      <c r="H58" s="21"/>
      <c r="I58" s="21"/>
      <c r="J58" s="21"/>
      <c r="K58" s="21"/>
      <c r="L58" s="21"/>
    </row>
    <row r="59" spans="5:12" ht="12.75">
      <c r="E59" s="21"/>
      <c r="F59" s="21"/>
      <c r="G59" s="21"/>
      <c r="H59" s="21"/>
      <c r="I59" s="21"/>
      <c r="J59" s="21"/>
      <c r="K59" s="21"/>
      <c r="L59" s="21"/>
    </row>
    <row r="60" spans="5:12" ht="12.75">
      <c r="E60" s="21"/>
      <c r="F60" s="21"/>
      <c r="G60" s="21"/>
      <c r="H60" s="21"/>
      <c r="I60" s="21"/>
      <c r="J60" s="21"/>
      <c r="K60" s="21"/>
      <c r="L60" s="21"/>
    </row>
    <row r="61" spans="5:12" ht="12.75">
      <c r="E61" s="21"/>
      <c r="F61" s="21"/>
      <c r="G61" s="21"/>
      <c r="H61" s="21"/>
      <c r="I61" s="21"/>
      <c r="J61" s="21"/>
      <c r="K61" s="21"/>
      <c r="L61" s="21"/>
    </row>
  </sheetData>
  <sheetProtection/>
  <mergeCells count="13">
    <mergeCell ref="H5:H10"/>
    <mergeCell ref="G5:G10"/>
    <mergeCell ref="J5:J10"/>
    <mergeCell ref="D2:K2"/>
    <mergeCell ref="I5:I10"/>
    <mergeCell ref="K5:K10"/>
    <mergeCell ref="A4:K4"/>
    <mergeCell ref="A5:A10"/>
    <mergeCell ref="B5:B10"/>
    <mergeCell ref="C5:C10"/>
    <mergeCell ref="D5:D10"/>
    <mergeCell ref="E5:E10"/>
    <mergeCell ref="F5:F10"/>
  </mergeCells>
  <printOptions/>
  <pageMargins left="1.0236220472440944" right="0.2362204724409449" top="0.15748031496062992" bottom="0.15748031496062992" header="0.31496062992125984" footer="0.15748031496062992"/>
  <pageSetup fitToHeight="0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39.00390625" style="0" customWidth="1"/>
    <col min="2" max="2" width="26.75390625" style="0" customWidth="1"/>
    <col min="3" max="3" width="15.625" style="0" customWidth="1"/>
    <col min="4" max="4" width="13.875" style="0" customWidth="1"/>
    <col min="5" max="5" width="8.75390625" style="0" customWidth="1"/>
  </cols>
  <sheetData>
    <row r="1" spans="1:12" ht="42.75" customHeight="1">
      <c r="A1" s="19"/>
      <c r="B1" s="353" t="s">
        <v>907</v>
      </c>
      <c r="C1" s="376"/>
      <c r="D1" s="376"/>
      <c r="E1" s="376"/>
      <c r="F1" s="31"/>
      <c r="G1" s="31"/>
      <c r="H1" s="31"/>
      <c r="I1" s="31"/>
      <c r="J1" s="31"/>
      <c r="K1" s="31"/>
      <c r="L1" s="31"/>
    </row>
    <row r="2" spans="1:5" ht="12.75">
      <c r="A2" s="19"/>
      <c r="B2" s="19"/>
      <c r="C2" s="33"/>
      <c r="D2" s="19"/>
      <c r="E2" s="19"/>
    </row>
    <row r="3" spans="1:5" ht="15.75">
      <c r="A3" s="423" t="s">
        <v>896</v>
      </c>
      <c r="B3" s="423"/>
      <c r="C3" s="424"/>
      <c r="D3" s="423"/>
      <c r="E3" s="423"/>
    </row>
    <row r="4" spans="1:5" ht="16.5" thickBot="1">
      <c r="A4" s="20"/>
      <c r="B4" s="20"/>
      <c r="C4" s="32"/>
      <c r="D4" s="20"/>
      <c r="E4" s="19"/>
    </row>
    <row r="5" spans="1:5" ht="50.25" customHeight="1">
      <c r="A5" s="48" t="s">
        <v>103</v>
      </c>
      <c r="B5" s="49" t="s">
        <v>373</v>
      </c>
      <c r="C5" s="49" t="s">
        <v>374</v>
      </c>
      <c r="D5" s="49" t="s">
        <v>102</v>
      </c>
      <c r="E5" s="50" t="s">
        <v>375</v>
      </c>
    </row>
    <row r="6" spans="1:5" ht="12.75">
      <c r="A6" s="51">
        <v>1</v>
      </c>
      <c r="B6" s="29">
        <v>2</v>
      </c>
      <c r="C6" s="29">
        <v>3</v>
      </c>
      <c r="D6" s="29">
        <v>4</v>
      </c>
      <c r="E6" s="52">
        <v>5</v>
      </c>
    </row>
    <row r="7" spans="1:5" ht="31.5" customHeight="1">
      <c r="A7" s="53" t="s">
        <v>442</v>
      </c>
      <c r="B7" s="25" t="s">
        <v>441</v>
      </c>
      <c r="C7" s="30">
        <f>C8+C13+C16+C19+C28</f>
        <v>16575000</v>
      </c>
      <c r="D7" s="30">
        <f>D8+D13+D16+D19+D28</f>
        <v>2070565.1900000572</v>
      </c>
      <c r="E7" s="143">
        <f>D7/C7*100</f>
        <v>12.49209767722508</v>
      </c>
    </row>
    <row r="8" spans="1:5" ht="25.5" customHeight="1">
      <c r="A8" s="55" t="s">
        <v>153</v>
      </c>
      <c r="B8" s="25" t="s">
        <v>440</v>
      </c>
      <c r="C8" s="30">
        <f>C9+C11</f>
        <v>13376000</v>
      </c>
      <c r="D8" s="30">
        <f>D9+D11</f>
        <v>0</v>
      </c>
      <c r="E8" s="143">
        <f aca="true" t="shared" si="0" ref="E8:E31">D8/C8*100</f>
        <v>0</v>
      </c>
    </row>
    <row r="9" spans="1:5" ht="44.25" customHeight="1">
      <c r="A9" s="53" t="s">
        <v>439</v>
      </c>
      <c r="B9" s="25" t="s">
        <v>437</v>
      </c>
      <c r="C9" s="30">
        <f>C10</f>
        <v>17969300</v>
      </c>
      <c r="D9" s="30">
        <f>D10</f>
        <v>0</v>
      </c>
      <c r="E9" s="143">
        <f t="shared" si="0"/>
        <v>0</v>
      </c>
    </row>
    <row r="10" spans="1:5" ht="42" customHeight="1">
      <c r="A10" s="53" t="s">
        <v>438</v>
      </c>
      <c r="B10" s="25" t="s">
        <v>376</v>
      </c>
      <c r="C10" s="26">
        <v>17969300</v>
      </c>
      <c r="D10" s="26">
        <v>0</v>
      </c>
      <c r="E10" s="54">
        <f>D10/C10*100</f>
        <v>0</v>
      </c>
    </row>
    <row r="11" spans="1:5" ht="42" customHeight="1">
      <c r="A11" s="53" t="s">
        <v>409</v>
      </c>
      <c r="B11" s="25" t="s">
        <v>436</v>
      </c>
      <c r="C11" s="30">
        <f>C12</f>
        <v>-4593300</v>
      </c>
      <c r="D11" s="30">
        <f>D12</f>
        <v>0</v>
      </c>
      <c r="E11" s="143">
        <f>D11/C11*100</f>
        <v>0</v>
      </c>
    </row>
    <row r="12" spans="1:5" ht="42" customHeight="1">
      <c r="A12" s="53" t="s">
        <v>435</v>
      </c>
      <c r="B12" s="25" t="s">
        <v>408</v>
      </c>
      <c r="C12" s="26">
        <v>-4593300</v>
      </c>
      <c r="D12" s="26">
        <v>0</v>
      </c>
      <c r="E12" s="54">
        <f>D12/C12*100</f>
        <v>0</v>
      </c>
    </row>
    <row r="13" spans="1:5" ht="27" customHeight="1">
      <c r="A13" s="55" t="s">
        <v>393</v>
      </c>
      <c r="B13" s="25" t="s">
        <v>434</v>
      </c>
      <c r="C13" s="30">
        <f>C14</f>
        <v>5200000</v>
      </c>
      <c r="D13" s="30">
        <f>D14</f>
        <v>5200000</v>
      </c>
      <c r="E13" s="54">
        <f t="shared" si="0"/>
        <v>100</v>
      </c>
    </row>
    <row r="14" spans="1:5" ht="38.25" customHeight="1">
      <c r="A14" s="53" t="s">
        <v>899</v>
      </c>
      <c r="B14" s="25" t="s">
        <v>897</v>
      </c>
      <c r="C14" s="26">
        <f>C15</f>
        <v>5200000</v>
      </c>
      <c r="D14" s="26">
        <f>D15</f>
        <v>5200000</v>
      </c>
      <c r="E14" s="54">
        <f>D14/C14*100</f>
        <v>100</v>
      </c>
    </row>
    <row r="15" spans="1:5" ht="55.5" customHeight="1">
      <c r="A15" s="53" t="s">
        <v>900</v>
      </c>
      <c r="B15" s="25" t="s">
        <v>898</v>
      </c>
      <c r="C15" s="26">
        <v>5200000</v>
      </c>
      <c r="D15" s="26">
        <v>5200000</v>
      </c>
      <c r="E15" s="54">
        <f>D15/C15*100</f>
        <v>100</v>
      </c>
    </row>
    <row r="16" spans="1:5" ht="39.75" customHeight="1">
      <c r="A16" s="55" t="s">
        <v>433</v>
      </c>
      <c r="B16" s="25" t="s">
        <v>901</v>
      </c>
      <c r="C16" s="30">
        <f>C17</f>
        <v>-5200000</v>
      </c>
      <c r="D16" s="30">
        <f>D17</f>
        <v>-5200000</v>
      </c>
      <c r="E16" s="54">
        <f t="shared" si="0"/>
        <v>100</v>
      </c>
    </row>
    <row r="17" spans="1:5" ht="41.25" customHeight="1">
      <c r="A17" s="53" t="s">
        <v>904</v>
      </c>
      <c r="B17" s="25" t="s">
        <v>902</v>
      </c>
      <c r="C17" s="26">
        <f>C18</f>
        <v>-5200000</v>
      </c>
      <c r="D17" s="26">
        <f>D18</f>
        <v>-5200000</v>
      </c>
      <c r="E17" s="54">
        <f>D17/C17*100</f>
        <v>100</v>
      </c>
    </row>
    <row r="18" spans="1:5" ht="57" customHeight="1">
      <c r="A18" s="53" t="s">
        <v>905</v>
      </c>
      <c r="B18" s="25" t="s">
        <v>903</v>
      </c>
      <c r="C18" s="26">
        <v>-5200000</v>
      </c>
      <c r="D18" s="26">
        <v>-5200000</v>
      </c>
      <c r="E18" s="54">
        <f>D18/C18*100</f>
        <v>100</v>
      </c>
    </row>
    <row r="19" spans="1:5" ht="27" customHeight="1">
      <c r="A19" s="55" t="s">
        <v>377</v>
      </c>
      <c r="B19" s="345" t="s">
        <v>378</v>
      </c>
      <c r="C19" s="34">
        <v>3199000</v>
      </c>
      <c r="D19" s="34">
        <f>D20+D24</f>
        <v>2070565.1900000572</v>
      </c>
      <c r="E19" s="143">
        <f t="shared" si="0"/>
        <v>64.72538887152413</v>
      </c>
    </row>
    <row r="20" spans="1:5" ht="13.5" customHeight="1">
      <c r="A20" s="55" t="s">
        <v>379</v>
      </c>
      <c r="B20" s="345" t="s">
        <v>432</v>
      </c>
      <c r="C20" s="34">
        <f aca="true" t="shared" si="1" ref="C20:D22">C21</f>
        <v>0</v>
      </c>
      <c r="D20" s="34">
        <f t="shared" si="1"/>
        <v>-979588220.67</v>
      </c>
      <c r="E20" s="143" t="e">
        <f t="shared" si="0"/>
        <v>#DIV/0!</v>
      </c>
    </row>
    <row r="21" spans="1:5" ht="14.25" customHeight="1">
      <c r="A21" s="53" t="s">
        <v>104</v>
      </c>
      <c r="B21" s="25" t="s">
        <v>431</v>
      </c>
      <c r="C21" s="26">
        <f t="shared" si="1"/>
        <v>0</v>
      </c>
      <c r="D21" s="26">
        <f t="shared" si="1"/>
        <v>-979588220.67</v>
      </c>
      <c r="E21" s="54" t="e">
        <f t="shared" si="0"/>
        <v>#DIV/0!</v>
      </c>
    </row>
    <row r="22" spans="1:5" ht="27" customHeight="1">
      <c r="A22" s="53" t="s">
        <v>380</v>
      </c>
      <c r="B22" s="25" t="s">
        <v>430</v>
      </c>
      <c r="C22" s="26">
        <f t="shared" si="1"/>
        <v>0</v>
      </c>
      <c r="D22" s="26">
        <f t="shared" si="1"/>
        <v>-979588220.67</v>
      </c>
      <c r="E22" s="54" t="e">
        <f t="shared" si="0"/>
        <v>#DIV/0!</v>
      </c>
    </row>
    <row r="23" spans="1:5" ht="29.25" customHeight="1">
      <c r="A23" s="53" t="s">
        <v>381</v>
      </c>
      <c r="B23" s="25" t="s">
        <v>382</v>
      </c>
      <c r="C23" s="26">
        <v>0</v>
      </c>
      <c r="D23" s="26">
        <v>-979588220.67</v>
      </c>
      <c r="E23" s="54" t="e">
        <f t="shared" si="0"/>
        <v>#DIV/0!</v>
      </c>
    </row>
    <row r="24" spans="1:5" ht="28.5" customHeight="1">
      <c r="A24" s="55" t="s">
        <v>105</v>
      </c>
      <c r="B24" s="25" t="s">
        <v>429</v>
      </c>
      <c r="C24" s="30">
        <f aca="true" t="shared" si="2" ref="C24:D26">C25</f>
        <v>0</v>
      </c>
      <c r="D24" s="30">
        <f t="shared" si="2"/>
        <v>981658785.86</v>
      </c>
      <c r="E24" s="143" t="e">
        <f t="shared" si="0"/>
        <v>#DIV/0!</v>
      </c>
    </row>
    <row r="25" spans="1:5" ht="27" customHeight="1">
      <c r="A25" s="53" t="s">
        <v>383</v>
      </c>
      <c r="B25" s="25" t="s">
        <v>428</v>
      </c>
      <c r="C25" s="26">
        <f t="shared" si="2"/>
        <v>0</v>
      </c>
      <c r="D25" s="26">
        <f t="shared" si="2"/>
        <v>981658785.86</v>
      </c>
      <c r="E25" s="54" t="e">
        <f t="shared" si="0"/>
        <v>#DIV/0!</v>
      </c>
    </row>
    <row r="26" spans="1:5" ht="27.75" customHeight="1">
      <c r="A26" s="53" t="s">
        <v>384</v>
      </c>
      <c r="B26" s="25" t="s">
        <v>427</v>
      </c>
      <c r="C26" s="26">
        <f t="shared" si="2"/>
        <v>0</v>
      </c>
      <c r="D26" s="26">
        <f t="shared" si="2"/>
        <v>981658785.86</v>
      </c>
      <c r="E26" s="54" t="e">
        <f t="shared" si="0"/>
        <v>#DIV/0!</v>
      </c>
    </row>
    <row r="27" spans="1:5" ht="30" customHeight="1" thickBot="1">
      <c r="A27" s="56" t="s">
        <v>385</v>
      </c>
      <c r="B27" s="57" t="s">
        <v>386</v>
      </c>
      <c r="C27" s="58">
        <v>0</v>
      </c>
      <c r="D27" s="58">
        <v>981658785.86</v>
      </c>
      <c r="E27" s="59" t="e">
        <f t="shared" si="0"/>
        <v>#DIV/0!</v>
      </c>
    </row>
    <row r="28" spans="1:5" ht="0.75" customHeight="1">
      <c r="A28" s="28" t="s">
        <v>387</v>
      </c>
      <c r="B28" s="25" t="s">
        <v>388</v>
      </c>
      <c r="C28" s="30">
        <f aca="true" t="shared" si="3" ref="C28:D30">C29</f>
        <v>0</v>
      </c>
      <c r="D28" s="30">
        <f t="shared" si="3"/>
        <v>0</v>
      </c>
      <c r="E28" s="27" t="e">
        <f t="shared" si="0"/>
        <v>#DIV/0!</v>
      </c>
    </row>
    <row r="29" spans="1:5" ht="42" customHeight="1" hidden="1">
      <c r="A29" s="28" t="s">
        <v>106</v>
      </c>
      <c r="B29" s="25" t="s">
        <v>389</v>
      </c>
      <c r="C29" s="30">
        <f t="shared" si="3"/>
        <v>0</v>
      </c>
      <c r="D29" s="30">
        <f t="shared" si="3"/>
        <v>0</v>
      </c>
      <c r="E29" s="27" t="e">
        <f t="shared" si="0"/>
        <v>#DIV/0!</v>
      </c>
    </row>
    <row r="30" spans="1:5" ht="30" customHeight="1" hidden="1">
      <c r="A30" s="24" t="s">
        <v>390</v>
      </c>
      <c r="B30" s="25" t="s">
        <v>391</v>
      </c>
      <c r="C30" s="26">
        <f t="shared" si="3"/>
        <v>0</v>
      </c>
      <c r="D30" s="26">
        <f t="shared" si="3"/>
        <v>0</v>
      </c>
      <c r="E30" s="27" t="e">
        <f t="shared" si="0"/>
        <v>#DIV/0!</v>
      </c>
    </row>
    <row r="31" spans="1:5" ht="63" customHeight="1" hidden="1">
      <c r="A31" s="24" t="s">
        <v>110</v>
      </c>
      <c r="B31" s="25" t="s">
        <v>392</v>
      </c>
      <c r="C31" s="26">
        <v>0</v>
      </c>
      <c r="D31" s="26">
        <v>0</v>
      </c>
      <c r="E31" s="27" t="e">
        <f t="shared" si="0"/>
        <v>#DIV/0!</v>
      </c>
    </row>
  </sheetData>
  <sheetProtection/>
  <mergeCells count="2">
    <mergeCell ref="A3:E3"/>
    <mergeCell ref="B1:E1"/>
  </mergeCells>
  <printOptions/>
  <pageMargins left="0.7874015748031497" right="0.2362204724409449" top="0.15748031496062992" bottom="0.15748031496062992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Пользователь Windows</cp:lastModifiedBy>
  <cp:lastPrinted>2022-11-10T16:02:32Z</cp:lastPrinted>
  <dcterms:created xsi:type="dcterms:W3CDTF">2004-09-08T10:28:32Z</dcterms:created>
  <dcterms:modified xsi:type="dcterms:W3CDTF">2022-11-10T16:04:25Z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