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195" windowHeight="7575" activeTab="2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'дох'!$A$1:$U$132</definedName>
    <definedName name="_xlnm.Print_Area" localSheetId="2">'ист'!$A$10:$E$53</definedName>
  </definedNames>
  <calcPr fullCalcOnLoad="1"/>
</workbook>
</file>

<file path=xl/sharedStrings.xml><?xml version="1.0" encoding="utf-8"?>
<sst xmlns="http://schemas.openxmlformats.org/spreadsheetml/2006/main" count="3306" uniqueCount="670">
  <si>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</si>
  <si>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</si>
  <si>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</si>
  <si>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</si>
  <si>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</si>
  <si>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</si>
  <si>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</si>
  <si>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</si>
  <si>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</si>
  <si>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</si>
  <si>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</si>
  <si>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</si>
  <si>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</si>
  <si>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</si>
  <si>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</si>
  <si>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</si>
  <si>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</si>
  <si>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(тыс.рублей)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</si>
  <si>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</si>
  <si>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</si>
  <si>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</si>
  <si>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</si>
  <si>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</si>
  <si>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</si>
  <si>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</si>
  <si>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</si>
  <si>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</si>
  <si>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</si>
  <si>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</si>
  <si>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</si>
  <si>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</si>
  <si>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</si>
  <si>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</si>
  <si>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</si>
  <si>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ДОХОДЫ</t>
  </si>
  <si>
    <t>000</t>
  </si>
  <si>
    <t>00</t>
  </si>
  <si>
    <t>0000</t>
  </si>
  <si>
    <t>НАЛОГИ НА ПРИБЫЛЬ, ДОХОДЫ</t>
  </si>
  <si>
    <t>Налог на доходы физических лиц</t>
  </si>
  <si>
    <t>110</t>
  </si>
  <si>
    <t>1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</si>
  <si>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</si>
  <si>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</si>
  <si>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</si>
  <si>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</si>
  <si>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</si>
  <si>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040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</si>
  <si>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</si>
  <si>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</si>
  <si>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</si>
  <si>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</si>
  <si>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Налог, взимаемый всвязи с применением патентной системы налогообложения</t>
  </si>
  <si>
    <t>ГОСУДАРСТВЕННАЯ 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</si>
  <si>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</si>
  <si>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</si>
  <si>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</si>
  <si>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</si>
  <si>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</si>
  <si>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</si>
  <si>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013</t>
  </si>
  <si>
    <t>035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</si>
  <si>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</si>
  <si>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</si>
  <si>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</si>
  <si>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</si>
  <si>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</si>
  <si>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</si>
  <si>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995</t>
  </si>
  <si>
    <t>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</si>
  <si>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</si>
  <si>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</si>
  <si>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</si>
  <si>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410</t>
  </si>
  <si>
    <t>053</t>
  </si>
  <si>
    <t>06</t>
  </si>
  <si>
    <t>430</t>
  </si>
  <si>
    <t>025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</si>
  <si>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</si>
  <si>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</si>
  <si>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</si>
  <si>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</si>
  <si>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</si>
  <si>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</si>
  <si>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</si>
  <si>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Денежные взыскания (штрафы) за нарушение земельного законодательства</t>
  </si>
  <si>
    <t>060</t>
  </si>
  <si>
    <t>28</t>
  </si>
  <si>
    <t>014</t>
  </si>
  <si>
    <t>43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</si>
  <si>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</si>
  <si>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</si>
  <si>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</si>
  <si>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</si>
  <si>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180</t>
  </si>
  <si>
    <t>Прочие неналоговые доходы</t>
  </si>
  <si>
    <t>Прочие неналоговые доходы  бюджетов муниципальных районов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</si>
  <si>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</si>
  <si>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</si>
  <si>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</si>
  <si>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</si>
  <si>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</si>
  <si>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</si>
  <si>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</si>
  <si>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</si>
  <si>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Прочие субсидии</t>
  </si>
  <si>
    <t>999</t>
  </si>
  <si>
    <t>03 1 01 L5190</t>
  </si>
  <si>
    <t>Субсидия на реализацию мероприятий п поддержке отрасли культуры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</si>
  <si>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</si>
  <si>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</si>
  <si>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</si>
  <si>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</si>
  <si>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</si>
  <si>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119</t>
  </si>
  <si>
    <t xml:space="preserve">Прочие субвенции бюджетам 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</si>
  <si>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</si>
  <si>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</si>
  <si>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</si>
  <si>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</si>
  <si>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</si>
  <si>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</si>
  <si>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</si>
  <si>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</si>
  <si>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</si>
  <si>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</si>
  <si>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</si>
  <si>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</si>
  <si>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к решению "Об исполнении бюджета муниципального</t>
  </si>
  <si>
    <t>Исполнено</t>
  </si>
  <si>
    <t>Утверждено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</si>
  <si>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</si>
  <si>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</si>
  <si>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</si>
  <si>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</si>
  <si>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</si>
  <si>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</si>
  <si>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</si>
  <si>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</si>
  <si>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</si>
  <si>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</si>
  <si>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</si>
  <si>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</si>
  <si>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</si>
  <si>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</si>
  <si>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</si>
  <si>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</si>
  <si>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</si>
  <si>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</si>
  <si>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</si>
  <si>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</si>
  <si>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</si>
  <si>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</si>
  <si>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</si>
  <si>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</si>
  <si>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</si>
  <si>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</si>
  <si>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</si>
  <si>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</si>
  <si>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</si>
  <si>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</si>
  <si>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</si>
  <si>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</si>
  <si>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</si>
  <si>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</si>
  <si>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</si>
  <si>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</si>
  <si>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</si>
  <si>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</si>
  <si>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</si>
  <si>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 </t>
  </si>
  <si>
    <t xml:space="preserve">Денежные взыскания (штрафы) за нарушение законодательства РФ об административных правонарушениях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</si>
  <si>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</si>
  <si>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</si>
  <si>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</si>
  <si>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06 2 01 43250</t>
  </si>
  <si>
    <t>03 1 01 S3250</t>
  </si>
  <si>
    <t>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финансамир Республики Карелия"(на увеличение ставки по налогу на имущество"</t>
  </si>
  <si>
    <t>Cофинансирование программыРК "Развитие культуры" связанная с поэтапным достижением на 2017 год целевых значений средней заработной платы отдельных категорий работников бюджетной сферы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</si>
  <si>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</si>
  <si>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</si>
  <si>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</si>
  <si>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</si>
  <si>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</si>
  <si>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</si>
  <si>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</si>
  <si>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</si>
  <si>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</si>
  <si>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</si>
  <si>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</si>
  <si>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 xml:space="preserve">Проценты, полученные от предоставления бюджетных кредитов внутри страны </t>
  </si>
  <si>
    <t>Плата за выбросы загрязняющих веществ в водные объекта</t>
  </si>
  <si>
    <t xml:space="preserve">Прочие доходы от оказания платных услуг (работ) </t>
  </si>
  <si>
    <t>990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</si>
  <si>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</si>
  <si>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</si>
  <si>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</si>
  <si>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01 5 01 43210</t>
  </si>
  <si>
    <t>Приобретение товаров, работ, услуг в пользу граждан в целях их социального обеспечения</t>
  </si>
  <si>
    <t>323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</si>
  <si>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</si>
  <si>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</si>
  <si>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</si>
  <si>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</si>
  <si>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</si>
  <si>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</si>
  <si>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</si>
  <si>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Мероприятия по муниципальной программе "Профилактика правонарушений и преступлений в Суоярвском муниципальном районе"</t>
  </si>
  <si>
    <t>Муниципальная программа "Развитие образования в Суоярвском районе"</t>
  </si>
  <si>
    <t>Оказание платных услуг по ДДОУ</t>
  </si>
  <si>
    <t>Расходы на содержание и обеспечение деятельности дошкольных учреждений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</si>
  <si>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</si>
  <si>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</si>
  <si>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</si>
  <si>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097</t>
  </si>
  <si>
    <t>Субсидия бюджетам муниципальных районов на поддержку отрасли культуры</t>
  </si>
  <si>
    <t>01 1 02 L0970</t>
  </si>
  <si>
    <t>519</t>
  </si>
  <si>
    <t>Субсидия бюджетам на поддержку отрасли культуры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</si>
  <si>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</si>
  <si>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 xml:space="preserve">12 0 00 00000 </t>
  </si>
  <si>
    <t>Обеспечение безопасности дорожного движения на автодорогах</t>
  </si>
  <si>
    <t>12 0 01 77950</t>
  </si>
  <si>
    <t>Повышение правового сознания и предупреждение опасного поведения участников дорожного движения</t>
  </si>
  <si>
    <t>12 0 01 77900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</si>
  <si>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</si>
  <si>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Субсидии на обеспечение мероприятий по переселению граждан их аварийного жилищного фонда (средства РК)</t>
  </si>
  <si>
    <t>Исполнение судебных актов Российской Федерации и мировых соглашений по возмещению причиненного вреда</t>
  </si>
  <si>
    <t>Прочие доходы от компенсации затрат бюджетов муниципальных районов</t>
  </si>
  <si>
    <t>Прочие доходы от компенсации затрат государства</t>
  </si>
  <si>
    <t>6.2.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</si>
  <si>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</si>
  <si>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</si>
  <si>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</si>
  <si>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</si>
  <si>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</si>
  <si>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</si>
  <si>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</si>
  <si>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60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</si>
  <si>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</si>
  <si>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45</t>
  </si>
  <si>
    <t>160</t>
  </si>
  <si>
    <t>Прочие межбюджетные трансферты, передаваемые бюджетам муниципальных районов</t>
  </si>
  <si>
    <t>49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</si>
  <si>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</si>
  <si>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</si>
  <si>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</si>
  <si>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</si>
  <si>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</si>
  <si>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</si>
  <si>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</si>
  <si>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Подпрограмма "Подписка"</t>
  </si>
  <si>
    <t>реализация мероприятий в рамках Подпрограммы "Подписка"</t>
  </si>
  <si>
    <t>Подпрограмма "Модернизация материально-технической базы"</t>
  </si>
  <si>
    <t>811</t>
  </si>
  <si>
    <t>Мероприятия муниципальной программы «Адресная социальная помощь»</t>
  </si>
  <si>
    <t>Другие вопросы в области социальной политики</t>
  </si>
  <si>
    <t>Муниципальная программа "Ветеран"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</si>
  <si>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</si>
  <si>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</si>
  <si>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</si>
  <si>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</si>
  <si>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</si>
  <si>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Поддержка периодических изданий,  учрежденных органами  законодательной и исполнительной власти</t>
  </si>
  <si>
    <t>Своевременная уплата процентов по долговым обязательствам</t>
  </si>
  <si>
    <t>Благоустройство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</si>
  <si>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</si>
  <si>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Резервные средства</t>
  </si>
  <si>
    <t>30</t>
  </si>
  <si>
    <t>Дорожное хозяйство (дорожные фонды)</t>
  </si>
  <si>
    <t>Жилищное хозяйство</t>
  </si>
  <si>
    <t>Льготное питание по ДДОУ</t>
  </si>
  <si>
    <t>Администрация МО "Суоярвский район"</t>
  </si>
  <si>
    <t>08 1 01 62210</t>
  </si>
  <si>
    <t>08 1 01 75010</t>
  </si>
  <si>
    <t>Исполнение судебных актов Российской Федерации и мировых соглашений по возмещению причиненного вреда"</t>
  </si>
  <si>
    <t>01 1 01 42190</t>
  </si>
  <si>
    <t>01 1 02 42190</t>
  </si>
  <si>
    <t>Дополнительное образование детей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</si>
  <si>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</si>
  <si>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Налогового кодекса Российской Федерации</t>
    </r>
  </si>
  <si>
    <t>Доходы</t>
  </si>
  <si>
    <t xml:space="preserve">в т.ч. безвозмездные </t>
  </si>
  <si>
    <t>Расходы</t>
  </si>
  <si>
    <t>Дефицит</t>
  </si>
  <si>
    <t>приход</t>
  </si>
  <si>
    <t>расход</t>
  </si>
  <si>
    <t>Кредиты кредитных организаций в валюте Российской Федерации</t>
  </si>
  <si>
    <t>019 01  02  00  00  00  0000  000</t>
  </si>
  <si>
    <t>Получение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</si>
  <si>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</si>
  <si>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Российской ФедерацииФедерации</t>
  </si>
  <si>
    <t>019 01  02  00  00  05  0000  710</t>
  </si>
  <si>
    <t>000 01  02  00  00  00  0000  800</t>
  </si>
  <si>
    <t>019 01  02  00  00  05  0000  810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</si>
  <si>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</si>
  <si>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муниципальных районов в валюте Российской ФедерацииФедерации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</si>
  <si>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</si>
  <si>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</si>
  <si>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</si>
  <si>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</si>
  <si>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</si>
  <si>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</si>
  <si>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</si>
  <si>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</si>
  <si>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</si>
  <si>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</si>
  <si>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</si>
  <si>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</si>
  <si>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</si>
  <si>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</si>
  <si>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</si>
  <si>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</si>
  <si>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</si>
  <si>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</si>
  <si>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</si>
  <si>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</si>
  <si>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</si>
  <si>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</si>
  <si>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</si>
  <si>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</si>
  <si>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</si>
  <si>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</si>
  <si>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</si>
  <si>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</si>
  <si>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</si>
  <si>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</si>
  <si>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</si>
  <si>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</si>
  <si>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</si>
  <si>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</si>
  <si>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</si>
  <si>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</si>
  <si>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</si>
  <si>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</si>
  <si>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</si>
  <si>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</si>
  <si>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02 S3200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</si>
  <si>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</si>
  <si>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</si>
  <si>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</si>
  <si>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 местных администраций</t>
  </si>
  <si>
    <t>Другие вопросы в области национальной экономики</t>
  </si>
  <si>
    <t>Общеэкономические вопросы</t>
  </si>
  <si>
    <t>Мероприятия по активной политике занятости населения и социальной поддержке безработных граждан</t>
  </si>
  <si>
    <t>01 1 50 71300</t>
  </si>
  <si>
    <t>Субсидия местным бюджетам на реализацию мероприятий государственной программы Республики Карелия "Развитие транспортной системы"</t>
  </si>
  <si>
    <t>Субсидии, за исключением субсидий на софинансирование капитальных вложений в объекты государственной (муниципальной) собственности(в целях реализации мероприятий по повышению безопастности дорожного движения)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</si>
  <si>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</si>
  <si>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Прочая закупка товаров, работ и услуг для обеспечения государственных (муниципальных) нужд </t>
  </si>
  <si>
    <t>Субсидия на реализацию мероприятий п поддержке отрасли культуры (грант)</t>
  </si>
  <si>
    <t>Мероприятия по ремонту фасада кинотеатра "Космос"</t>
  </si>
  <si>
    <t>03 5 02 77950</t>
  </si>
  <si>
    <t xml:space="preserve">Софинансирование программы "Обеспечение жильем молодых семей" </t>
  </si>
  <si>
    <t>08 4 01 77950</t>
  </si>
  <si>
    <t>Субсидии гражданам на приобретение жилья</t>
  </si>
  <si>
    <t>322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</si>
  <si>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</si>
  <si>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</si>
  <si>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</si>
  <si>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</si>
  <si>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</si>
  <si>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</si>
  <si>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</si>
  <si>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</si>
  <si>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</si>
  <si>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</si>
  <si>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</si>
  <si>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</si>
  <si>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</si>
  <si>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</si>
  <si>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</si>
  <si>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</si>
  <si>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</si>
  <si>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530</t>
  </si>
  <si>
    <t>МКУ "Хозяйственная группа"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</si>
  <si>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</si>
  <si>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</si>
  <si>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</si>
  <si>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</si>
  <si>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</si>
  <si>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</si>
  <si>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</si>
  <si>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</si>
  <si>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</si>
  <si>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</si>
  <si>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</si>
  <si>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</si>
  <si>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</si>
  <si>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</si>
  <si>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</si>
  <si>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</si>
  <si>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</si>
  <si>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870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</si>
  <si>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</si>
  <si>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</si>
  <si>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</si>
  <si>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</si>
  <si>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Мероприятия по обеспечению безопасности людей на водных объектах, охране их жизни и здоровья (переданные полномочия от Суоярвского городского поселения)</t>
  </si>
  <si>
    <t>Мероприятия по территориальной обороне, гражданской обороне , защите населения и территории (переданные полномочия от Суоярвского городского поселения)</t>
  </si>
  <si>
    <t>Участие в предупреждении и ликвидации последствий чрезвычайных ситуаций в границах поселения (переданные полномочия от Суоярвского городского поселения)</t>
  </si>
  <si>
    <t>Субвенции на осуществление отдельных государственных полномочий Республики Карелия 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</si>
  <si>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</si>
  <si>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812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</si>
  <si>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</si>
  <si>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</si>
  <si>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</si>
  <si>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35</t>
  </si>
  <si>
    <t>30 0 00 12010</t>
  </si>
  <si>
    <t>08 1 01 12020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</si>
  <si>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</si>
  <si>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</si>
  <si>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</si>
  <si>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08 1 01 12080</t>
  </si>
  <si>
    <t>Фонд оплаты труда муниципальных органов</t>
  </si>
  <si>
    <t>08 1 01 42020</t>
  </si>
  <si>
    <t>08 1 01 42120</t>
  </si>
  <si>
    <t>08 1 01 42140</t>
  </si>
  <si>
    <t>08 1 01 62040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</si>
  <si>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</si>
  <si>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</si>
  <si>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</si>
  <si>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08 1 01 62180</t>
  </si>
  <si>
    <t xml:space="preserve">08 1 01 62180 </t>
  </si>
  <si>
    <t>08 1 01 62190</t>
  </si>
  <si>
    <t>08 1 01 63020</t>
  </si>
  <si>
    <t>06 0 01 70500</t>
  </si>
  <si>
    <t xml:space="preserve"> </t>
  </si>
  <si>
    <t>Уплата иных платежей</t>
  </si>
  <si>
    <t>853</t>
  </si>
  <si>
    <t>08 1 01 22030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</si>
  <si>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</si>
  <si>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</si>
  <si>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11 0 01 77950</t>
  </si>
  <si>
    <t>06 2 01 51180</t>
  </si>
  <si>
    <t>08 2 01 42180</t>
  </si>
  <si>
    <t>Мероприятия в сфере жилищного хозяйства</t>
  </si>
  <si>
    <t>08 3 01 73500</t>
  </si>
  <si>
    <t>08 3 01 73600</t>
  </si>
  <si>
    <t>01 0 00 00000</t>
  </si>
  <si>
    <t>01 1 01 21110</t>
  </si>
  <si>
    <t>01 1 01 23400</t>
  </si>
  <si>
    <t>01 1 01 24200</t>
  </si>
  <si>
    <t>Фонд оплаты труда казенных учреждений</t>
  </si>
  <si>
    <t>Пособия, компенсации и иные социальные выплаты гражданам, кроме публичных нормативных обязательств</t>
  </si>
  <si>
    <t>321</t>
  </si>
  <si>
    <t>01 1 01 42040</t>
  </si>
  <si>
    <t>01 1 01 42100</t>
  </si>
  <si>
    <t>01 1 02 21120</t>
  </si>
  <si>
    <t>01 1 02 24210</t>
  </si>
  <si>
    <t>01 1 02 24230</t>
  </si>
  <si>
    <t>01 1 02 42040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</si>
  <si>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</si>
  <si>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01 1 02 42100</t>
  </si>
  <si>
    <t>02 0 01 77950</t>
  </si>
  <si>
    <t>Подпрограмма "Организация отдыха и оздоровление детей" трудоустройство детей в каникулярное время</t>
  </si>
  <si>
    <t>01 2 01 77950</t>
  </si>
  <si>
    <t>01 1 02 24350</t>
  </si>
  <si>
    <t>01 1 02 77950</t>
  </si>
  <si>
    <t>Субсидии бюджетным учреждениям на иные цели (Ремонт фасада Суоярвской средней школы)</t>
  </si>
  <si>
    <t>01 3 01 77950</t>
  </si>
  <si>
    <t>03 0 00 00000</t>
  </si>
  <si>
    <t>03 1 00 00000</t>
  </si>
  <si>
    <t>03 1 01 24420</t>
  </si>
  <si>
    <t>03 1 01 64420</t>
  </si>
  <si>
    <t>03 3 00 00000</t>
  </si>
  <si>
    <t>03 3 01 72260</t>
  </si>
  <si>
    <t>03 5 00 00000</t>
  </si>
  <si>
    <t>08 4 01 84910</t>
  </si>
  <si>
    <t>08 4 01 42080</t>
  </si>
  <si>
    <t>08 4 01 42110</t>
  </si>
  <si>
    <t>10 0 01 87950</t>
  </si>
  <si>
    <t>01 5 01 42030</t>
  </si>
  <si>
    <t>08 4 01 42090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</si>
  <si>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</si>
  <si>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</si>
  <si>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04 0 01 87950</t>
  </si>
  <si>
    <t>05 0 00 00000</t>
  </si>
  <si>
    <t>05 0 01 77950</t>
  </si>
  <si>
    <t>05 0 01 97950</t>
  </si>
  <si>
    <t>08 5 01 74570</t>
  </si>
  <si>
    <t>06 1 01 70650</t>
  </si>
  <si>
    <t>06 2 01 42150</t>
  </si>
  <si>
    <t>06 2 01 61300</t>
  </si>
  <si>
    <t>I.</t>
  </si>
  <si>
    <t>1.</t>
  </si>
  <si>
    <t>1.1.</t>
  </si>
  <si>
    <t>2.</t>
  </si>
  <si>
    <t>2.1.</t>
  </si>
  <si>
    <t>2.2.</t>
  </si>
  <si>
    <t>Единый сельскохозяйственный налог</t>
  </si>
  <si>
    <t>2.3.</t>
  </si>
  <si>
    <t>Налог, взимаемый в связи с применением патентной системы налогообложения, зачисляемый в бюджеты муниципальных районов</t>
  </si>
  <si>
    <t>3.</t>
  </si>
  <si>
    <t>3.1.</t>
  </si>
  <si>
    <t>4.</t>
  </si>
  <si>
    <t>4.1.</t>
  </si>
  <si>
    <t>4.2.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</si>
  <si>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</si>
  <si>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</si>
  <si>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</si>
  <si>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</si>
  <si>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</si>
  <si>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5.</t>
  </si>
  <si>
    <t>5.1.</t>
  </si>
  <si>
    <t>6.</t>
  </si>
  <si>
    <t>6.1.</t>
  </si>
  <si>
    <t>7.</t>
  </si>
  <si>
    <t>7.1.</t>
  </si>
  <si>
    <t>Иные межбюджетные трансферты от Суоярвского городского поселения на отлов и содержание собак</t>
  </si>
  <si>
    <t>08 2 01 76070</t>
  </si>
  <si>
    <t>Субсидии на поддержку местных инициатив граждан,проживающих в городских и сельских поселениях РК</t>
  </si>
  <si>
    <t>06 2 01 43140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</si>
  <si>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</si>
  <si>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</si>
  <si>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06 2 01 43180</t>
  </si>
  <si>
    <t>06 2 01 09502</t>
  </si>
  <si>
    <t>522</t>
  </si>
  <si>
    <t>06 2 01 09602</t>
  </si>
  <si>
    <t>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Республики Карелия"(на увеличение ставки по налогу на имущество"</t>
  </si>
  <si>
    <t>01 1 01 43170</t>
  </si>
  <si>
    <t>01 2 01 43210</t>
  </si>
  <si>
    <t>Субсидии на организацию отдыха детей в каникулярное время</t>
  </si>
  <si>
    <t>01 2 01 S3210</t>
  </si>
  <si>
    <t>01 1 02 S3210</t>
  </si>
  <si>
    <t>Субсидии на реализацию мероприятий государственной программы РК " Развитие образования"</t>
  </si>
  <si>
    <t>01 1 02 43200</t>
  </si>
  <si>
    <t>01 1 02 43170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</si>
  <si>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</si>
  <si>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7.2.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</si>
  <si>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</si>
  <si>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</si>
  <si>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8.</t>
  </si>
  <si>
    <t>8.1.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</si>
  <si>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</si>
  <si>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8.9.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</si>
  <si>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</si>
  <si>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9.</t>
  </si>
  <si>
    <t>9.1.</t>
  </si>
  <si>
    <t>II.</t>
  </si>
  <si>
    <t>15</t>
  </si>
  <si>
    <t>1.2.</t>
  </si>
  <si>
    <t>1.3.</t>
  </si>
  <si>
    <t>Субвенции бюджетам на осуществление первичного воинского учета на территориях, где отсутствуют военные комиссариаты</t>
  </si>
  <si>
    <t>118</t>
  </si>
  <si>
    <t>082</t>
  </si>
  <si>
    <t>39</t>
  </si>
  <si>
    <t>1.4.</t>
  </si>
  <si>
    <t>40</t>
  </si>
  <si>
    <t>1.5.</t>
  </si>
  <si>
    <t>1.6.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</si>
  <si>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</si>
  <si>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</si>
  <si>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</t>
  </si>
  <si>
    <t>299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</si>
  <si>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</si>
  <si>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302</t>
  </si>
  <si>
    <t>Субвенции бюджетам бюджетной системы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</si>
  <si>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</si>
  <si>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</si>
  <si>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</si>
  <si>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Невыясненные поступления, зачисляемые в бюджеты муниципальных районов</t>
  </si>
  <si>
    <t>9.2.</t>
  </si>
  <si>
    <t>Невыясненные поступления</t>
  </si>
  <si>
    <t>Премии и гранты</t>
  </si>
  <si>
    <t>350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</si>
  <si>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</si>
  <si>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</si>
  <si>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</si>
  <si>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</si>
  <si>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</si>
  <si>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</si>
  <si>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</si>
  <si>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</si>
  <si>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Иные выплаты персоналу казенных учреждений, за исключением фонда оплаты труда</t>
  </si>
  <si>
    <t>Субсидия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</si>
  <si>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Прочая закупка товаров, работ и услуг для обеспечения государственных (муниципальных) нужд</t>
  </si>
  <si>
    <t>к решению "Об исполнении бюджета муниципального образования «Суоярвский район» за  2018 год</t>
  </si>
  <si>
    <t>Структура доходов бюджета муниципального образования "Суоярвский район" за 2018 год</t>
  </si>
  <si>
    <t xml:space="preserve">Прогноз на 2018 год </t>
  </si>
  <si>
    <t>Исполнено за  2018 год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</si>
  <si>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</si>
  <si>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</si>
  <si>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041</t>
  </si>
  <si>
    <t>042</t>
  </si>
  <si>
    <t>Плата за размещение отходов производства</t>
  </si>
  <si>
    <t>Плата за размещение  твердых коммунальных</t>
  </si>
  <si>
    <t>33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</si>
  <si>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</si>
  <si>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002</t>
  </si>
  <si>
    <t>Дотации бюджетам муниципальных районов на поддержку мер по обеспечению сбалансированности бюджетов</t>
  </si>
  <si>
    <t>027</t>
  </si>
  <si>
    <t>29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</si>
  <si>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</si>
  <si>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</si>
  <si>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06 2 01 65200</t>
  </si>
  <si>
    <t>540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</si>
  <si>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</si>
  <si>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Создание, содержание и организация деятельности аварийно-спасательных служб от Суоярвского городского поселения</t>
  </si>
  <si>
    <t>08 1 01 51200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</si>
  <si>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</si>
  <si>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08 1 00 75040</t>
  </si>
  <si>
    <t>880</t>
  </si>
  <si>
    <t>Иные межбюджетные трансферты на транспортное обеспечение деятельности участковых избирательных комиссий</t>
  </si>
  <si>
    <t>Специальные расходы</t>
  </si>
  <si>
    <t>Судебная система</t>
  </si>
  <si>
    <t>Обеспечение проведения выборов и референдумов</t>
  </si>
  <si>
    <t>Резервные фонды</t>
  </si>
  <si>
    <t>01 3 01 43140</t>
  </si>
  <si>
    <t>01 3 01 43410</t>
  </si>
  <si>
    <t>Субсидия на поддержку местных инициатив граждан, проживающих в муниципальных образованиях в Республике Карелия ( ремонт фасада МДОУ "№ 2 " Берёзка"</t>
  </si>
  <si>
    <t>01 3 01 43430</t>
  </si>
  <si>
    <t>Софинансирование субсидии на поддержку местных инициатив граждан, проживающих в муниципальных образованиях в Республике Карелия ( ремонт фасада МДОУ "№ 2 " Берёзка" за счет юридических лиц</t>
  </si>
  <si>
    <t>Софинансирование субсидии на поддержку местных инициатив граждан, проживающих в муниципальных образованиях в Республике Карелия ( ремонт фасада МДОУ "№ 2 " Берёзка" за счет физических  лиц</t>
  </si>
  <si>
    <t>01 3 01 S3140</t>
  </si>
  <si>
    <t>Софинансирование ППМИ</t>
  </si>
  <si>
    <t>08 1 01 43170</t>
  </si>
  <si>
    <t>Реализация мероприятий госпрограммы Республики Карелия "Эффективное упрвление региональными и муниципальными финансами</t>
  </si>
  <si>
    <t>08 1 01 S3170</t>
  </si>
  <si>
    <t>"Софинансирование субсидия местным бюджетам на реализацию мероприятий государственной программы Республики Карелия ""Эффективное управление региональными и муниципальными финансамир Республики Карелия"</t>
  </si>
  <si>
    <t>06 2 01 43240</t>
  </si>
  <si>
    <t>Субсидии на реализацию дополнительных мероприятий по поддержке малого и среднего предпринимательства</t>
  </si>
  <si>
    <t>09 2 02 43240</t>
  </si>
  <si>
    <t>Муниципальная программа развития и поддержки малого и среднего предпринимательства в Суоярвском районе (Субсидии на возмещение недополученных доходов и (или) возмещение фактических понесенных затрат в связи с производством (реализацией) товаров,выполнением работ,оказанием услуг</t>
  </si>
  <si>
    <t>09 2 02 S3240</t>
  </si>
  <si>
    <t>Муниципальная программа развития и поддержки малого и среднего предпринимательства в Суоярвском районе</t>
  </si>
  <si>
    <t>Бюджетные инвестиции на приобретение объектов недвижимого имущества в государственную (муниципальную) собственность</t>
  </si>
  <si>
    <t>Cубсидии на обеспечение мероприятий по переселению граждан из аварийного жилищного фонда ( Средства ФБ)</t>
  </si>
  <si>
    <t>Субсидии на обеспечение мероприятий по переселению граждан из аварийного жилищного фонда (ФБ)</t>
  </si>
  <si>
    <t>Cубсидии на обеспечение мероприятий по переселению граждан из аварийного жилищного фонда (за счет средств ФСРЖКХ)</t>
  </si>
  <si>
    <t>Субсидии на обеспечение мероприятий по переселению граждан из аварийного жилищного фонда (РК Б)</t>
  </si>
  <si>
    <t>Cубсидии на обеспечение мероприятий по переселению граждан из аварийного жилищного фонда ( Средства РК)</t>
  </si>
  <si>
    <t>06 2 01 44090</t>
  </si>
  <si>
    <t>Иные межбюджетные трансферты на реализацию мероприятий по приведению объектов по переселению граждан из аварийного жилищного фонда в соответствие со строительными нормами и правилами (устранение строительных дефектов)</t>
  </si>
  <si>
    <t xml:space="preserve">Мероприятия по капитальному ремонту жилых домов </t>
  </si>
  <si>
    <t>08 3 01 S9602</t>
  </si>
  <si>
    <t>Софинансирование субсидии на обеспечение мероприятий по переселению граждан из аварийного жилищного фонда для заключения договоров на межевание земель</t>
  </si>
  <si>
    <t>06 2 01 44070</t>
  </si>
  <si>
    <t>Иные межбюджетные трансферты на поддержку развития территориального самоуправления</t>
  </si>
  <si>
    <t>Иные межбюджетные трансферты бюджетам муниципальных образований на поддержку развития территориального общественного самоуправления</t>
  </si>
  <si>
    <t>06 2 01 K5673</t>
  </si>
  <si>
    <t>06 2 01 К5673</t>
  </si>
  <si>
    <t>Субсидии на реализацию мероприятий по устойчивому развитию сельских территорий (грантовая поддержка местных инициатив граждан,проживающих в сельской местности)</t>
  </si>
  <si>
    <t>01 1 01 S3170</t>
  </si>
  <si>
    <t>Софинансирование 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финансамир Республики Карелия"(на увеличение ставки по налогу на имущество"</t>
  </si>
  <si>
    <t>01 1 01 L0270</t>
  </si>
  <si>
    <t>Субсидия на реализацию мероприятий государственной программы Российской  Федерации "Доступная среда" на 2011-2020 годы</t>
  </si>
  <si>
    <t>01 1 02 24211</t>
  </si>
  <si>
    <t>Софинансирование  за счёт средств местного бюджета субвенции на общ.образование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</si>
  <si>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физ. культурой и спортом за счет ФБ</t>
  </si>
  <si>
    <t>01 1 02 S3170</t>
  </si>
  <si>
    <t>01 1 02 L0270</t>
  </si>
  <si>
    <t>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Республики Карелия"</t>
  </si>
  <si>
    <t>Субсидия на поддержку отрасли культуры (государственная поддержка лучших сельских учреждений культуры)</t>
  </si>
  <si>
    <t>Субсидия на поддержку отрасли культуры (на подключение муниципальных общедоступных библиотек и государственных центральных библиотек в субъектах РФ к информационно - телекоммуникационной сети "Интернет" и развитием библиотечного дела с учетом задачи расширения информационных технологий расширения информационных технологий и оцифровки)</t>
  </si>
  <si>
    <t>03 5 02 64421</t>
  </si>
  <si>
    <t xml:space="preserve">Мероприятия по ремонту фасада кинотеатра "Космос" </t>
  </si>
  <si>
    <t>03 1 01 43250</t>
  </si>
  <si>
    <t>Субсидии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</si>
  <si>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 xml:space="preserve"> образования «Суоярвский район» за  2018 год</t>
  </si>
  <si>
    <t>Ведомственная структура расходов бюджета муниципального образования "Суоярвский район" на 2018 год по разделам и подразделам, целевым статьям и видам расходов классификации расходов бюджетов</t>
  </si>
  <si>
    <t>Приложение № 3 к решению Совета депутатов "Об исполнении бюджета муниципального образования "Суоярвский район" за  2018 год"</t>
  </si>
  <si>
    <t>Источники финансирования дефицита бюджета на 2018 год</t>
  </si>
  <si>
    <t>Прочие межбюджетные трансферты общего характера</t>
  </si>
  <si>
    <t>от поселений</t>
  </si>
  <si>
    <t>целевые</t>
  </si>
  <si>
    <t>собственные</t>
  </si>
  <si>
    <t>ИТОГО</t>
  </si>
  <si>
    <t>прочие безвозмездные</t>
  </si>
  <si>
    <t>платные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</si>
</sst>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[Red]\-#,##0\ "/>
    <numFmt numFmtId="186" formatCode="0_ ;[Red]\-0\ "/>
    <numFmt numFmtId="187" formatCode="#,##0.0"/>
    <numFmt numFmtId="188" formatCode="000000"/>
    <numFmt numFmtId="189" formatCode="#,##0;[Red]#,##0"/>
    <numFmt numFmtId="190" formatCode="#,##0.000"/>
    <numFmt numFmtId="191" formatCode="#,##0.0000"/>
    <numFmt numFmtId="192" formatCode="00\.00\.00"/>
    <numFmt numFmtId="193" formatCode="000"/>
    <numFmt numFmtId="194" formatCode="#,##0.00;[Red]\-#,##0.00;0.00"/>
    <numFmt numFmtId="195" formatCode="#,##0.00000"/>
    <numFmt numFmtId="196" formatCode="#,##0.000000"/>
    <numFmt numFmtId="197" formatCode="#,##0.00;[Red]\-#,##0.00"/>
    <numFmt numFmtId="198" formatCode="000000000"/>
    <numFmt numFmtId="199" formatCode="0000000"/>
    <numFmt numFmtId="200" formatCode="00\.00"/>
    <numFmt numFmtId="201" formatCode="000\.00\.000\.0"/>
    <numFmt numFmtId="202" formatCode="0\.00\.0"/>
    <numFmt numFmtId="203" formatCode="0000\.00\.00"/>
    <numFmt numFmtId="204" formatCode="#,##0.00_ ;[Red]\-#,##0.00\ "/>
  </numFmts>
  <fonts count="1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color indexed="5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i/>
      <sz val="10"/>
      <color indexed="12"/>
      <name val="Times New Roman"/>
      <family val="1"/>
    </font>
    <font>
      <sz val="10"/>
      <color indexed="48"/>
      <name val="Times New Roman"/>
      <family val="1"/>
    </font>
    <font>
      <b/>
      <sz val="10"/>
      <color indexed="20"/>
      <name val="Times New Roman"/>
      <family val="1"/>
    </font>
    <font>
      <sz val="10"/>
      <color indexed="57"/>
      <name val="Times New Roman"/>
      <family val="1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4"/>
      <color indexed="56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56"/>
      <name val="Times New Roman"/>
      <family val="1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b/>
      <sz val="8"/>
      <name val="Times New Roman"/>
      <family val="1"/>
    </font>
    <font>
      <i/>
      <sz val="10"/>
      <color indexed="20"/>
      <name val="Times New Roman"/>
      <family val="1"/>
    </font>
    <font>
      <sz val="10"/>
      <color indexed="61"/>
      <name val="Times New Roman"/>
      <family val="1"/>
    </font>
    <font>
      <b/>
      <sz val="10"/>
      <color indexed="61"/>
      <name val="Times New Roman"/>
      <family val="1"/>
    </font>
    <font>
      <b/>
      <u val="single"/>
      <sz val="14"/>
      <color indexed="14"/>
      <name val="Times New Roman"/>
      <family val="1"/>
    </font>
    <font>
      <b/>
      <sz val="14"/>
      <color indexed="36"/>
      <name val="Times New Roman"/>
      <family val="1"/>
    </font>
    <font>
      <vertAlign val="superscript"/>
      <sz val="14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16"/>
      <name val="Times New Roman"/>
      <family val="1"/>
    </font>
    <font>
      <sz val="11"/>
      <color indexed="4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48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sz val="9"/>
      <color indexed="20"/>
      <name val="Times New Roman"/>
      <family val="1"/>
    </font>
    <font>
      <sz val="9"/>
      <color indexed="36"/>
      <name val="Times New Roman"/>
      <family val="1"/>
    </font>
    <font>
      <sz val="12"/>
      <color indexed="8"/>
      <name val="Times New Roman"/>
      <family val="1"/>
    </font>
    <font>
      <sz val="12"/>
      <color indexed="58"/>
      <name val="Times New Roman"/>
      <family val="1"/>
    </font>
    <font>
      <b/>
      <sz val="12"/>
      <color indexed="62"/>
      <name val="Times New Roman"/>
      <family val="1"/>
    </font>
    <font>
      <sz val="12"/>
      <color indexed="59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48"/>
      <name val="Times New Roman"/>
      <family val="1"/>
    </font>
    <font>
      <b/>
      <sz val="14"/>
      <color indexed="48"/>
      <name val="Times New Roman"/>
      <family val="1"/>
    </font>
    <font>
      <sz val="12"/>
      <color indexed="60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FF"/>
      <name val="Times New Roman"/>
      <family val="1"/>
    </font>
    <font>
      <b/>
      <sz val="14"/>
      <color rgb="FF3333FF"/>
      <name val="Times New Roman"/>
      <family val="1"/>
    </font>
    <font>
      <sz val="12"/>
      <color theme="9" tint="-0.4999699890613556"/>
      <name val="Times New Roman"/>
      <family val="1"/>
    </font>
    <font>
      <sz val="14"/>
      <color theme="9" tint="-0.4999699890613556"/>
      <name val="Times New Roman"/>
      <family val="1"/>
    </font>
    <font>
      <b/>
      <sz val="14"/>
      <color rgb="FF002060"/>
      <name val="Times New Roman"/>
      <family val="1"/>
    </font>
    <font>
      <sz val="12"/>
      <color rgb="FF0000FF"/>
      <name val="Times New Roman"/>
      <family val="1"/>
    </font>
    <font>
      <sz val="10"/>
      <color rgb="FF800080"/>
      <name val="Times New Roman"/>
      <family val="1"/>
    </font>
    <font>
      <b/>
      <sz val="10"/>
      <color rgb="FF80008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5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1" applyNumberFormat="0" applyAlignment="0" applyProtection="0"/>
    <xf numFmtId="0" fontId="92" fillId="26" borderId="2" applyNumberFormat="0" applyAlignment="0" applyProtection="0"/>
    <xf numFmtId="0" fontId="9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27" borderId="7" applyNumberFormat="0" applyAlignment="0" applyProtection="0"/>
    <xf numFmtId="0" fontId="99" fillId="0" borderId="0" applyNumberFormat="0" applyFill="0" applyBorder="0" applyAlignment="0" applyProtection="0"/>
    <xf numFmtId="0" fontId="100" fillId="28" borderId="0" applyNumberFormat="0" applyBorder="0" applyAlignment="0" applyProtection="0"/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5" fillId="31" borderId="0" applyNumberFormat="0" applyBorder="0" applyAlignment="0" applyProtection="0"/>
  </cellStyleXfs>
  <cellXfs count="506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49" fontId="9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4" fillId="0" borderId="10" xfId="0" applyFont="1" applyBorder="1" applyAlignment="1">
      <alignment vertical="top"/>
    </xf>
    <xf numFmtId="0" fontId="15" fillId="0" borderId="0" xfId="0" applyFont="1" applyAlignment="1">
      <alignment vertical="top"/>
    </xf>
    <xf numFmtId="49" fontId="9" fillId="0" borderId="10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3" fontId="9" fillId="0" borderId="0" xfId="0" applyNumberFormat="1" applyFont="1" applyAlignment="1">
      <alignment vertical="top"/>
    </xf>
    <xf numFmtId="4" fontId="7" fillId="0" borderId="0" xfId="0" applyNumberFormat="1" applyFont="1" applyBorder="1" applyAlignment="1">
      <alignment vertical="top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4" fontId="0" fillId="0" borderId="0" xfId="0" applyNumberFormat="1" applyAlignment="1">
      <alignment/>
    </xf>
    <xf numFmtId="0" fontId="9" fillId="0" borderId="11" xfId="0" applyFont="1" applyBorder="1" applyAlignment="1">
      <alignment vertical="top"/>
    </xf>
    <xf numFmtId="0" fontId="0" fillId="0" borderId="0" xfId="0" applyFont="1" applyAlignment="1">
      <alignment/>
    </xf>
    <xf numFmtId="3" fontId="21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6" fillId="0" borderId="0" xfId="0" applyNumberFormat="1" applyFont="1" applyAlignment="1">
      <alignment horizontal="left"/>
    </xf>
    <xf numFmtId="3" fontId="2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3" fontId="34" fillId="0" borderId="10" xfId="0" applyNumberFormat="1" applyFont="1" applyBorder="1" applyAlignment="1">
      <alignment vertical="top"/>
    </xf>
    <xf numFmtId="3" fontId="34" fillId="0" borderId="12" xfId="0" applyNumberFormat="1" applyFont="1" applyBorder="1" applyAlignment="1">
      <alignment vertical="top"/>
    </xf>
    <xf numFmtId="0" fontId="10" fillId="0" borderId="10" xfId="0" applyFont="1" applyBorder="1" applyAlignment="1">
      <alignment vertical="top"/>
    </xf>
    <xf numFmtId="3" fontId="10" fillId="0" borderId="10" xfId="0" applyNumberFormat="1" applyFont="1" applyBorder="1" applyAlignment="1">
      <alignment vertical="top"/>
    </xf>
    <xf numFmtId="3" fontId="10" fillId="0" borderId="13" xfId="0" applyNumberFormat="1" applyFont="1" applyBorder="1" applyAlignment="1">
      <alignment vertical="top"/>
    </xf>
    <xf numFmtId="0" fontId="13" fillId="0" borderId="10" xfId="0" applyFont="1" applyBorder="1" applyAlignment="1">
      <alignment vertical="top"/>
    </xf>
    <xf numFmtId="3" fontId="13" fillId="0" borderId="10" xfId="0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49" fontId="14" fillId="0" borderId="10" xfId="0" applyNumberFormat="1" applyFont="1" applyBorder="1" applyAlignment="1">
      <alignment horizontal="center" vertical="top" wrapText="1"/>
    </xf>
    <xf numFmtId="3" fontId="14" fillId="0" borderId="10" xfId="0" applyNumberFormat="1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0" fontId="9" fillId="0" borderId="10" xfId="0" applyFont="1" applyBorder="1" applyAlignment="1">
      <alignment vertical="top"/>
    </xf>
    <xf numFmtId="3" fontId="9" fillId="0" borderId="10" xfId="0" applyNumberFormat="1" applyFont="1" applyBorder="1" applyAlignment="1">
      <alignment vertical="top"/>
    </xf>
    <xf numFmtId="3" fontId="9" fillId="0" borderId="12" xfId="0" applyNumberFormat="1" applyFont="1" applyBorder="1" applyAlignment="1">
      <alignment vertical="top"/>
    </xf>
    <xf numFmtId="0" fontId="5" fillId="0" borderId="10" xfId="0" applyFont="1" applyBorder="1" applyAlignment="1">
      <alignment vertical="center"/>
    </xf>
    <xf numFmtId="16" fontId="14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13" fillId="0" borderId="10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top"/>
    </xf>
    <xf numFmtId="0" fontId="17" fillId="0" borderId="10" xfId="0" applyFont="1" applyBorder="1" applyAlignment="1">
      <alignment vertical="top"/>
    </xf>
    <xf numFmtId="16" fontId="13" fillId="0" borderId="10" xfId="0" applyNumberFormat="1" applyFont="1" applyBorder="1" applyAlignment="1">
      <alignment vertical="top"/>
    </xf>
    <xf numFmtId="49" fontId="14" fillId="0" borderId="10" xfId="0" applyNumberFormat="1" applyFont="1" applyBorder="1" applyAlignment="1">
      <alignment vertical="top"/>
    </xf>
    <xf numFmtId="3" fontId="16" fillId="0" borderId="10" xfId="0" applyNumberFormat="1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16" fontId="20" fillId="0" borderId="10" xfId="0" applyNumberFormat="1" applyFont="1" applyBorder="1" applyAlignment="1">
      <alignment vertical="top"/>
    </xf>
    <xf numFmtId="49" fontId="20" fillId="0" borderId="10" xfId="0" applyNumberFormat="1" applyFont="1" applyBorder="1" applyAlignment="1">
      <alignment vertical="top"/>
    </xf>
    <xf numFmtId="3" fontId="35" fillId="0" borderId="10" xfId="0" applyNumberFormat="1" applyFont="1" applyBorder="1" applyAlignment="1">
      <alignment vertical="top"/>
    </xf>
    <xf numFmtId="3" fontId="35" fillId="0" borderId="12" xfId="0" applyNumberFormat="1" applyFont="1" applyBorder="1" applyAlignment="1">
      <alignment vertical="top"/>
    </xf>
    <xf numFmtId="3" fontId="36" fillId="0" borderId="10" xfId="0" applyNumberFormat="1" applyFont="1" applyBorder="1" applyAlignment="1">
      <alignment vertical="top"/>
    </xf>
    <xf numFmtId="3" fontId="36" fillId="0" borderId="12" xfId="0" applyNumberFormat="1" applyFont="1" applyBorder="1" applyAlignment="1">
      <alignment vertical="top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49" fontId="27" fillId="0" borderId="10" xfId="0" applyNumberFormat="1" applyFont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3" fontId="13" fillId="32" borderId="10" xfId="0" applyNumberFormat="1" applyFont="1" applyFill="1" applyBorder="1" applyAlignment="1">
      <alignment vertical="top"/>
    </xf>
    <xf numFmtId="3" fontId="13" fillId="32" borderId="12" xfId="0" applyNumberFormat="1" applyFont="1" applyFill="1" applyBorder="1" applyAlignment="1">
      <alignment vertical="top"/>
    </xf>
    <xf numFmtId="49" fontId="28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7" xfId="0" applyFont="1" applyBorder="1" applyAlignment="1">
      <alignment vertical="top"/>
    </xf>
    <xf numFmtId="49" fontId="9" fillId="0" borderId="13" xfId="0" applyNumberFormat="1" applyFont="1" applyBorder="1" applyAlignment="1">
      <alignment vertical="top"/>
    </xf>
    <xf numFmtId="3" fontId="38" fillId="0" borderId="10" xfId="0" applyNumberFormat="1" applyFont="1" applyBorder="1" applyAlignment="1">
      <alignment vertical="top"/>
    </xf>
    <xf numFmtId="3" fontId="38" fillId="0" borderId="12" xfId="0" applyNumberFormat="1" applyFont="1" applyBorder="1" applyAlignment="1">
      <alignment vertical="top"/>
    </xf>
    <xf numFmtId="0" fontId="39" fillId="0" borderId="0" xfId="0" applyFont="1" applyBorder="1" applyAlignment="1">
      <alignment vertical="top"/>
    </xf>
    <xf numFmtId="3" fontId="39" fillId="0" borderId="0" xfId="0" applyNumberFormat="1" applyFont="1" applyAlignment="1">
      <alignment vertical="top"/>
    </xf>
    <xf numFmtId="3" fontId="40" fillId="0" borderId="0" xfId="0" applyNumberFormat="1" applyFont="1" applyAlignment="1">
      <alignment vertical="top"/>
    </xf>
    <xf numFmtId="49" fontId="2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/>
    </xf>
    <xf numFmtId="4" fontId="41" fillId="0" borderId="10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top" wrapText="1"/>
    </xf>
    <xf numFmtId="49" fontId="13" fillId="33" borderId="12" xfId="0" applyNumberFormat="1" applyFont="1" applyFill="1" applyBorder="1" applyAlignment="1" applyProtection="1">
      <alignment horizontal="center" vertical="center" wrapText="1"/>
      <protection/>
    </xf>
    <xf numFmtId="49" fontId="27" fillId="0" borderId="19" xfId="0" applyNumberFormat="1" applyFont="1" applyFill="1" applyBorder="1" applyAlignment="1">
      <alignment horizontal="left" vertical="center" wrapText="1"/>
    </xf>
    <xf numFmtId="49" fontId="28" fillId="0" borderId="19" xfId="0" applyNumberFormat="1" applyFont="1" applyFill="1" applyBorder="1" applyAlignment="1">
      <alignment horizontal="left" vertical="center" wrapText="1"/>
    </xf>
    <xf numFmtId="49" fontId="21" fillId="0" borderId="19" xfId="0" applyNumberFormat="1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19" xfId="0" applyFont="1" applyBorder="1" applyAlignment="1">
      <alignment wrapText="1"/>
    </xf>
    <xf numFmtId="188" fontId="21" fillId="0" borderId="19" xfId="0" applyNumberFormat="1" applyFont="1" applyFill="1" applyBorder="1" applyAlignment="1">
      <alignment horizontal="left" vertical="center" wrapText="1"/>
    </xf>
    <xf numFmtId="49" fontId="3" fillId="33" borderId="19" xfId="0" applyNumberFormat="1" applyFont="1" applyFill="1" applyBorder="1" applyAlignment="1">
      <alignment horizontal="left" vertical="center" wrapText="1"/>
    </xf>
    <xf numFmtId="49" fontId="26" fillId="33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wrapText="1"/>
    </xf>
    <xf numFmtId="0" fontId="3" fillId="33" borderId="19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30" fillId="0" borderId="19" xfId="0" applyFont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49" fontId="24" fillId="0" borderId="19" xfId="0" applyNumberFormat="1" applyFont="1" applyFill="1" applyBorder="1" applyAlignment="1">
      <alignment horizontal="left" vertical="center" wrapText="1"/>
    </xf>
    <xf numFmtId="1" fontId="21" fillId="0" borderId="19" xfId="0" applyNumberFormat="1" applyFont="1" applyFill="1" applyBorder="1" applyAlignment="1">
      <alignment horizontal="left" vertical="center" wrapText="1"/>
    </xf>
    <xf numFmtId="0" fontId="28" fillId="0" borderId="19" xfId="0" applyNumberFormat="1" applyFont="1" applyBorder="1" applyAlignment="1">
      <alignment horizontal="left" vertical="top" wrapText="1"/>
    </xf>
    <xf numFmtId="0" fontId="26" fillId="33" borderId="19" xfId="0" applyFont="1" applyFill="1" applyBorder="1" applyAlignment="1">
      <alignment horizontal="left" vertical="top" wrapText="1"/>
    </xf>
    <xf numFmtId="1" fontId="28" fillId="0" borderId="19" xfId="0" applyNumberFormat="1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1" fontId="28" fillId="0" borderId="20" xfId="0" applyNumberFormat="1" applyFont="1" applyFill="1" applyBorder="1" applyAlignment="1">
      <alignment horizontal="left" vertical="center" wrapText="1"/>
    </xf>
    <xf numFmtId="49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>
      <alignment horizontal="left" vertical="top" wrapText="1"/>
    </xf>
    <xf numFmtId="49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9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43" fillId="0" borderId="19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45" fillId="0" borderId="10" xfId="0" applyFont="1" applyBorder="1" applyAlignment="1">
      <alignment vertical="justify" wrapText="1"/>
    </xf>
    <xf numFmtId="49" fontId="10" fillId="0" borderId="10" xfId="0" applyNumberFormat="1" applyFont="1" applyBorder="1" applyAlignment="1" quotePrefix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" fontId="10" fillId="0" borderId="17" xfId="0" applyNumberFormat="1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4" fontId="46" fillId="33" borderId="10" xfId="0" applyNumberFormat="1" applyFont="1" applyFill="1" applyBorder="1" applyAlignment="1">
      <alignment vertical="top"/>
    </xf>
    <xf numFmtId="0" fontId="13" fillId="0" borderId="10" xfId="0" applyFont="1" applyBorder="1" applyAlignment="1">
      <alignment vertical="justify" wrapText="1"/>
    </xf>
    <xf numFmtId="49" fontId="13" fillId="0" borderId="10" xfId="0" applyNumberFormat="1" applyFont="1" applyBorder="1" applyAlignment="1" quotePrefix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" fontId="13" fillId="0" borderId="17" xfId="0" applyNumberFormat="1" applyFont="1" applyBorder="1" applyAlignment="1">
      <alignment vertical="top"/>
    </xf>
    <xf numFmtId="4" fontId="13" fillId="0" borderId="10" xfId="0" applyNumberFormat="1" applyFont="1" applyBorder="1" applyAlignment="1">
      <alignment vertical="top"/>
    </xf>
    <xf numFmtId="0" fontId="14" fillId="0" borderId="10" xfId="0" applyFont="1" applyBorder="1" applyAlignment="1">
      <alignment vertical="justify" wrapText="1"/>
    </xf>
    <xf numFmtId="49" fontId="14" fillId="0" borderId="10" xfId="0" applyNumberFormat="1" applyFont="1" applyBorder="1" applyAlignment="1" quotePrefix="1">
      <alignment horizontal="center" vertical="top" wrapText="1"/>
    </xf>
    <xf numFmtId="4" fontId="14" fillId="0" borderId="17" xfId="0" applyNumberFormat="1" applyFont="1" applyBorder="1" applyAlignment="1">
      <alignment vertical="top"/>
    </xf>
    <xf numFmtId="4" fontId="14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" fontId="9" fillId="0" borderId="17" xfId="0" applyNumberFormat="1" applyFont="1" applyBorder="1" applyAlignment="1">
      <alignment vertical="top"/>
    </xf>
    <xf numFmtId="194" fontId="9" fillId="0" borderId="10" xfId="232" applyNumberFormat="1" applyFont="1" applyFill="1" applyBorder="1" applyAlignment="1" applyProtection="1">
      <alignment horizontal="right" vertical="top"/>
      <protection hidden="1"/>
    </xf>
    <xf numFmtId="49" fontId="34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justify" wrapText="1"/>
    </xf>
    <xf numFmtId="4" fontId="9" fillId="0" borderId="10" xfId="0" applyNumberFormat="1" applyFont="1" applyBorder="1" applyAlignment="1">
      <alignment vertical="top"/>
    </xf>
    <xf numFmtId="194" fontId="9" fillId="0" borderId="10" xfId="233" applyNumberFormat="1" applyFont="1" applyFill="1" applyBorder="1" applyAlignment="1" applyProtection="1">
      <alignment horizontal="right" vertical="top"/>
      <protection hidden="1"/>
    </xf>
    <xf numFmtId="0" fontId="9" fillId="0" borderId="10" xfId="514" applyNumberFormat="1" applyFont="1" applyFill="1" applyBorder="1" applyAlignment="1" applyProtection="1">
      <alignment horizontal="left" vertical="top" wrapText="1"/>
      <protection hidden="1"/>
    </xf>
    <xf numFmtId="194" fontId="9" fillId="0" borderId="10" xfId="234" applyNumberFormat="1" applyFont="1" applyFill="1" applyBorder="1" applyAlignment="1" applyProtection="1">
      <alignment horizontal="right" vertical="top"/>
      <protection hidden="1"/>
    </xf>
    <xf numFmtId="194" fontId="9" fillId="0" borderId="17" xfId="514" applyNumberFormat="1" applyFont="1" applyFill="1" applyBorder="1" applyAlignment="1" applyProtection="1">
      <alignment horizontal="right" vertical="justify"/>
      <protection hidden="1"/>
    </xf>
    <xf numFmtId="194" fontId="9" fillId="0" borderId="10" xfId="235" applyNumberFormat="1" applyFont="1" applyFill="1" applyBorder="1" applyAlignment="1" applyProtection="1">
      <alignment horizontal="right" vertical="top"/>
      <protection hidden="1"/>
    </xf>
    <xf numFmtId="0" fontId="14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194" fontId="9" fillId="0" borderId="22" xfId="236" applyNumberFormat="1" applyFont="1" applyFill="1" applyBorder="1" applyAlignment="1" applyProtection="1">
      <alignment horizontal="right" vertical="top"/>
      <protection hidden="1"/>
    </xf>
    <xf numFmtId="0" fontId="14" fillId="0" borderId="10" xfId="514" applyNumberFormat="1" applyFont="1" applyFill="1" applyBorder="1" applyAlignment="1" applyProtection="1">
      <alignment vertical="center" wrapText="1"/>
      <protection hidden="1"/>
    </xf>
    <xf numFmtId="49" fontId="48" fillId="0" borderId="10" xfId="0" applyNumberFormat="1" applyFont="1" applyBorder="1" applyAlignment="1">
      <alignment horizontal="center" vertical="top" wrapText="1"/>
    </xf>
    <xf numFmtId="0" fontId="9" fillId="0" borderId="10" xfId="514" applyNumberFormat="1" applyFont="1" applyFill="1" applyBorder="1" applyAlignment="1" applyProtection="1">
      <alignment vertical="center" wrapText="1"/>
      <protection hidden="1"/>
    </xf>
    <xf numFmtId="194" fontId="9" fillId="0" borderId="10" xfId="199" applyNumberFormat="1" applyFont="1" applyFill="1" applyBorder="1" applyAlignment="1" applyProtection="1">
      <alignment horizontal="right" vertical="top"/>
      <protection hidden="1"/>
    </xf>
    <xf numFmtId="0" fontId="14" fillId="0" borderId="0" xfId="0" applyNumberFormat="1" applyFont="1" applyAlignment="1">
      <alignment horizontal="left" wrapText="1"/>
    </xf>
    <xf numFmtId="0" fontId="16" fillId="0" borderId="10" xfId="0" applyFont="1" applyBorder="1" applyAlignment="1">
      <alignment horizontal="left" vertical="justify" wrapText="1"/>
    </xf>
    <xf numFmtId="49" fontId="16" fillId="0" borderId="10" xfId="0" applyNumberFormat="1" applyFont="1" applyBorder="1" applyAlignment="1">
      <alignment horizontal="center" vertical="top" wrapText="1"/>
    </xf>
    <xf numFmtId="4" fontId="16" fillId="0" borderId="17" xfId="0" applyNumberFormat="1" applyFont="1" applyBorder="1" applyAlignment="1">
      <alignment vertical="top"/>
    </xf>
    <xf numFmtId="0" fontId="34" fillId="0" borderId="10" xfId="0" applyNumberFormat="1" applyFont="1" applyBorder="1" applyAlignment="1">
      <alignment wrapText="1"/>
    </xf>
    <xf numFmtId="194" fontId="9" fillId="0" borderId="10" xfId="237" applyNumberFormat="1" applyFont="1" applyFill="1" applyBorder="1" applyAlignment="1" applyProtection="1">
      <alignment horizontal="right" vertical="top"/>
      <protection hidden="1"/>
    </xf>
    <xf numFmtId="0" fontId="34" fillId="0" borderId="10" xfId="0" applyNumberFormat="1" applyFont="1" applyBorder="1" applyAlignment="1">
      <alignment horizontal="left" wrapText="1"/>
    </xf>
    <xf numFmtId="194" fontId="9" fillId="0" borderId="10" xfId="200" applyNumberFormat="1" applyFont="1" applyFill="1" applyBorder="1" applyAlignment="1" applyProtection="1">
      <alignment horizontal="right" vertical="top"/>
      <protection hidden="1"/>
    </xf>
    <xf numFmtId="0" fontId="16" fillId="0" borderId="10" xfId="0" applyNumberFormat="1" applyFont="1" applyBorder="1" applyAlignment="1">
      <alignment horizontal="left" wrapText="1"/>
    </xf>
    <xf numFmtId="194" fontId="36" fillId="0" borderId="10" xfId="355" applyNumberFormat="1" applyFont="1" applyFill="1" applyBorder="1" applyAlignment="1" applyProtection="1">
      <alignment horizontal="right" vertical="top"/>
      <protection hidden="1"/>
    </xf>
    <xf numFmtId="0" fontId="34" fillId="0" borderId="10" xfId="0" applyFont="1" applyBorder="1" applyAlignment="1">
      <alignment horizontal="left" wrapText="1"/>
    </xf>
    <xf numFmtId="194" fontId="9" fillId="0" borderId="10" xfId="238" applyNumberFormat="1" applyFont="1" applyFill="1" applyBorder="1" applyAlignment="1" applyProtection="1">
      <alignment horizontal="right" vertical="top"/>
      <protection hidden="1"/>
    </xf>
    <xf numFmtId="4" fontId="16" fillId="0" borderId="10" xfId="0" applyNumberFormat="1" applyFont="1" applyBorder="1" applyAlignment="1">
      <alignment vertical="top"/>
    </xf>
    <xf numFmtId="194" fontId="9" fillId="0" borderId="10" xfId="239" applyNumberFormat="1" applyFont="1" applyFill="1" applyBorder="1" applyAlignment="1" applyProtection="1">
      <alignment horizontal="right" vertical="top"/>
      <protection hidden="1"/>
    </xf>
    <xf numFmtId="0" fontId="36" fillId="0" borderId="22" xfId="203" applyNumberFormat="1" applyFont="1" applyFill="1" applyBorder="1" applyAlignment="1" applyProtection="1">
      <alignment horizontal="left" vertical="top" wrapText="1"/>
      <protection hidden="1"/>
    </xf>
    <xf numFmtId="49" fontId="36" fillId="0" borderId="10" xfId="0" applyNumberFormat="1" applyFont="1" applyBorder="1" applyAlignment="1">
      <alignment horizontal="center" vertical="top" wrapText="1"/>
    </xf>
    <xf numFmtId="4" fontId="36" fillId="0" borderId="17" xfId="0" applyNumberFormat="1" applyFont="1" applyBorder="1" applyAlignment="1">
      <alignment vertical="top"/>
    </xf>
    <xf numFmtId="194" fontId="36" fillId="0" borderId="10" xfId="202" applyNumberFormat="1" applyFont="1" applyFill="1" applyBorder="1" applyAlignment="1" applyProtection="1">
      <alignment horizontal="right" vertical="top"/>
      <protection hidden="1"/>
    </xf>
    <xf numFmtId="0" fontId="9" fillId="0" borderId="10" xfId="203" applyNumberFormat="1" applyFont="1" applyFill="1" applyBorder="1" applyAlignment="1" applyProtection="1">
      <alignment horizontal="left" vertical="top" wrapText="1"/>
      <protection hidden="1"/>
    </xf>
    <xf numFmtId="194" fontId="9" fillId="0" borderId="10" xfId="241" applyNumberFormat="1" applyFont="1" applyFill="1" applyBorder="1" applyAlignment="1" applyProtection="1">
      <alignment horizontal="right" vertical="top"/>
      <protection hidden="1"/>
    </xf>
    <xf numFmtId="194" fontId="9" fillId="0" borderId="10" xfId="242" applyNumberFormat="1" applyFont="1" applyFill="1" applyBorder="1" applyAlignment="1" applyProtection="1">
      <alignment horizontal="right" vertical="top"/>
      <protection hidden="1"/>
    </xf>
    <xf numFmtId="194" fontId="9" fillId="0" borderId="10" xfId="375" applyNumberFormat="1" applyFont="1" applyFill="1" applyBorder="1" applyAlignment="1" applyProtection="1">
      <alignment horizontal="right" vertical="top"/>
      <protection hidden="1"/>
    </xf>
    <xf numFmtId="194" fontId="9" fillId="0" borderId="10" xfId="358" applyNumberFormat="1" applyFont="1" applyFill="1" applyBorder="1" applyAlignment="1" applyProtection="1">
      <alignment horizontal="right" vertical="top"/>
      <protection hidden="1"/>
    </xf>
    <xf numFmtId="194" fontId="9" fillId="0" borderId="10" xfId="243" applyNumberFormat="1" applyFont="1" applyFill="1" applyBorder="1" applyAlignment="1" applyProtection="1">
      <alignment horizontal="right" vertical="top"/>
      <protection hidden="1"/>
    </xf>
    <xf numFmtId="0" fontId="38" fillId="0" borderId="10" xfId="0" applyFont="1" applyBorder="1" applyAlignment="1">
      <alignment vertical="justify" wrapText="1"/>
    </xf>
    <xf numFmtId="49" fontId="38" fillId="0" borderId="10" xfId="0" applyNumberFormat="1" applyFont="1" applyBorder="1" applyAlignment="1">
      <alignment horizontal="center" vertical="top" wrapText="1"/>
    </xf>
    <xf numFmtId="4" fontId="38" fillId="0" borderId="17" xfId="0" applyNumberFormat="1" applyFont="1" applyBorder="1" applyAlignment="1">
      <alignment vertical="top"/>
    </xf>
    <xf numFmtId="194" fontId="9" fillId="0" borderId="10" xfId="244" applyNumberFormat="1" applyFont="1" applyFill="1" applyBorder="1" applyAlignment="1" applyProtection="1">
      <alignment horizontal="right" vertical="top"/>
      <protection hidden="1"/>
    </xf>
    <xf numFmtId="4" fontId="38" fillId="0" borderId="10" xfId="0" applyNumberFormat="1" applyFont="1" applyBorder="1" applyAlignment="1">
      <alignment vertical="top"/>
    </xf>
    <xf numFmtId="0" fontId="36" fillId="0" borderId="0" xfId="0" applyNumberFormat="1" applyFont="1" applyAlignment="1">
      <alignment horizontal="left" wrapText="1"/>
    </xf>
    <xf numFmtId="4" fontId="36" fillId="0" borderId="1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wrapText="1"/>
    </xf>
    <xf numFmtId="194" fontId="9" fillId="0" borderId="10" xfId="245" applyNumberFormat="1" applyFont="1" applyFill="1" applyBorder="1" applyAlignment="1" applyProtection="1">
      <alignment horizontal="right" vertical="top"/>
      <protection hidden="1"/>
    </xf>
    <xf numFmtId="0" fontId="14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horizontal="left" wrapText="1"/>
    </xf>
    <xf numFmtId="3" fontId="36" fillId="0" borderId="10" xfId="0" applyNumberFormat="1" applyFont="1" applyBorder="1" applyAlignment="1">
      <alignment vertical="center"/>
    </xf>
    <xf numFmtId="3" fontId="36" fillId="0" borderId="12" xfId="0" applyNumberFormat="1" applyFont="1" applyBorder="1" applyAlignment="1">
      <alignment vertical="center"/>
    </xf>
    <xf numFmtId="194" fontId="9" fillId="0" borderId="10" xfId="246" applyNumberFormat="1" applyFont="1" applyFill="1" applyBorder="1" applyAlignment="1" applyProtection="1">
      <alignment horizontal="right" vertical="top"/>
      <protection hidden="1"/>
    </xf>
    <xf numFmtId="194" fontId="9" fillId="0" borderId="22" xfId="228" applyNumberFormat="1" applyFont="1" applyFill="1" applyBorder="1" applyAlignment="1" applyProtection="1">
      <alignment horizontal="right" vertical="top"/>
      <protection hidden="1"/>
    </xf>
    <xf numFmtId="49" fontId="13" fillId="0" borderId="10" xfId="0" applyNumberFormat="1" applyFont="1" applyBorder="1" applyAlignment="1" quotePrefix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vertical="center"/>
    </xf>
    <xf numFmtId="4" fontId="48" fillId="0" borderId="17" xfId="0" applyNumberFormat="1" applyFont="1" applyBorder="1" applyAlignment="1">
      <alignment vertical="center"/>
    </xf>
    <xf numFmtId="0" fontId="9" fillId="0" borderId="22" xfId="514" applyNumberFormat="1" applyFont="1" applyFill="1" applyBorder="1" applyAlignment="1" applyProtection="1">
      <alignment wrapText="1"/>
      <protection hidden="1"/>
    </xf>
    <xf numFmtId="194" fontId="9" fillId="0" borderId="10" xfId="247" applyNumberFormat="1" applyFont="1" applyFill="1" applyBorder="1" applyAlignment="1" applyProtection="1">
      <alignment horizontal="right" vertical="top"/>
      <protection hidden="1"/>
    </xf>
    <xf numFmtId="4" fontId="34" fillId="0" borderId="10" xfId="0" applyNumberFormat="1" applyFont="1" applyBorder="1" applyAlignment="1">
      <alignment vertical="top"/>
    </xf>
    <xf numFmtId="4" fontId="14" fillId="0" borderId="17" xfId="0" applyNumberFormat="1" applyFont="1" applyBorder="1" applyAlignment="1">
      <alignment vertical="justify"/>
    </xf>
    <xf numFmtId="0" fontId="34" fillId="0" borderId="10" xfId="0" applyFont="1" applyBorder="1" applyAlignment="1">
      <alignment vertical="distributed" wrapText="1"/>
    </xf>
    <xf numFmtId="194" fontId="9" fillId="0" borderId="22" xfId="253" applyNumberFormat="1" applyFont="1" applyFill="1" applyBorder="1" applyAlignment="1" applyProtection="1">
      <alignment horizontal="right" vertical="top"/>
      <protection hidden="1"/>
    </xf>
    <xf numFmtId="4" fontId="13" fillId="0" borderId="17" xfId="0" applyNumberFormat="1" applyFont="1" applyBorder="1" applyAlignment="1">
      <alignment vertical="justify"/>
    </xf>
    <xf numFmtId="0" fontId="38" fillId="0" borderId="22" xfId="225" applyNumberFormat="1" applyFont="1" applyFill="1" applyBorder="1" applyAlignment="1" applyProtection="1">
      <alignment horizontal="left" vertical="top" wrapText="1"/>
      <protection hidden="1"/>
    </xf>
    <xf numFmtId="4" fontId="38" fillId="0" borderId="17" xfId="0" applyNumberFormat="1" applyFont="1" applyBorder="1" applyAlignment="1">
      <alignment vertical="justify"/>
    </xf>
    <xf numFmtId="0" fontId="9" fillId="0" borderId="10" xfId="225" applyNumberFormat="1" applyFont="1" applyFill="1" applyBorder="1" applyAlignment="1" applyProtection="1">
      <alignment horizontal="left" vertical="top" wrapText="1"/>
      <protection hidden="1"/>
    </xf>
    <xf numFmtId="194" fontId="9" fillId="0" borderId="10" xfId="254" applyNumberFormat="1" applyFont="1" applyFill="1" applyBorder="1" applyAlignment="1" applyProtection="1">
      <alignment horizontal="right" vertical="top"/>
      <protection hidden="1"/>
    </xf>
    <xf numFmtId="194" fontId="9" fillId="0" borderId="22" xfId="255" applyNumberFormat="1" applyFont="1" applyFill="1" applyBorder="1" applyAlignment="1" applyProtection="1">
      <alignment horizontal="right" vertical="top"/>
      <protection hidden="1"/>
    </xf>
    <xf numFmtId="0" fontId="35" fillId="0" borderId="10" xfId="0" applyFont="1" applyBorder="1" applyAlignment="1">
      <alignment vertical="justify" wrapText="1"/>
    </xf>
    <xf numFmtId="49" fontId="35" fillId="0" borderId="10" xfId="0" applyNumberFormat="1" applyFont="1" applyBorder="1" applyAlignment="1">
      <alignment horizontal="center" vertical="top" wrapText="1"/>
    </xf>
    <xf numFmtId="4" fontId="35" fillId="0" borderId="17" xfId="0" applyNumberFormat="1" applyFont="1" applyBorder="1" applyAlignment="1">
      <alignment vertical="top"/>
    </xf>
    <xf numFmtId="4" fontId="35" fillId="0" borderId="10" xfId="0" applyNumberFormat="1" applyFont="1" applyBorder="1" applyAlignment="1">
      <alignment vertical="top"/>
    </xf>
    <xf numFmtId="0" fontId="34" fillId="0" borderId="10" xfId="0" applyFont="1" applyBorder="1" applyAlignment="1">
      <alignment vertical="justify" wrapText="1"/>
    </xf>
    <xf numFmtId="194" fontId="9" fillId="0" borderId="10" xfId="257" applyNumberFormat="1" applyFont="1" applyFill="1" applyBorder="1" applyAlignment="1" applyProtection="1">
      <alignment horizontal="right" vertical="top"/>
      <protection hidden="1"/>
    </xf>
    <xf numFmtId="0" fontId="38" fillId="32" borderId="22" xfId="147" applyNumberFormat="1" applyFont="1" applyFill="1" applyBorder="1" applyAlignment="1" applyProtection="1">
      <alignment vertical="top" wrapText="1"/>
      <protection hidden="1"/>
    </xf>
    <xf numFmtId="0" fontId="35" fillId="32" borderId="22" xfId="148" applyNumberFormat="1" applyFont="1" applyFill="1" applyBorder="1" applyAlignment="1" applyProtection="1">
      <alignment vertical="top" wrapText="1"/>
      <protection hidden="1"/>
    </xf>
    <xf numFmtId="0" fontId="34" fillId="32" borderId="10" xfId="148" applyNumberFormat="1" applyFont="1" applyFill="1" applyBorder="1" applyAlignment="1" applyProtection="1">
      <alignment vertical="top" wrapText="1"/>
      <protection hidden="1"/>
    </xf>
    <xf numFmtId="4" fontId="49" fillId="0" borderId="10" xfId="0" applyNumberFormat="1" applyFont="1" applyBorder="1" applyAlignment="1">
      <alignment vertical="top"/>
    </xf>
    <xf numFmtId="0" fontId="35" fillId="32" borderId="22" xfId="150" applyNumberFormat="1" applyFont="1" applyFill="1" applyBorder="1" applyAlignment="1" applyProtection="1">
      <alignment vertical="top" wrapText="1"/>
      <protection hidden="1"/>
    </xf>
    <xf numFmtId="0" fontId="9" fillId="32" borderId="10" xfId="150" applyNumberFormat="1" applyFont="1" applyFill="1" applyBorder="1" applyAlignment="1" applyProtection="1">
      <alignment vertical="top" wrapText="1"/>
      <protection hidden="1"/>
    </xf>
    <xf numFmtId="0" fontId="9" fillId="0" borderId="10" xfId="265" applyNumberFormat="1" applyFont="1" applyFill="1" applyBorder="1" applyAlignment="1" applyProtection="1">
      <alignment horizontal="left" vertical="top" wrapText="1"/>
      <protection hidden="1"/>
    </xf>
    <xf numFmtId="0" fontId="35" fillId="32" borderId="22" xfId="272" applyNumberFormat="1" applyFont="1" applyFill="1" applyBorder="1" applyAlignment="1" applyProtection="1">
      <alignment horizontal="left" vertical="top" wrapText="1"/>
      <protection hidden="1"/>
    </xf>
    <xf numFmtId="0" fontId="9" fillId="0" borderId="10" xfId="267" applyNumberFormat="1" applyFont="1" applyFill="1" applyBorder="1" applyAlignment="1" applyProtection="1">
      <alignment horizontal="left" vertical="top" wrapText="1"/>
      <protection hidden="1"/>
    </xf>
    <xf numFmtId="0" fontId="50" fillId="32" borderId="22" xfId="152" applyNumberFormat="1" applyFont="1" applyFill="1" applyBorder="1" applyAlignment="1" applyProtection="1">
      <alignment vertical="top" wrapText="1"/>
      <protection hidden="1"/>
    </xf>
    <xf numFmtId="0" fontId="9" fillId="0" borderId="10" xfId="152" applyNumberFormat="1" applyFont="1" applyFill="1" applyBorder="1" applyAlignment="1" applyProtection="1">
      <alignment horizontal="left" vertical="top" wrapText="1"/>
      <protection hidden="1"/>
    </xf>
    <xf numFmtId="194" fontId="9" fillId="0" borderId="10" xfId="258" applyNumberFormat="1" applyFont="1" applyFill="1" applyBorder="1" applyAlignment="1" applyProtection="1">
      <alignment horizontal="right" vertical="top"/>
      <protection hidden="1"/>
    </xf>
    <xf numFmtId="49" fontId="17" fillId="0" borderId="10" xfId="0" applyNumberFormat="1" applyFont="1" applyBorder="1" applyAlignment="1">
      <alignment horizontal="center" vertical="top" wrapText="1"/>
    </xf>
    <xf numFmtId="4" fontId="17" fillId="0" borderId="17" xfId="0" applyNumberFormat="1" applyFont="1" applyBorder="1" applyAlignment="1">
      <alignment vertical="top"/>
    </xf>
    <xf numFmtId="0" fontId="35" fillId="32" borderId="22" xfId="155" applyNumberFormat="1" applyFont="1" applyFill="1" applyBorder="1" applyAlignment="1" applyProtection="1">
      <alignment horizontal="left" vertical="top" wrapText="1"/>
      <protection hidden="1"/>
    </xf>
    <xf numFmtId="187" fontId="35" fillId="0" borderId="17" xfId="517" applyNumberFormat="1" applyFont="1" applyBorder="1" applyAlignment="1">
      <alignment vertical="top"/>
      <protection/>
    </xf>
    <xf numFmtId="0" fontId="9" fillId="0" borderId="10" xfId="186" applyNumberFormat="1" applyFont="1" applyFill="1" applyBorder="1" applyAlignment="1" applyProtection="1">
      <alignment horizontal="left" vertical="top" wrapText="1"/>
      <protection hidden="1"/>
    </xf>
    <xf numFmtId="194" fontId="9" fillId="0" borderId="10" xfId="187" applyNumberFormat="1" applyFont="1" applyFill="1" applyBorder="1" applyAlignment="1" applyProtection="1">
      <alignment horizontal="right" vertical="top"/>
      <protection hidden="1"/>
    </xf>
    <xf numFmtId="194" fontId="9" fillId="0" borderId="10" xfId="259" applyNumberFormat="1" applyFont="1" applyFill="1" applyBorder="1" applyAlignment="1" applyProtection="1">
      <alignment horizontal="right" vertical="top"/>
      <protection hidden="1"/>
    </xf>
    <xf numFmtId="0" fontId="35" fillId="32" borderId="22" xfId="188" applyNumberFormat="1" applyFont="1" applyFill="1" applyBorder="1" applyAlignment="1" applyProtection="1">
      <alignment horizontal="left" vertical="top" wrapText="1"/>
      <protection hidden="1"/>
    </xf>
    <xf numFmtId="0" fontId="9" fillId="32" borderId="10" xfId="188" applyNumberFormat="1" applyFont="1" applyFill="1" applyBorder="1" applyAlignment="1" applyProtection="1">
      <alignment horizontal="left" vertical="top" wrapText="1"/>
      <protection hidden="1"/>
    </xf>
    <xf numFmtId="0" fontId="9" fillId="0" borderId="10" xfId="190" applyNumberFormat="1" applyFont="1" applyFill="1" applyBorder="1" applyAlignment="1" applyProtection="1">
      <alignment horizontal="left" vertical="top" wrapText="1"/>
      <protection hidden="1"/>
    </xf>
    <xf numFmtId="4" fontId="51" fillId="0" borderId="10" xfId="0" applyNumberFormat="1" applyFont="1" applyBorder="1" applyAlignment="1">
      <alignment vertical="top"/>
    </xf>
    <xf numFmtId="194" fontId="9" fillId="0" borderId="10" xfId="260" applyNumberFormat="1" applyFont="1" applyFill="1" applyBorder="1" applyAlignment="1" applyProtection="1">
      <alignment horizontal="right" vertical="top"/>
      <protection hidden="1"/>
    </xf>
    <xf numFmtId="0" fontId="17" fillId="0" borderId="10" xfId="0" applyFont="1" applyBorder="1" applyAlignment="1">
      <alignment wrapText="1"/>
    </xf>
    <xf numFmtId="194" fontId="9" fillId="0" borderId="10" xfId="261" applyNumberFormat="1" applyFont="1" applyFill="1" applyBorder="1" applyAlignment="1" applyProtection="1">
      <alignment horizontal="right" vertical="top"/>
      <protection hidden="1"/>
    </xf>
    <xf numFmtId="0" fontId="17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194" fontId="9" fillId="0" borderId="10" xfId="514" applyNumberFormat="1" applyFont="1" applyFill="1" applyBorder="1" applyAlignment="1" applyProtection="1">
      <alignment horizontal="right" vertical="justify"/>
      <protection hidden="1"/>
    </xf>
    <xf numFmtId="194" fontId="9" fillId="0" borderId="10" xfId="263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Border="1" applyAlignment="1">
      <alignment vertical="justify" wrapText="1"/>
    </xf>
    <xf numFmtId="49" fontId="9" fillId="0" borderId="13" xfId="0" applyNumberFormat="1" applyFont="1" applyBorder="1" applyAlignment="1">
      <alignment horizontal="center" vertical="top" wrapText="1"/>
    </xf>
    <xf numFmtId="4" fontId="9" fillId="0" borderId="23" xfId="0" applyNumberFormat="1" applyFont="1" applyBorder="1" applyAlignment="1">
      <alignment vertical="top"/>
    </xf>
    <xf numFmtId="194" fontId="9" fillId="0" borderId="10" xfId="264" applyNumberFormat="1" applyFont="1" applyFill="1" applyBorder="1" applyAlignment="1" applyProtection="1">
      <alignment horizontal="right" vertical="top"/>
      <protection hidden="1"/>
    </xf>
    <xf numFmtId="0" fontId="9" fillId="0" borderId="12" xfId="0" applyFont="1" applyBorder="1" applyAlignment="1">
      <alignment vertical="justify" wrapText="1"/>
    </xf>
    <xf numFmtId="49" fontId="9" fillId="0" borderId="12" xfId="0" applyNumberFormat="1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vertical="top"/>
    </xf>
    <xf numFmtId="0" fontId="46" fillId="0" borderId="24" xfId="0" applyFont="1" applyBorder="1" applyAlignment="1">
      <alignment vertical="justify"/>
    </xf>
    <xf numFmtId="49" fontId="10" fillId="0" borderId="24" xfId="0" applyNumberFormat="1" applyFont="1" applyBorder="1" applyAlignment="1">
      <alignment horizontal="center" vertical="top"/>
    </xf>
    <xf numFmtId="4" fontId="46" fillId="0" borderId="25" xfId="0" applyNumberFormat="1" applyFont="1" applyBorder="1" applyAlignment="1">
      <alignment vertical="top"/>
    </xf>
    <xf numFmtId="49" fontId="3" fillId="33" borderId="26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 applyProtection="1">
      <alignment horizontal="center" vertical="center"/>
      <protection/>
    </xf>
    <xf numFmtId="49" fontId="27" fillId="0" borderId="10" xfId="0" applyNumberFormat="1" applyFont="1" applyBorder="1" applyAlignment="1" applyProtection="1">
      <alignment horizontal="center" vertical="center"/>
      <protection locked="0"/>
    </xf>
    <xf numFmtId="4" fontId="27" fillId="0" borderId="28" xfId="0" applyNumberFormat="1" applyFont="1" applyBorder="1" applyAlignment="1">
      <alignment horizontal="center" vertical="center"/>
    </xf>
    <xf numFmtId="4" fontId="28" fillId="0" borderId="28" xfId="0" applyNumberFormat="1" applyFont="1" applyBorder="1" applyAlignment="1">
      <alignment horizontal="center" vertical="center"/>
    </xf>
    <xf numFmtId="4" fontId="21" fillId="0" borderId="28" xfId="0" applyNumberFormat="1" applyFont="1" applyBorder="1" applyAlignment="1">
      <alignment horizontal="center" vertical="center"/>
    </xf>
    <xf numFmtId="4" fontId="27" fillId="0" borderId="28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 applyProtection="1">
      <alignment horizontal="center" vertical="center"/>
      <protection/>
    </xf>
    <xf numFmtId="49" fontId="29" fillId="0" borderId="10" xfId="0" applyNumberFormat="1" applyFont="1" applyBorder="1" applyAlignment="1" applyProtection="1">
      <alignment horizontal="center" vertical="center"/>
      <protection locked="0"/>
    </xf>
    <xf numFmtId="4" fontId="28" fillId="0" borderId="28" xfId="0" applyNumberFormat="1" applyFont="1" applyFill="1" applyBorder="1" applyAlignment="1">
      <alignment horizontal="center" vertical="center"/>
    </xf>
    <xf numFmtId="4" fontId="21" fillId="0" borderId="28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 applyProtection="1">
      <alignment horizontal="center" vertical="center" wrapText="1"/>
      <protection/>
    </xf>
    <xf numFmtId="49" fontId="53" fillId="33" borderId="10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4" fontId="3" fillId="33" borderId="28" xfId="0" applyNumberFormat="1" applyFont="1" applyFill="1" applyBorder="1" applyAlignment="1">
      <alignment horizontal="center" vertical="center"/>
    </xf>
    <xf numFmtId="0" fontId="54" fillId="0" borderId="19" xfId="0" applyFont="1" applyBorder="1" applyAlignment="1">
      <alignment horizontal="left" vertical="top" wrapText="1"/>
    </xf>
    <xf numFmtId="49" fontId="26" fillId="33" borderId="10" xfId="0" applyNumberFormat="1" applyFont="1" applyFill="1" applyBorder="1" applyAlignment="1" applyProtection="1">
      <alignment horizontal="center" vertical="center"/>
      <protection locked="0"/>
    </xf>
    <xf numFmtId="49" fontId="54" fillId="0" borderId="19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 applyProtection="1">
      <alignment horizontal="center" vertical="center"/>
      <protection locked="0"/>
    </xf>
    <xf numFmtId="49" fontId="27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4" fontId="24" fillId="0" borderId="28" xfId="0" applyNumberFormat="1" applyFont="1" applyBorder="1" applyAlignment="1">
      <alignment horizontal="center" vertical="center"/>
    </xf>
    <xf numFmtId="0" fontId="55" fillId="34" borderId="19" xfId="0" applyFont="1" applyFill="1" applyBorder="1" applyAlignment="1">
      <alignment horizontal="left" vertical="top" wrapText="1"/>
    </xf>
    <xf numFmtId="49" fontId="56" fillId="34" borderId="10" xfId="0" applyNumberFormat="1" applyFont="1" applyFill="1" applyBorder="1" applyAlignment="1" applyProtection="1">
      <alignment horizontal="center" vertical="center" wrapText="1"/>
      <protection/>
    </xf>
    <xf numFmtId="49" fontId="52" fillId="34" borderId="10" xfId="0" applyNumberFormat="1" applyFont="1" applyFill="1" applyBorder="1" applyAlignment="1" applyProtection="1">
      <alignment horizontal="center" vertical="center"/>
      <protection locked="0"/>
    </xf>
    <xf numFmtId="49" fontId="53" fillId="34" borderId="10" xfId="0" applyNumberFormat="1" applyFont="1" applyFill="1" applyBorder="1" applyAlignment="1" applyProtection="1">
      <alignment horizontal="center" vertical="center"/>
      <protection locked="0"/>
    </xf>
    <xf numFmtId="4" fontId="52" fillId="34" borderId="28" xfId="0" applyNumberFormat="1" applyFont="1" applyFill="1" applyBorder="1" applyAlignment="1">
      <alignment horizontal="center" vertical="center"/>
    </xf>
    <xf numFmtId="49" fontId="32" fillId="0" borderId="10" xfId="0" applyNumberFormat="1" applyFont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" fontId="28" fillId="0" borderId="22" xfId="0" applyNumberFormat="1" applyFont="1" applyBorder="1" applyAlignment="1">
      <alignment horizontal="center" vertical="center"/>
    </xf>
    <xf numFmtId="4" fontId="21" fillId="0" borderId="22" xfId="0" applyNumberFormat="1" applyFont="1" applyBorder="1" applyAlignment="1">
      <alignment horizontal="center" vertical="center"/>
    </xf>
    <xf numFmtId="49" fontId="57" fillId="34" borderId="10" xfId="0" applyNumberFormat="1" applyFont="1" applyFill="1" applyBorder="1" applyAlignment="1">
      <alignment horizontal="center" vertical="center"/>
    </xf>
    <xf numFmtId="49" fontId="57" fillId="34" borderId="10" xfId="0" applyNumberFormat="1" applyFont="1" applyFill="1" applyBorder="1" applyAlignment="1" applyProtection="1">
      <alignment horizontal="center" vertical="center"/>
      <protection locked="0"/>
    </xf>
    <xf numFmtId="4" fontId="58" fillId="34" borderId="10" xfId="0" applyNumberFormat="1" applyFont="1" applyFill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28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" fontId="31" fillId="0" borderId="28" xfId="0" applyNumberFormat="1" applyFont="1" applyBorder="1" applyAlignment="1">
      <alignment horizontal="center" vertical="center"/>
    </xf>
    <xf numFmtId="4" fontId="31" fillId="0" borderId="28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4" fontId="26" fillId="33" borderId="28" xfId="0" applyNumberFormat="1" applyFont="1" applyFill="1" applyBorder="1" applyAlignment="1">
      <alignment horizontal="center" vertical="center"/>
    </xf>
    <xf numFmtId="49" fontId="31" fillId="0" borderId="10" xfId="0" applyNumberFormat="1" applyFont="1" applyBorder="1" applyAlignment="1" applyProtection="1">
      <alignment horizontal="center" vertical="center"/>
      <protection locked="0"/>
    </xf>
    <xf numFmtId="49" fontId="26" fillId="33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applyProtection="1">
      <alignment horizontal="center" vertical="center"/>
      <protection/>
    </xf>
    <xf numFmtId="49" fontId="43" fillId="0" borderId="10" xfId="0" applyNumberFormat="1" applyFont="1" applyFill="1" applyBorder="1" applyAlignment="1" applyProtection="1">
      <alignment horizontal="center" vertical="center"/>
      <protection/>
    </xf>
    <xf numFmtId="49" fontId="43" fillId="0" borderId="10" xfId="0" applyNumberFormat="1" applyFont="1" applyBorder="1" applyAlignment="1" applyProtection="1">
      <alignment horizontal="center" vertical="center"/>
      <protection locked="0"/>
    </xf>
    <xf numFmtId="4" fontId="43" fillId="0" borderId="28" xfId="0" applyNumberFormat="1" applyFont="1" applyBorder="1" applyAlignment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  <protection/>
    </xf>
    <xf numFmtId="49" fontId="33" fillId="0" borderId="10" xfId="0" applyNumberFormat="1" applyFont="1" applyBorder="1" applyAlignment="1" applyProtection="1">
      <alignment horizontal="center" vertical="center"/>
      <protection locked="0"/>
    </xf>
    <xf numFmtId="49" fontId="26" fillId="33" borderId="10" xfId="0" applyNumberFormat="1" applyFont="1" applyFill="1" applyBorder="1" applyAlignment="1" applyProtection="1">
      <alignment horizontal="center" vertical="center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 applyProtection="1">
      <alignment horizontal="center" vertical="center"/>
      <protection locked="0"/>
    </xf>
    <xf numFmtId="4" fontId="28" fillId="0" borderId="29" xfId="0" applyNumberFormat="1" applyFont="1" applyBorder="1" applyAlignment="1">
      <alignment horizontal="center" vertical="center"/>
    </xf>
    <xf numFmtId="49" fontId="21" fillId="0" borderId="30" xfId="0" applyNumberFormat="1" applyFont="1" applyFill="1" applyBorder="1" applyAlignment="1" applyProtection="1">
      <alignment horizontal="center" vertical="center"/>
      <protection/>
    </xf>
    <xf numFmtId="49" fontId="21" fillId="0" borderId="30" xfId="0" applyNumberFormat="1" applyFont="1" applyFill="1" applyBorder="1" applyAlignment="1" applyProtection="1">
      <alignment horizontal="center" vertical="center"/>
      <protection locked="0"/>
    </xf>
    <xf numFmtId="49" fontId="21" fillId="0" borderId="30" xfId="0" applyNumberFormat="1" applyFont="1" applyFill="1" applyBorder="1" applyAlignment="1">
      <alignment horizontal="center" vertical="center" wrapText="1"/>
    </xf>
    <xf numFmtId="4" fontId="21" fillId="0" borderId="31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7" fillId="0" borderId="22" xfId="0" applyNumberFormat="1" applyFont="1" applyBorder="1" applyAlignment="1">
      <alignment horizontal="center" vertical="center"/>
    </xf>
    <xf numFmtId="4" fontId="28" fillId="0" borderId="22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4" fontId="3" fillId="35" borderId="28" xfId="0" applyNumberFormat="1" applyFont="1" applyFill="1" applyBorder="1" applyAlignment="1">
      <alignment horizontal="center" vertical="center"/>
    </xf>
    <xf numFmtId="49" fontId="26" fillId="35" borderId="10" xfId="0" applyNumberFormat="1" applyFont="1" applyFill="1" applyBorder="1" applyAlignment="1" applyProtection="1">
      <alignment horizontal="center" vertical="center"/>
      <protection locked="0"/>
    </xf>
    <xf numFmtId="3" fontId="52" fillId="0" borderId="10" xfId="0" applyNumberFormat="1" applyFont="1" applyFill="1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 horizontal="left" vertical="center" wrapText="1"/>
    </xf>
    <xf numFmtId="0" fontId="3" fillId="33" borderId="32" xfId="0" applyFont="1" applyFill="1" applyBorder="1" applyAlignment="1" applyProtection="1">
      <alignment horizontal="right" vertical="top" wrapText="1"/>
      <protection/>
    </xf>
    <xf numFmtId="49" fontId="3" fillId="33" borderId="3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35" fillId="0" borderId="22" xfId="190" applyNumberFormat="1" applyFont="1" applyFill="1" applyBorder="1" applyAlignment="1" applyProtection="1">
      <alignment horizontal="left" vertical="top" wrapText="1"/>
      <protection hidden="1"/>
    </xf>
    <xf numFmtId="49" fontId="59" fillId="0" borderId="19" xfId="0" applyNumberFormat="1" applyFont="1" applyFill="1" applyBorder="1" applyAlignment="1">
      <alignment horizontal="left" vertical="center" wrapText="1"/>
    </xf>
    <xf numFmtId="49" fontId="60" fillId="0" borderId="19" xfId="0" applyNumberFormat="1" applyFont="1" applyFill="1" applyBorder="1" applyAlignment="1">
      <alignment horizontal="left" vertical="center" wrapText="1"/>
    </xf>
    <xf numFmtId="49" fontId="61" fillId="0" borderId="19" xfId="0" applyNumberFormat="1" applyFont="1" applyFill="1" applyBorder="1" applyAlignment="1">
      <alignment horizontal="left" vertical="center" wrapText="1"/>
    </xf>
    <xf numFmtId="0" fontId="60" fillId="0" borderId="19" xfId="0" applyFont="1" applyBorder="1" applyAlignment="1">
      <alignment horizontal="left" vertical="top" wrapText="1"/>
    </xf>
    <xf numFmtId="0" fontId="61" fillId="0" borderId="19" xfId="0" applyFont="1" applyBorder="1" applyAlignment="1">
      <alignment horizontal="left" vertical="top" wrapText="1"/>
    </xf>
    <xf numFmtId="0" fontId="61" fillId="0" borderId="19" xfId="0" applyFont="1" applyBorder="1" applyAlignment="1">
      <alignment wrapText="1"/>
    </xf>
    <xf numFmtId="0" fontId="62" fillId="0" borderId="19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top" wrapText="1"/>
    </xf>
    <xf numFmtId="49" fontId="63" fillId="0" borderId="10" xfId="0" applyNumberFormat="1" applyFont="1" applyBorder="1" applyAlignment="1">
      <alignment horizontal="center" vertical="top" wrapText="1"/>
    </xf>
    <xf numFmtId="0" fontId="15" fillId="0" borderId="22" xfId="514" applyNumberFormat="1" applyFont="1" applyFill="1" applyBorder="1" applyAlignment="1" applyProtection="1">
      <alignment wrapText="1"/>
      <protection hidden="1"/>
    </xf>
    <xf numFmtId="0" fontId="7" fillId="0" borderId="22" xfId="515" applyNumberFormat="1" applyFont="1" applyFill="1" applyBorder="1" applyAlignment="1" applyProtection="1">
      <alignment wrapText="1"/>
      <protection hidden="1"/>
    </xf>
    <xf numFmtId="49" fontId="64" fillId="0" borderId="10" xfId="0" applyNumberFormat="1" applyFont="1" applyBorder="1" applyAlignment="1">
      <alignment horizontal="center" vertical="top" wrapText="1"/>
    </xf>
    <xf numFmtId="0" fontId="64" fillId="0" borderId="10" xfId="514" applyNumberFormat="1" applyFont="1" applyFill="1" applyBorder="1" applyAlignment="1" applyProtection="1">
      <alignment horizontal="left" vertical="top" wrapText="1"/>
      <protection hidden="1"/>
    </xf>
    <xf numFmtId="0" fontId="64" fillId="0" borderId="10" xfId="514" applyNumberFormat="1" applyFont="1" applyFill="1" applyBorder="1" applyAlignment="1" applyProtection="1">
      <alignment vertical="center" wrapText="1"/>
      <protection hidden="1"/>
    </xf>
    <xf numFmtId="0" fontId="65" fillId="0" borderId="10" xfId="514" applyNumberFormat="1" applyFont="1" applyFill="1" applyBorder="1" applyAlignment="1" applyProtection="1">
      <alignment horizontal="left" vertical="top" wrapText="1"/>
      <protection hidden="1"/>
    </xf>
    <xf numFmtId="49" fontId="66" fillId="0" borderId="10" xfId="0" applyNumberFormat="1" applyFont="1" applyBorder="1" applyAlignment="1">
      <alignment horizontal="center" vertical="top" wrapText="1"/>
    </xf>
    <xf numFmtId="0" fontId="15" fillId="0" borderId="10" xfId="514" applyNumberFormat="1" applyFont="1" applyFill="1" applyBorder="1" applyAlignment="1" applyProtection="1">
      <alignment horizontal="left" vertical="center" wrapText="1"/>
      <protection hidden="1"/>
    </xf>
    <xf numFmtId="3" fontId="9" fillId="0" borderId="17" xfId="0" applyNumberFormat="1" applyFont="1" applyBorder="1" applyAlignment="1">
      <alignment vertical="top"/>
    </xf>
    <xf numFmtId="3" fontId="9" fillId="0" borderId="14" xfId="0" applyNumberFormat="1" applyFont="1" applyBorder="1" applyAlignment="1">
      <alignment vertical="top"/>
    </xf>
    <xf numFmtId="194" fontId="9" fillId="0" borderId="17" xfId="247" applyNumberFormat="1" applyFont="1" applyFill="1" applyBorder="1" applyAlignment="1" applyProtection="1">
      <alignment horizontal="right" vertical="top"/>
      <protection hidden="1"/>
    </xf>
    <xf numFmtId="194" fontId="9" fillId="0" borderId="22" xfId="246" applyNumberFormat="1" applyFont="1" applyFill="1" applyBorder="1" applyAlignment="1" applyProtection="1">
      <alignment horizontal="right" vertical="top"/>
      <protection hidden="1"/>
    </xf>
    <xf numFmtId="0" fontId="13" fillId="0" borderId="10" xfId="0" applyFont="1" applyBorder="1" applyAlignment="1">
      <alignment horizontal="left" vertical="justify"/>
    </xf>
    <xf numFmtId="49" fontId="21" fillId="0" borderId="10" xfId="0" applyNumberFormat="1" applyFont="1" applyFill="1" applyBorder="1" applyAlignment="1" applyProtection="1">
      <alignment horizontal="center" vertical="top"/>
      <protection locked="0"/>
    </xf>
    <xf numFmtId="49" fontId="21" fillId="0" borderId="10" xfId="0" applyNumberFormat="1" applyFont="1" applyBorder="1" applyAlignment="1" applyProtection="1">
      <alignment horizontal="center" vertical="top"/>
      <protection locked="0"/>
    </xf>
    <xf numFmtId="0" fontId="67" fillId="35" borderId="19" xfId="0" applyFont="1" applyFill="1" applyBorder="1" applyAlignment="1">
      <alignment horizontal="left" vertical="top" wrapText="1"/>
    </xf>
    <xf numFmtId="49" fontId="26" fillId="35" borderId="10" xfId="0" applyNumberFormat="1" applyFont="1" applyFill="1" applyBorder="1" applyAlignment="1" applyProtection="1">
      <alignment horizontal="center" vertical="center" wrapText="1"/>
      <protection/>
    </xf>
    <xf numFmtId="49" fontId="67" fillId="35" borderId="10" xfId="0" applyNumberFormat="1" applyFont="1" applyFill="1" applyBorder="1" applyAlignment="1" applyProtection="1">
      <alignment horizontal="center" vertical="center"/>
      <protection locked="0"/>
    </xf>
    <xf numFmtId="49" fontId="67" fillId="35" borderId="10" xfId="0" applyNumberFormat="1" applyFont="1" applyFill="1" applyBorder="1" applyAlignment="1" applyProtection="1">
      <alignment horizontal="center" vertical="top"/>
      <protection locked="0"/>
    </xf>
    <xf numFmtId="4" fontId="67" fillId="35" borderId="28" xfId="0" applyNumberFormat="1" applyFont="1" applyFill="1" applyBorder="1" applyAlignment="1">
      <alignment horizontal="center" vertical="center"/>
    </xf>
    <xf numFmtId="192" fontId="61" fillId="0" borderId="19" xfId="516" applyNumberFormat="1" applyFont="1" applyFill="1" applyBorder="1" applyAlignment="1" applyProtection="1">
      <alignment horizontal="left" vertical="top" wrapText="1"/>
      <protection hidden="1"/>
    </xf>
    <xf numFmtId="2" fontId="9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80" fontId="9" fillId="0" borderId="0" xfId="0" applyNumberFormat="1" applyFont="1" applyAlignment="1">
      <alignment horizontal="center"/>
    </xf>
    <xf numFmtId="0" fontId="22" fillId="0" borderId="19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wrapText="1"/>
    </xf>
    <xf numFmtId="3" fontId="8" fillId="0" borderId="28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7" fillId="0" borderId="30" xfId="0" applyNumberFormat="1" applyFont="1" applyBorder="1" applyAlignment="1">
      <alignment horizontal="center" wrapText="1"/>
    </xf>
    <xf numFmtId="4" fontId="7" fillId="0" borderId="30" xfId="0" applyNumberFormat="1" applyFont="1" applyBorder="1" applyAlignment="1">
      <alignment wrapText="1"/>
    </xf>
    <xf numFmtId="4" fontId="7" fillId="0" borderId="34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21" fillId="0" borderId="0" xfId="0" applyFont="1" applyAlignment="1">
      <alignment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wrapText="1"/>
    </xf>
    <xf numFmtId="4" fontId="48" fillId="0" borderId="17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34" fillId="0" borderId="37" xfId="0" applyFont="1" applyBorder="1" applyAlignment="1">
      <alignment horizontal="left" vertical="top" wrapText="1"/>
    </xf>
    <xf numFmtId="0" fontId="106" fillId="0" borderId="37" xfId="0" applyFont="1" applyBorder="1" applyAlignment="1">
      <alignment horizontal="left" vertical="top" wrapText="1"/>
    </xf>
    <xf numFmtId="49" fontId="106" fillId="0" borderId="10" xfId="0" applyNumberFormat="1" applyFont="1" applyBorder="1" applyAlignment="1">
      <alignment horizontal="center" vertical="top" wrapText="1"/>
    </xf>
    <xf numFmtId="4" fontId="106" fillId="0" borderId="17" xfId="0" applyNumberFormat="1" applyFont="1" applyBorder="1" applyAlignment="1">
      <alignment vertical="top"/>
    </xf>
    <xf numFmtId="3" fontId="106" fillId="0" borderId="10" xfId="0" applyNumberFormat="1" applyFont="1" applyBorder="1" applyAlignment="1">
      <alignment vertical="top"/>
    </xf>
    <xf numFmtId="3" fontId="106" fillId="0" borderId="12" xfId="0" applyNumberFormat="1" applyFont="1" applyBorder="1" applyAlignment="1">
      <alignment vertical="top"/>
    </xf>
    <xf numFmtId="194" fontId="106" fillId="0" borderId="10" xfId="241" applyNumberFormat="1" applyFont="1" applyFill="1" applyBorder="1" applyAlignment="1" applyProtection="1">
      <alignment horizontal="right" vertical="top"/>
      <protection hidden="1"/>
    </xf>
    <xf numFmtId="4" fontId="107" fillId="33" borderId="10" xfId="0" applyNumberFormat="1" applyFont="1" applyFill="1" applyBorder="1" applyAlignment="1">
      <alignment vertical="top"/>
    </xf>
    <xf numFmtId="0" fontId="7" fillId="0" borderId="0" xfId="0" applyFont="1" applyAlignment="1">
      <alignment horizontal="justify"/>
    </xf>
    <xf numFmtId="194" fontId="34" fillId="0" borderId="10" xfId="149" applyNumberFormat="1" applyFont="1" applyFill="1" applyBorder="1" applyAlignment="1" applyProtection="1">
      <alignment horizontal="right" vertical="top"/>
      <protection hidden="1"/>
    </xf>
    <xf numFmtId="194" fontId="9" fillId="0" borderId="10" xfId="151" applyNumberFormat="1" applyFont="1" applyFill="1" applyBorder="1" applyAlignment="1" applyProtection="1">
      <alignment horizontal="right" vertical="top"/>
      <protection hidden="1"/>
    </xf>
    <xf numFmtId="194" fontId="9" fillId="0" borderId="10" xfId="266" applyNumberFormat="1" applyFont="1" applyFill="1" applyBorder="1" applyAlignment="1" applyProtection="1">
      <alignment horizontal="right" vertical="top"/>
      <protection hidden="1"/>
    </xf>
    <xf numFmtId="194" fontId="9" fillId="0" borderId="10" xfId="189" applyNumberFormat="1" applyFont="1" applyFill="1" applyBorder="1" applyAlignment="1" applyProtection="1">
      <alignment horizontal="right" vertical="top"/>
      <protection hidden="1"/>
    </xf>
    <xf numFmtId="194" fontId="9" fillId="0" borderId="10" xfId="191" applyNumberFormat="1" applyFont="1" applyFill="1" applyBorder="1" applyAlignment="1" applyProtection="1">
      <alignment horizontal="right" vertical="top"/>
      <protection hidden="1"/>
    </xf>
    <xf numFmtId="0" fontId="108" fillId="0" borderId="0" xfId="0" applyFont="1" applyAlignment="1">
      <alignment horizontal="justify"/>
    </xf>
    <xf numFmtId="0" fontId="9" fillId="32" borderId="22" xfId="150" applyNumberFormat="1" applyFont="1" applyFill="1" applyBorder="1" applyAlignment="1" applyProtection="1">
      <alignment vertical="top" wrapText="1"/>
      <protection hidden="1"/>
    </xf>
    <xf numFmtId="194" fontId="9" fillId="0" borderId="10" xfId="153" applyNumberFormat="1" applyFont="1" applyFill="1" applyBorder="1" applyAlignment="1" applyProtection="1">
      <alignment horizontal="right" vertical="top"/>
      <protection hidden="1"/>
    </xf>
    <xf numFmtId="194" fontId="9" fillId="0" borderId="17" xfId="191" applyNumberFormat="1" applyFont="1" applyFill="1" applyBorder="1" applyAlignment="1" applyProtection="1">
      <alignment horizontal="right" vertical="top"/>
      <protection hidden="1"/>
    </xf>
    <xf numFmtId="194" fontId="9" fillId="0" borderId="17" xfId="260" applyNumberFormat="1" applyFont="1" applyFill="1" applyBorder="1" applyAlignment="1" applyProtection="1">
      <alignment horizontal="right" vertical="top"/>
      <protection hidden="1"/>
    </xf>
    <xf numFmtId="0" fontId="3" fillId="0" borderId="10" xfId="0" applyFont="1" applyBorder="1" applyAlignment="1">
      <alignment vertical="justify" wrapText="1"/>
    </xf>
    <xf numFmtId="0" fontId="109" fillId="0" borderId="10" xfId="190" applyNumberFormat="1" applyFont="1" applyFill="1" applyBorder="1" applyAlignment="1" applyProtection="1">
      <alignment horizontal="left" vertical="top" wrapText="1"/>
      <protection hidden="1"/>
    </xf>
    <xf numFmtId="49" fontId="109" fillId="0" borderId="10" xfId="0" applyNumberFormat="1" applyFont="1" applyBorder="1" applyAlignment="1">
      <alignment horizontal="center" vertical="top" wrapText="1"/>
    </xf>
    <xf numFmtId="194" fontId="109" fillId="0" borderId="17" xfId="191" applyNumberFormat="1" applyFont="1" applyFill="1" applyBorder="1" applyAlignment="1" applyProtection="1">
      <alignment horizontal="right" vertical="top"/>
      <protection hidden="1"/>
    </xf>
    <xf numFmtId="0" fontId="109" fillId="32" borderId="22" xfId="150" applyNumberFormat="1" applyFont="1" applyFill="1" applyBorder="1" applyAlignment="1" applyProtection="1">
      <alignment vertical="top" wrapText="1"/>
      <protection hidden="1"/>
    </xf>
    <xf numFmtId="0" fontId="109" fillId="32" borderId="22" xfId="265" applyNumberFormat="1" applyFont="1" applyFill="1" applyBorder="1" applyAlignment="1" applyProtection="1">
      <alignment horizontal="left" vertical="top" wrapText="1"/>
      <protection hidden="1"/>
    </xf>
    <xf numFmtId="0" fontId="110" fillId="32" borderId="22" xfId="154" applyNumberFormat="1" applyFont="1" applyFill="1" applyBorder="1" applyAlignment="1" applyProtection="1">
      <alignment horizontal="left" vertical="top" wrapText="1"/>
      <protection hidden="1"/>
    </xf>
    <xf numFmtId="0" fontId="111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left" wrapText="1"/>
    </xf>
    <xf numFmtId="4" fontId="28" fillId="0" borderId="28" xfId="0" applyNumberFormat="1" applyFont="1" applyBorder="1" applyAlignment="1">
      <alignment horizontal="center" vertical="top"/>
    </xf>
    <xf numFmtId="4" fontId="21" fillId="0" borderId="28" xfId="0" applyNumberFormat="1" applyFont="1" applyBorder="1" applyAlignment="1">
      <alignment horizontal="center" vertical="top"/>
    </xf>
    <xf numFmtId="49" fontId="22" fillId="0" borderId="10" xfId="0" applyNumberFormat="1" applyFont="1" applyFill="1" applyBorder="1" applyAlignment="1" applyProtection="1">
      <alignment horizontal="center" vertical="top" wrapText="1"/>
      <protection/>
    </xf>
    <xf numFmtId="49" fontId="28" fillId="0" borderId="10" xfId="0" applyNumberFormat="1" applyFont="1" applyFill="1" applyBorder="1" applyAlignment="1" applyProtection="1">
      <alignment horizontal="center" vertical="top"/>
      <protection locked="0"/>
    </xf>
    <xf numFmtId="49" fontId="28" fillId="0" borderId="10" xfId="0" applyNumberFormat="1" applyFont="1" applyBorder="1" applyAlignment="1" applyProtection="1">
      <alignment horizontal="center" vertical="top"/>
      <protection locked="0"/>
    </xf>
    <xf numFmtId="0" fontId="21" fillId="0" borderId="19" xfId="0" applyNumberFormat="1" applyFont="1" applyFill="1" applyBorder="1" applyAlignment="1">
      <alignment horizontal="left" vertical="center" wrapText="1"/>
    </xf>
    <xf numFmtId="4" fontId="112" fillId="0" borderId="28" xfId="0" applyNumberFormat="1" applyFont="1" applyBorder="1" applyAlignment="1">
      <alignment horizontal="center" vertical="center"/>
    </xf>
    <xf numFmtId="49" fontId="112" fillId="0" borderId="19" xfId="0" applyNumberFormat="1" applyFont="1" applyFill="1" applyBorder="1" applyAlignment="1">
      <alignment horizontal="left" vertical="center" wrapText="1"/>
    </xf>
    <xf numFmtId="49" fontId="113" fillId="0" borderId="10" xfId="0" applyNumberFormat="1" applyFont="1" applyFill="1" applyBorder="1" applyAlignment="1" applyProtection="1">
      <alignment horizontal="center" vertical="center" wrapText="1"/>
      <protection/>
    </xf>
    <xf numFmtId="49" fontId="112" fillId="0" borderId="10" xfId="0" applyNumberFormat="1" applyFont="1" applyFill="1" applyBorder="1" applyAlignment="1" applyProtection="1">
      <alignment horizontal="center" vertical="center"/>
      <protection/>
    </xf>
    <xf numFmtId="49" fontId="112" fillId="0" borderId="10" xfId="0" applyNumberFormat="1" applyFont="1" applyBorder="1" applyAlignment="1" applyProtection="1">
      <alignment horizontal="center" vertical="center"/>
      <protection locked="0"/>
    </xf>
    <xf numFmtId="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37" fillId="0" borderId="39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49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/>
    </xf>
    <xf numFmtId="0" fontId="18" fillId="0" borderId="33" xfId="0" applyFont="1" applyBorder="1" applyAlignment="1">
      <alignment/>
    </xf>
    <xf numFmtId="49" fontId="25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25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25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4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 applyProtection="1">
      <alignment horizontal="center" vertical="center" wrapText="1"/>
      <protection/>
    </xf>
    <xf numFmtId="0" fontId="25" fillId="0" borderId="44" xfId="0" applyFont="1" applyFill="1" applyBorder="1" applyAlignment="1" applyProtection="1">
      <alignment horizontal="center" vertical="center" wrapText="1"/>
      <protection/>
    </xf>
    <xf numFmtId="0" fontId="25" fillId="0" borderId="45" xfId="0" applyFont="1" applyFill="1" applyBorder="1" applyAlignment="1" applyProtection="1">
      <alignment horizontal="center" vertical="center" wrapText="1"/>
      <protection/>
    </xf>
    <xf numFmtId="49" fontId="25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25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25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25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2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5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0" xfId="0" applyFont="1" applyAlignment="1">
      <alignment horizontal="left" vertical="justify" wrapText="1"/>
    </xf>
    <xf numFmtId="49" fontId="0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</cellXfs>
  <cellStyles count="5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8" xfId="131"/>
    <cellStyle name="Обычный 19" xfId="132"/>
    <cellStyle name="Обычный 2" xfId="133"/>
    <cellStyle name="Обычный 2 10" xfId="134"/>
    <cellStyle name="Обычный 2 100" xfId="135"/>
    <cellStyle name="Обычный 2 101" xfId="136"/>
    <cellStyle name="Обычный 2 102" xfId="137"/>
    <cellStyle name="Обычный 2 103" xfId="138"/>
    <cellStyle name="Обычный 2 104" xfId="139"/>
    <cellStyle name="Обычный 2 105" xfId="140"/>
    <cellStyle name="Обычный 2 106" xfId="141"/>
    <cellStyle name="Обычный 2 107" xfId="142"/>
    <cellStyle name="Обычный 2 108" xfId="143"/>
    <cellStyle name="Обычный 2 109" xfId="144"/>
    <cellStyle name="Обычный 2 11" xfId="145"/>
    <cellStyle name="Обычный 2 110" xfId="146"/>
    <cellStyle name="Обычный 2 111" xfId="147"/>
    <cellStyle name="Обычный 2 112" xfId="148"/>
    <cellStyle name="Обычный 2 113" xfId="149"/>
    <cellStyle name="Обычный 2 114" xfId="150"/>
    <cellStyle name="Обычный 2 115" xfId="151"/>
    <cellStyle name="Обычный 2 116" xfId="152"/>
    <cellStyle name="Обычный 2 117" xfId="153"/>
    <cellStyle name="Обычный 2 118" xfId="154"/>
    <cellStyle name="Обычный 2 119" xfId="155"/>
    <cellStyle name="Обычный 2 12" xfId="156"/>
    <cellStyle name="Обычный 2 12 10" xfId="157"/>
    <cellStyle name="Обычный 2 12 11" xfId="158"/>
    <cellStyle name="Обычный 2 12 12" xfId="159"/>
    <cellStyle name="Обычный 2 12 13" xfId="160"/>
    <cellStyle name="Обычный 2 12 14" xfId="161"/>
    <cellStyle name="Обычный 2 12 15" xfId="162"/>
    <cellStyle name="Обычный 2 12 16" xfId="163"/>
    <cellStyle name="Обычный 2 12 17" xfId="164"/>
    <cellStyle name="Обычный 2 12 18" xfId="165"/>
    <cellStyle name="Обычный 2 12 19" xfId="166"/>
    <cellStyle name="Обычный 2 12 2" xfId="167"/>
    <cellStyle name="Обычный 2 12 20" xfId="168"/>
    <cellStyle name="Обычный 2 12 21" xfId="169"/>
    <cellStyle name="Обычный 2 12 22" xfId="170"/>
    <cellStyle name="Обычный 2 12 23" xfId="171"/>
    <cellStyle name="Обычный 2 12 24" xfId="172"/>
    <cellStyle name="Обычный 2 12 25" xfId="173"/>
    <cellStyle name="Обычный 2 12 26" xfId="174"/>
    <cellStyle name="Обычный 2 12 27" xfId="175"/>
    <cellStyle name="Обычный 2 12 28" xfId="176"/>
    <cellStyle name="Обычный 2 12 29" xfId="177"/>
    <cellStyle name="Обычный 2 12 3" xfId="178"/>
    <cellStyle name="Обычный 2 12 30" xfId="179"/>
    <cellStyle name="Обычный 2 12 4" xfId="180"/>
    <cellStyle name="Обычный 2 12 5" xfId="181"/>
    <cellStyle name="Обычный 2 12 6" xfId="182"/>
    <cellStyle name="Обычный 2 12 7" xfId="183"/>
    <cellStyle name="Обычный 2 12 8" xfId="184"/>
    <cellStyle name="Обычный 2 12 9" xfId="185"/>
    <cellStyle name="Обычный 2 120" xfId="186"/>
    <cellStyle name="Обычный 2 121" xfId="187"/>
    <cellStyle name="Обычный 2 122" xfId="188"/>
    <cellStyle name="Обычный 2 123" xfId="189"/>
    <cellStyle name="Обычный 2 124" xfId="190"/>
    <cellStyle name="Обычный 2 125" xfId="191"/>
    <cellStyle name="Обычный 2 126" xfId="192"/>
    <cellStyle name="Обычный 2 127" xfId="193"/>
    <cellStyle name="Обычный 2 128" xfId="194"/>
    <cellStyle name="Обычный 2 129" xfId="195"/>
    <cellStyle name="Обычный 2 13" xfId="196"/>
    <cellStyle name="Обычный 2 130" xfId="197"/>
    <cellStyle name="Обычный 2 131" xfId="198"/>
    <cellStyle name="Обычный 2 132" xfId="199"/>
    <cellStyle name="Обычный 2 133" xfId="200"/>
    <cellStyle name="Обычный 2 134" xfId="201"/>
    <cellStyle name="Обычный 2 135" xfId="202"/>
    <cellStyle name="Обычный 2 136" xfId="203"/>
    <cellStyle name="Обычный 2 137" xfId="204"/>
    <cellStyle name="Обычный 2 138" xfId="205"/>
    <cellStyle name="Обычный 2 139" xfId="206"/>
    <cellStyle name="Обычный 2 14" xfId="207"/>
    <cellStyle name="Обычный 2 140" xfId="208"/>
    <cellStyle name="Обычный 2 141" xfId="209"/>
    <cellStyle name="Обычный 2 142" xfId="210"/>
    <cellStyle name="Обычный 2 143" xfId="211"/>
    <cellStyle name="Обычный 2 144" xfId="212"/>
    <cellStyle name="Обычный 2 145" xfId="213"/>
    <cellStyle name="Обычный 2 146" xfId="214"/>
    <cellStyle name="Обычный 2 147" xfId="215"/>
    <cellStyle name="Обычный 2 148" xfId="216"/>
    <cellStyle name="Обычный 2 149" xfId="217"/>
    <cellStyle name="Обычный 2 15" xfId="218"/>
    <cellStyle name="Обычный 2 150" xfId="219"/>
    <cellStyle name="Обычный 2 151" xfId="220"/>
    <cellStyle name="Обычный 2 152" xfId="221"/>
    <cellStyle name="Обычный 2 153" xfId="222"/>
    <cellStyle name="Обычный 2 154" xfId="223"/>
    <cellStyle name="Обычный 2 155" xfId="224"/>
    <cellStyle name="Обычный 2 156" xfId="225"/>
    <cellStyle name="Обычный 2 157" xfId="226"/>
    <cellStyle name="Обычный 2 158" xfId="227"/>
    <cellStyle name="Обычный 2 159" xfId="228"/>
    <cellStyle name="Обычный 2 16" xfId="229"/>
    <cellStyle name="Обычный 2 160" xfId="230"/>
    <cellStyle name="Обычный 2 161" xfId="231"/>
    <cellStyle name="Обычный 2 162" xfId="232"/>
    <cellStyle name="Обычный 2 163" xfId="233"/>
    <cellStyle name="Обычный 2 164" xfId="234"/>
    <cellStyle name="Обычный 2 165" xfId="235"/>
    <cellStyle name="Обычный 2 166" xfId="236"/>
    <cellStyle name="Обычный 2 167" xfId="237"/>
    <cellStyle name="Обычный 2 168" xfId="238"/>
    <cellStyle name="Обычный 2 169" xfId="239"/>
    <cellStyle name="Обычный 2 17" xfId="240"/>
    <cellStyle name="Обычный 2 170" xfId="241"/>
    <cellStyle name="Обычный 2 171" xfId="242"/>
    <cellStyle name="Обычный 2 172" xfId="243"/>
    <cellStyle name="Обычный 2 173" xfId="244"/>
    <cellStyle name="Обычный 2 174" xfId="245"/>
    <cellStyle name="Обычный 2 175" xfId="246"/>
    <cellStyle name="Обычный 2 176" xfId="247"/>
    <cellStyle name="Обычный 2 177" xfId="248"/>
    <cellStyle name="Обычный 2 178" xfId="249"/>
    <cellStyle name="Обычный 2 179" xfId="250"/>
    <cellStyle name="Обычный 2 18" xfId="251"/>
    <cellStyle name="Обычный 2 180" xfId="252"/>
    <cellStyle name="Обычный 2 181" xfId="253"/>
    <cellStyle name="Обычный 2 182" xfId="254"/>
    <cellStyle name="Обычный 2 183" xfId="255"/>
    <cellStyle name="Обычный 2 184" xfId="256"/>
    <cellStyle name="Обычный 2 185" xfId="257"/>
    <cellStyle name="Обычный 2 186" xfId="258"/>
    <cellStyle name="Обычный 2 187" xfId="259"/>
    <cellStyle name="Обычный 2 188" xfId="260"/>
    <cellStyle name="Обычный 2 189" xfId="261"/>
    <cellStyle name="Обычный 2 19" xfId="262"/>
    <cellStyle name="Обычный 2 190" xfId="263"/>
    <cellStyle name="Обычный 2 191" xfId="264"/>
    <cellStyle name="Обычный 2 192" xfId="265"/>
    <cellStyle name="Обычный 2 193" xfId="266"/>
    <cellStyle name="Обычный 2 194" xfId="267"/>
    <cellStyle name="Обычный 2 195" xfId="268"/>
    <cellStyle name="Обычный 2 196" xfId="269"/>
    <cellStyle name="Обычный 2 197" xfId="270"/>
    <cellStyle name="Обычный 2 198" xfId="271"/>
    <cellStyle name="Обычный 2 199" xfId="272"/>
    <cellStyle name="Обычный 2 2" xfId="273"/>
    <cellStyle name="Обычный 2 2 10" xfId="274"/>
    <cellStyle name="Обычный 2 2 11" xfId="275"/>
    <cellStyle name="Обычный 2 2 12" xfId="276"/>
    <cellStyle name="Обычный 2 2 13" xfId="277"/>
    <cellStyle name="Обычный 2 2 14" xfId="278"/>
    <cellStyle name="Обычный 2 2 15" xfId="279"/>
    <cellStyle name="Обычный 2 2 16" xfId="280"/>
    <cellStyle name="Обычный 2 2 17" xfId="281"/>
    <cellStyle name="Обычный 2 2 18" xfId="282"/>
    <cellStyle name="Обычный 2 2 19" xfId="283"/>
    <cellStyle name="Обычный 2 2 2" xfId="284"/>
    <cellStyle name="Обычный 2 2 20" xfId="285"/>
    <cellStyle name="Обычный 2 2 21" xfId="286"/>
    <cellStyle name="Обычный 2 2 22" xfId="287"/>
    <cellStyle name="Обычный 2 2 23" xfId="288"/>
    <cellStyle name="Обычный 2 2 24" xfId="289"/>
    <cellStyle name="Обычный 2 2 25" xfId="290"/>
    <cellStyle name="Обычный 2 2 26" xfId="291"/>
    <cellStyle name="Обычный 2 2 27" xfId="292"/>
    <cellStyle name="Обычный 2 2 28" xfId="293"/>
    <cellStyle name="Обычный 2 2 29" xfId="294"/>
    <cellStyle name="Обычный 2 2 3" xfId="295"/>
    <cellStyle name="Обычный 2 2 30" xfId="296"/>
    <cellStyle name="Обычный 2 2 31" xfId="297"/>
    <cellStyle name="Обычный 2 2 32" xfId="298"/>
    <cellStyle name="Обычный 2 2 33" xfId="299"/>
    <cellStyle name="Обычный 2 2 4" xfId="300"/>
    <cellStyle name="Обычный 2 2 5" xfId="301"/>
    <cellStyle name="Обычный 2 2 6" xfId="302"/>
    <cellStyle name="Обычный 2 2 7" xfId="303"/>
    <cellStyle name="Обычный 2 2 8" xfId="304"/>
    <cellStyle name="Обычный 2 2 9" xfId="305"/>
    <cellStyle name="Обычный 2 20" xfId="306"/>
    <cellStyle name="Обычный 2 200" xfId="307"/>
    <cellStyle name="Обычный 2 201" xfId="308"/>
    <cellStyle name="Обычный 2 21" xfId="309"/>
    <cellStyle name="Обычный 2 22" xfId="310"/>
    <cellStyle name="Обычный 2 23" xfId="311"/>
    <cellStyle name="Обычный 2 24" xfId="312"/>
    <cellStyle name="Обычный 2 25" xfId="313"/>
    <cellStyle name="Обычный 2 26" xfId="314"/>
    <cellStyle name="Обычный 2 27" xfId="315"/>
    <cellStyle name="Обычный 2 28" xfId="316"/>
    <cellStyle name="Обычный 2 29" xfId="317"/>
    <cellStyle name="Обычный 2 3" xfId="318"/>
    <cellStyle name="Обычный 2 30" xfId="319"/>
    <cellStyle name="Обычный 2 31" xfId="320"/>
    <cellStyle name="Обычный 2 32" xfId="321"/>
    <cellStyle name="Обычный 2 33" xfId="322"/>
    <cellStyle name="Обычный 2 34" xfId="323"/>
    <cellStyle name="Обычный 2 35" xfId="324"/>
    <cellStyle name="Обычный 2 36" xfId="325"/>
    <cellStyle name="Обычный 2 37" xfId="326"/>
    <cellStyle name="Обычный 2 38" xfId="327"/>
    <cellStyle name="Обычный 2 39" xfId="328"/>
    <cellStyle name="Обычный 2 4" xfId="329"/>
    <cellStyle name="Обычный 2 40" xfId="330"/>
    <cellStyle name="Обычный 2 41" xfId="331"/>
    <cellStyle name="Обычный 2 42" xfId="332"/>
    <cellStyle name="Обычный 2 43" xfId="333"/>
    <cellStyle name="Обычный 2 44" xfId="334"/>
    <cellStyle name="Обычный 2 45" xfId="335"/>
    <cellStyle name="Обычный 2 46" xfId="336"/>
    <cellStyle name="Обычный 2 47" xfId="337"/>
    <cellStyle name="Обычный 2 48" xfId="338"/>
    <cellStyle name="Обычный 2 49" xfId="339"/>
    <cellStyle name="Обычный 2 5" xfId="340"/>
    <cellStyle name="Обычный 2 50" xfId="341"/>
    <cellStyle name="Обычный 2 51" xfId="342"/>
    <cellStyle name="Обычный 2 52" xfId="343"/>
    <cellStyle name="Обычный 2 53" xfId="344"/>
    <cellStyle name="Обычный 2 54" xfId="345"/>
    <cellStyle name="Обычный 2 55" xfId="346"/>
    <cellStyle name="Обычный 2 56" xfId="347"/>
    <cellStyle name="Обычный 2 57" xfId="348"/>
    <cellStyle name="Обычный 2 58" xfId="349"/>
    <cellStyle name="Обычный 2 59" xfId="350"/>
    <cellStyle name="Обычный 2 6" xfId="351"/>
    <cellStyle name="Обычный 2 60" xfId="352"/>
    <cellStyle name="Обычный 2 61" xfId="353"/>
    <cellStyle name="Обычный 2 62" xfId="354"/>
    <cellStyle name="Обычный 2 63" xfId="355"/>
    <cellStyle name="Обычный 2 64" xfId="356"/>
    <cellStyle name="Обычный 2 65" xfId="357"/>
    <cellStyle name="Обычный 2 66" xfId="358"/>
    <cellStyle name="Обычный 2 67" xfId="359"/>
    <cellStyle name="Обычный 2 68" xfId="360"/>
    <cellStyle name="Обычный 2 69" xfId="361"/>
    <cellStyle name="Обычный 2 7" xfId="362"/>
    <cellStyle name="Обычный 2 70" xfId="363"/>
    <cellStyle name="Обычный 2 71" xfId="364"/>
    <cellStyle name="Обычный 2 72" xfId="365"/>
    <cellStyle name="Обычный 2 73" xfId="366"/>
    <cellStyle name="Обычный 2 74" xfId="367"/>
    <cellStyle name="Обычный 2 75" xfId="368"/>
    <cellStyle name="Обычный 2 76" xfId="369"/>
    <cellStyle name="Обычный 2 77" xfId="370"/>
    <cellStyle name="Обычный 2 78" xfId="371"/>
    <cellStyle name="Обычный 2 79" xfId="372"/>
    <cellStyle name="Обычный 2 8" xfId="373"/>
    <cellStyle name="Обычный 2 80" xfId="374"/>
    <cellStyle name="Обычный 2 81" xfId="375"/>
    <cellStyle name="Обычный 2 82" xfId="376"/>
    <cellStyle name="Обычный 2 83" xfId="377"/>
    <cellStyle name="Обычный 2 84" xfId="378"/>
    <cellStyle name="Обычный 2 85" xfId="379"/>
    <cellStyle name="Обычный 2 86" xfId="380"/>
    <cellStyle name="Обычный 2 87" xfId="381"/>
    <cellStyle name="Обычный 2 88" xfId="382"/>
    <cellStyle name="Обычный 2 89" xfId="383"/>
    <cellStyle name="Обычный 2 9" xfId="384"/>
    <cellStyle name="Обычный 2 90" xfId="385"/>
    <cellStyle name="Обычный 2 91" xfId="386"/>
    <cellStyle name="Обычный 2 92" xfId="387"/>
    <cellStyle name="Обычный 2 93" xfId="388"/>
    <cellStyle name="Обычный 2 94" xfId="389"/>
    <cellStyle name="Обычный 2 95" xfId="390"/>
    <cellStyle name="Обычный 2 96" xfId="391"/>
    <cellStyle name="Обычный 2 97" xfId="392"/>
    <cellStyle name="Обычный 2 98" xfId="393"/>
    <cellStyle name="Обычный 2 99" xfId="394"/>
    <cellStyle name="Обычный 20" xfId="395"/>
    <cellStyle name="Обычный 21" xfId="396"/>
    <cellStyle name="Обычный 22" xfId="397"/>
    <cellStyle name="Обычный 23" xfId="398"/>
    <cellStyle name="Обычный 24" xfId="399"/>
    <cellStyle name="Обычный 25" xfId="400"/>
    <cellStyle name="Обычный 26" xfId="401"/>
    <cellStyle name="Обычный 27" xfId="402"/>
    <cellStyle name="Обычный 28" xfId="403"/>
    <cellStyle name="Обычный 29" xfId="404"/>
    <cellStyle name="Обычный 3" xfId="405"/>
    <cellStyle name="Обычный 3 10" xfId="406"/>
    <cellStyle name="Обычный 3 11" xfId="407"/>
    <cellStyle name="Обычный 3 12" xfId="408"/>
    <cellStyle name="Обычный 3 13" xfId="409"/>
    <cellStyle name="Обычный 3 14" xfId="410"/>
    <cellStyle name="Обычный 3 15" xfId="411"/>
    <cellStyle name="Обычный 3 16" xfId="412"/>
    <cellStyle name="Обычный 3 17" xfId="413"/>
    <cellStyle name="Обычный 3 18" xfId="414"/>
    <cellStyle name="Обычный 3 19" xfId="415"/>
    <cellStyle name="Обычный 3 2" xfId="416"/>
    <cellStyle name="Обычный 3 20" xfId="417"/>
    <cellStyle name="Обычный 3 21" xfId="418"/>
    <cellStyle name="Обычный 3 22" xfId="419"/>
    <cellStyle name="Обычный 3 23" xfId="420"/>
    <cellStyle name="Обычный 3 24" xfId="421"/>
    <cellStyle name="Обычный 3 25" xfId="422"/>
    <cellStyle name="Обычный 3 26" xfId="423"/>
    <cellStyle name="Обычный 3 27" xfId="424"/>
    <cellStyle name="Обычный 3 28" xfId="425"/>
    <cellStyle name="Обычный 3 29" xfId="426"/>
    <cellStyle name="Обычный 3 3" xfId="427"/>
    <cellStyle name="Обычный 3 30" xfId="428"/>
    <cellStyle name="Обычный 3 31" xfId="429"/>
    <cellStyle name="Обычный 3 32" xfId="430"/>
    <cellStyle name="Обычный 3 33" xfId="431"/>
    <cellStyle name="Обычный 3 4" xfId="432"/>
    <cellStyle name="Обычный 3 5" xfId="433"/>
    <cellStyle name="Обычный 3 6" xfId="434"/>
    <cellStyle name="Обычный 3 7" xfId="435"/>
    <cellStyle name="Обычный 3 8" xfId="436"/>
    <cellStyle name="Обычный 3 9" xfId="437"/>
    <cellStyle name="Обычный 30" xfId="438"/>
    <cellStyle name="Обычный 31" xfId="439"/>
    <cellStyle name="Обычный 32" xfId="440"/>
    <cellStyle name="Обычный 33" xfId="441"/>
    <cellStyle name="Обычный 34" xfId="442"/>
    <cellStyle name="Обычный 35" xfId="443"/>
    <cellStyle name="Обычный 36" xfId="444"/>
    <cellStyle name="Обычный 37" xfId="445"/>
    <cellStyle name="Обычный 38" xfId="446"/>
    <cellStyle name="Обычный 39" xfId="447"/>
    <cellStyle name="Обычный 4" xfId="448"/>
    <cellStyle name="Обычный 40" xfId="449"/>
    <cellStyle name="Обычный 41" xfId="450"/>
    <cellStyle name="Обычный 42" xfId="451"/>
    <cellStyle name="Обычный 43" xfId="452"/>
    <cellStyle name="Обычный 44" xfId="453"/>
    <cellStyle name="Обычный 45" xfId="454"/>
    <cellStyle name="Обычный 46" xfId="455"/>
    <cellStyle name="Обычный 47" xfId="456"/>
    <cellStyle name="Обычный 48" xfId="457"/>
    <cellStyle name="Обычный 49" xfId="458"/>
    <cellStyle name="Обычный 5" xfId="459"/>
    <cellStyle name="Обычный 50" xfId="460"/>
    <cellStyle name="Обычный 51" xfId="461"/>
    <cellStyle name="Обычный 52" xfId="462"/>
    <cellStyle name="Обычный 53" xfId="463"/>
    <cellStyle name="Обычный 54" xfId="464"/>
    <cellStyle name="Обычный 55" xfId="465"/>
    <cellStyle name="Обычный 56" xfId="466"/>
    <cellStyle name="Обычный 57" xfId="467"/>
    <cellStyle name="Обычный 58" xfId="468"/>
    <cellStyle name="Обычный 59" xfId="469"/>
    <cellStyle name="Обычный 6" xfId="470"/>
    <cellStyle name="Обычный 60" xfId="471"/>
    <cellStyle name="Обычный 61" xfId="472"/>
    <cellStyle name="Обычный 62" xfId="473"/>
    <cellStyle name="Обычный 63" xfId="474"/>
    <cellStyle name="Обычный 64" xfId="475"/>
    <cellStyle name="Обычный 65" xfId="476"/>
    <cellStyle name="Обычный 66" xfId="477"/>
    <cellStyle name="Обычный 67" xfId="478"/>
    <cellStyle name="Обычный 68" xfId="479"/>
    <cellStyle name="Обычный 69" xfId="480"/>
    <cellStyle name="Обычный 7" xfId="481"/>
    <cellStyle name="Обычный 70" xfId="482"/>
    <cellStyle name="Обычный 71" xfId="483"/>
    <cellStyle name="Обычный 72" xfId="484"/>
    <cellStyle name="Обычный 73" xfId="485"/>
    <cellStyle name="Обычный 74" xfId="486"/>
    <cellStyle name="Обычный 75" xfId="487"/>
    <cellStyle name="Обычный 76" xfId="488"/>
    <cellStyle name="Обычный 77" xfId="489"/>
    <cellStyle name="Обычный 78" xfId="490"/>
    <cellStyle name="Обычный 79" xfId="491"/>
    <cellStyle name="Обычный 8" xfId="492"/>
    <cellStyle name="Обычный 80" xfId="493"/>
    <cellStyle name="Обычный 81" xfId="494"/>
    <cellStyle name="Обычный 82" xfId="495"/>
    <cellStyle name="Обычный 83" xfId="496"/>
    <cellStyle name="Обычный 84" xfId="497"/>
    <cellStyle name="Обычный 85" xfId="498"/>
    <cellStyle name="Обычный 86" xfId="499"/>
    <cellStyle name="Обычный 87" xfId="500"/>
    <cellStyle name="Обычный 88" xfId="501"/>
    <cellStyle name="Обычный 89" xfId="502"/>
    <cellStyle name="Обычный 9" xfId="503"/>
    <cellStyle name="Обычный 90" xfId="504"/>
    <cellStyle name="Обычный 91" xfId="505"/>
    <cellStyle name="Обычный 92" xfId="506"/>
    <cellStyle name="Обычный 93" xfId="507"/>
    <cellStyle name="Обычный 94" xfId="508"/>
    <cellStyle name="Обычный 95" xfId="509"/>
    <cellStyle name="Обычный 96" xfId="510"/>
    <cellStyle name="Обычный 97" xfId="511"/>
    <cellStyle name="Обычный 98" xfId="512"/>
    <cellStyle name="Обычный 99" xfId="513"/>
    <cellStyle name="Обычный_tmp" xfId="514"/>
    <cellStyle name="Обычный_tmp_дох" xfId="515"/>
    <cellStyle name="Обычный_Tmp1" xfId="516"/>
    <cellStyle name="Обычный_прил7-8" xfId="517"/>
    <cellStyle name="Followed Hyperlink" xfId="518"/>
    <cellStyle name="Плохой" xfId="519"/>
    <cellStyle name="Пояснение" xfId="520"/>
    <cellStyle name="Примечание" xfId="521"/>
    <cellStyle name="Percent" xfId="522"/>
    <cellStyle name="Связанная ячейка" xfId="523"/>
    <cellStyle name="Текст предупреждения" xfId="524"/>
    <cellStyle name="Comma" xfId="525"/>
    <cellStyle name="Comma [0]" xfId="526"/>
    <cellStyle name="Хороший" xfId="5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9"/>
  <sheetViews>
    <sheetView view="pageBreakPreview" zoomScale="75" zoomScaleSheetLayoutView="75" zoomScalePageLayoutView="0" workbookViewId="0" topLeftCell="A124">
      <selection activeCell="L2" sqref="L2:U2"/>
    </sheetView>
  </sheetViews>
  <sheetFormatPr defaultColWidth="9.00390625" defaultRowHeight="12.75"/>
  <cols>
    <col min="1" max="1" width="5.25390625" style="1" customWidth="1"/>
    <col min="2" max="2" width="0.875" style="2" hidden="1" customWidth="1"/>
    <col min="3" max="3" width="83.375" style="1" customWidth="1"/>
    <col min="4" max="4" width="6.375" style="3" customWidth="1"/>
    <col min="5" max="5" width="5.125" style="3" customWidth="1"/>
    <col min="6" max="6" width="5.875" style="3" customWidth="1"/>
    <col min="7" max="7" width="5.125" style="3" customWidth="1"/>
    <col min="8" max="8" width="7.75390625" style="3" customWidth="1"/>
    <col min="9" max="9" width="9.375" style="3" customWidth="1"/>
    <col min="10" max="10" width="10.875" style="3" customWidth="1"/>
    <col min="11" max="11" width="8.25390625" style="3" customWidth="1"/>
    <col min="12" max="12" width="23.25390625" style="4" customWidth="1"/>
    <col min="13" max="14" width="0.12890625" style="4" hidden="1" customWidth="1"/>
    <col min="15" max="16" width="0.2421875" style="4" hidden="1" customWidth="1"/>
    <col min="17" max="17" width="13.125" style="4" hidden="1" customWidth="1"/>
    <col min="18" max="18" width="0.12890625" style="4" hidden="1" customWidth="1"/>
    <col min="19" max="19" width="7.375" style="4" hidden="1" customWidth="1"/>
    <col min="20" max="20" width="24.375" style="1" customWidth="1"/>
    <col min="21" max="21" width="14.375" style="1" customWidth="1"/>
    <col min="22" max="16384" width="9.125" style="1" customWidth="1"/>
  </cols>
  <sheetData>
    <row r="1" spans="8:12" ht="15.75">
      <c r="H1" s="416"/>
      <c r="I1" s="416"/>
      <c r="J1" s="416"/>
      <c r="K1" s="416"/>
      <c r="L1" s="416" t="s">
        <v>125</v>
      </c>
    </row>
    <row r="2" spans="3:21" ht="39.75" customHeight="1">
      <c r="C2" s="5"/>
      <c r="F2" s="416"/>
      <c r="I2" s="416"/>
      <c r="J2" s="416"/>
      <c r="K2" s="416"/>
      <c r="L2" s="466" t="s">
        <v>577</v>
      </c>
      <c r="M2" s="466"/>
      <c r="N2" s="466"/>
      <c r="O2" s="466"/>
      <c r="P2" s="466"/>
      <c r="Q2" s="466"/>
      <c r="R2" s="466"/>
      <c r="S2" s="466"/>
      <c r="T2" s="466"/>
      <c r="U2" s="466"/>
    </row>
    <row r="3" spans="8:12" ht="15.75">
      <c r="H3" s="416"/>
      <c r="I3" s="416"/>
      <c r="J3" s="416"/>
      <c r="K3" s="416"/>
      <c r="L3" s="416"/>
    </row>
    <row r="4" spans="1:21" ht="16.5" customHeight="1">
      <c r="A4" s="472" t="s">
        <v>578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6"/>
      <c r="U4" s="6"/>
    </row>
    <row r="5" spans="1:21" ht="16.5" customHeigh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9" t="s">
        <v>361</v>
      </c>
      <c r="M5" s="9"/>
      <c r="N5" s="9"/>
      <c r="O5" s="9"/>
      <c r="P5" s="9"/>
      <c r="Q5" s="9"/>
      <c r="R5" s="9"/>
      <c r="S5" s="9" t="s">
        <v>17</v>
      </c>
      <c r="T5" s="6"/>
      <c r="U5" s="6"/>
    </row>
    <row r="6" spans="1:21" s="10" customFormat="1" ht="42.75" customHeight="1">
      <c r="A6" s="475"/>
      <c r="B6" s="417"/>
      <c r="C6" s="473" t="s">
        <v>18</v>
      </c>
      <c r="D6" s="469" t="s">
        <v>19</v>
      </c>
      <c r="E6" s="470"/>
      <c r="F6" s="470"/>
      <c r="G6" s="470"/>
      <c r="H6" s="470"/>
      <c r="I6" s="470"/>
      <c r="J6" s="470"/>
      <c r="K6" s="471"/>
      <c r="L6" s="467" t="s">
        <v>579</v>
      </c>
      <c r="M6" s="467" t="s">
        <v>20</v>
      </c>
      <c r="N6" s="467" t="s">
        <v>21</v>
      </c>
      <c r="O6" s="467" t="s">
        <v>22</v>
      </c>
      <c r="P6" s="467" t="s">
        <v>23</v>
      </c>
      <c r="Q6" s="467" t="s">
        <v>24</v>
      </c>
      <c r="R6" s="467"/>
      <c r="S6" s="467" t="s">
        <v>25</v>
      </c>
      <c r="T6" s="467" t="s">
        <v>580</v>
      </c>
      <c r="U6" s="467" t="s">
        <v>126</v>
      </c>
    </row>
    <row r="7" spans="1:21" s="10" customFormat="1" ht="110.25">
      <c r="A7" s="476"/>
      <c r="B7" s="418"/>
      <c r="C7" s="474"/>
      <c r="D7" s="419" t="s">
        <v>26</v>
      </c>
      <c r="E7" s="419" t="s">
        <v>27</v>
      </c>
      <c r="F7" s="419" t="s">
        <v>28</v>
      </c>
      <c r="G7" s="419" t="s">
        <v>29</v>
      </c>
      <c r="H7" s="419" t="s">
        <v>30</v>
      </c>
      <c r="I7" s="419" t="s">
        <v>31</v>
      </c>
      <c r="J7" s="419" t="s">
        <v>32</v>
      </c>
      <c r="K7" s="419" t="s">
        <v>33</v>
      </c>
      <c r="L7" s="468"/>
      <c r="M7" s="468"/>
      <c r="N7" s="468"/>
      <c r="O7" s="468"/>
      <c r="P7" s="468"/>
      <c r="Q7" s="468"/>
      <c r="R7" s="468"/>
      <c r="S7" s="468"/>
      <c r="T7" s="468"/>
      <c r="U7" s="468"/>
    </row>
    <row r="8" spans="1:21" s="11" customFormat="1" ht="18.75" customHeight="1">
      <c r="A8" s="36" t="s">
        <v>484</v>
      </c>
      <c r="B8" s="36"/>
      <c r="C8" s="128" t="s">
        <v>34</v>
      </c>
      <c r="D8" s="129" t="s">
        <v>35</v>
      </c>
      <c r="E8" s="129">
        <v>1</v>
      </c>
      <c r="F8" s="129" t="s">
        <v>36</v>
      </c>
      <c r="G8" s="130" t="s">
        <v>36</v>
      </c>
      <c r="H8" s="130" t="s">
        <v>35</v>
      </c>
      <c r="I8" s="130" t="s">
        <v>36</v>
      </c>
      <c r="J8" s="130" t="s">
        <v>37</v>
      </c>
      <c r="K8" s="130" t="s">
        <v>35</v>
      </c>
      <c r="L8" s="131">
        <f>L9+L15+L23+L26+L42+L50+L55+L64+L85</f>
        <v>125914054.92999999</v>
      </c>
      <c r="M8" s="37" t="e">
        <f>M9+M15+#REF!+M21+#REF!+M28+M42+M51+#REF!+M61+#REF!+#REF!</f>
        <v>#REF!</v>
      </c>
      <c r="N8" s="37" t="e">
        <f>N9+N15+#REF!+N21+#REF!+N28+N42+N51+#REF!+N61+#REF!+#REF!</f>
        <v>#REF!</v>
      </c>
      <c r="O8" s="37" t="e">
        <f>O9+O15+#REF!+O21+#REF!+O28+O42+#REF!+O61+#REF!</f>
        <v>#REF!</v>
      </c>
      <c r="P8" s="37" t="e">
        <f>P9+P15+#REF!+P21+#REF!+P28+P42+P51+#REF!+P61+#REF!+#REF!</f>
        <v>#REF!</v>
      </c>
      <c r="Q8" s="37" t="e">
        <f>Q9+Q15+#REF!+Q21+#REF!+Q28+Q42+Q51+#REF!+Q61+#REF!+#REF!</f>
        <v>#REF!</v>
      </c>
      <c r="R8" s="37" t="e">
        <f>R9+R15+#REF!+R21+#REF!+R28+R42+R51+#REF!+R61+#REF!+#REF!</f>
        <v>#REF!</v>
      </c>
      <c r="S8" s="38" t="e">
        <f>#REF!=SUM(L8:R8)</f>
        <v>#REF!</v>
      </c>
      <c r="T8" s="132">
        <f>T9+T15+T23+T26+T42+T50+T55+T64+T85</f>
        <v>118585267.28</v>
      </c>
      <c r="U8" s="133">
        <f aca="true" t="shared" si="0" ref="U8:U70">T8/L8*100</f>
        <v>94.179531701942</v>
      </c>
    </row>
    <row r="9" spans="1:21" s="12" customFormat="1" ht="18.75" customHeight="1">
      <c r="A9" s="39" t="s">
        <v>485</v>
      </c>
      <c r="B9" s="39"/>
      <c r="C9" s="134" t="s">
        <v>38</v>
      </c>
      <c r="D9" s="135" t="s">
        <v>35</v>
      </c>
      <c r="E9" s="135">
        <v>1</v>
      </c>
      <c r="F9" s="135" t="s">
        <v>299</v>
      </c>
      <c r="G9" s="136" t="s">
        <v>36</v>
      </c>
      <c r="H9" s="136" t="s">
        <v>35</v>
      </c>
      <c r="I9" s="136" t="s">
        <v>36</v>
      </c>
      <c r="J9" s="136" t="s">
        <v>37</v>
      </c>
      <c r="K9" s="136" t="s">
        <v>35</v>
      </c>
      <c r="L9" s="137">
        <f>L10</f>
        <v>87599764.19</v>
      </c>
      <c r="M9" s="40" t="e">
        <f aca="true" t="shared" si="1" ref="M9:R9">M10</f>
        <v>#REF!</v>
      </c>
      <c r="N9" s="40" t="e">
        <f t="shared" si="1"/>
        <v>#REF!</v>
      </c>
      <c r="O9" s="40" t="e">
        <f t="shared" si="1"/>
        <v>#REF!</v>
      </c>
      <c r="P9" s="40" t="e">
        <f t="shared" si="1"/>
        <v>#REF!</v>
      </c>
      <c r="Q9" s="40" t="e">
        <f t="shared" si="1"/>
        <v>#REF!</v>
      </c>
      <c r="R9" s="41" t="e">
        <f t="shared" si="1"/>
        <v>#REF!</v>
      </c>
      <c r="S9" s="41" t="e">
        <f>#REF!=SUM(L9:R9)</f>
        <v>#REF!</v>
      </c>
      <c r="T9" s="138">
        <f>T10</f>
        <v>81061058.07</v>
      </c>
      <c r="U9" s="133">
        <f t="shared" si="0"/>
        <v>92.53570351420372</v>
      </c>
    </row>
    <row r="10" spans="1:21" s="14" customFormat="1" ht="19.5" customHeight="1">
      <c r="A10" s="13" t="s">
        <v>486</v>
      </c>
      <c r="B10" s="13"/>
      <c r="C10" s="139" t="s">
        <v>39</v>
      </c>
      <c r="D10" s="42" t="s">
        <v>35</v>
      </c>
      <c r="E10" s="140">
        <v>1</v>
      </c>
      <c r="F10" s="140" t="s">
        <v>299</v>
      </c>
      <c r="G10" s="42" t="s">
        <v>306</v>
      </c>
      <c r="H10" s="42" t="s">
        <v>35</v>
      </c>
      <c r="I10" s="42" t="s">
        <v>299</v>
      </c>
      <c r="J10" s="42" t="s">
        <v>37</v>
      </c>
      <c r="K10" s="42" t="s">
        <v>40</v>
      </c>
      <c r="L10" s="141">
        <f>L11+L12+L13+L14</f>
        <v>87599764.19</v>
      </c>
      <c r="M10" s="43" t="e">
        <f>#REF!+M12+#REF!+#REF!</f>
        <v>#REF!</v>
      </c>
      <c r="N10" s="43" t="e">
        <f>#REF!+N12+#REF!+#REF!</f>
        <v>#REF!</v>
      </c>
      <c r="O10" s="43" t="e">
        <f>#REF!+O12+#REF!+#REF!</f>
        <v>#REF!</v>
      </c>
      <c r="P10" s="43" t="e">
        <f>#REF!+P12+#REF!+#REF!</f>
        <v>#REF!</v>
      </c>
      <c r="Q10" s="43" t="e">
        <f>#REF!+Q12+#REF!+#REF!</f>
        <v>#REF!</v>
      </c>
      <c r="R10" s="44" t="e">
        <f>#REF!+R12+#REF!+#REF!</f>
        <v>#REF!</v>
      </c>
      <c r="S10" s="44" t="e">
        <f>#REF!=SUM(L10:R10)</f>
        <v>#REF!</v>
      </c>
      <c r="T10" s="142">
        <f>T11+T12+T13+T14</f>
        <v>81061058.07</v>
      </c>
      <c r="U10" s="133">
        <f t="shared" si="0"/>
        <v>92.53570351420372</v>
      </c>
    </row>
    <row r="11" spans="1:21" s="14" customFormat="1" ht="87.75" customHeight="1">
      <c r="A11" s="15"/>
      <c r="B11" s="13"/>
      <c r="C11" s="143" t="s">
        <v>279</v>
      </c>
      <c r="D11" s="144" t="s">
        <v>35</v>
      </c>
      <c r="E11" s="144" t="s">
        <v>41</v>
      </c>
      <c r="F11" s="144" t="s">
        <v>299</v>
      </c>
      <c r="G11" s="144" t="s">
        <v>306</v>
      </c>
      <c r="H11" s="144" t="s">
        <v>42</v>
      </c>
      <c r="I11" s="144" t="s">
        <v>299</v>
      </c>
      <c r="J11" s="144" t="s">
        <v>37</v>
      </c>
      <c r="K11" s="144" t="s">
        <v>40</v>
      </c>
      <c r="L11" s="145">
        <v>87137764.19</v>
      </c>
      <c r="M11" s="58"/>
      <c r="N11" s="58"/>
      <c r="O11" s="58"/>
      <c r="P11" s="58"/>
      <c r="Q11" s="58"/>
      <c r="R11" s="59"/>
      <c r="S11" s="59"/>
      <c r="T11" s="146">
        <v>80611401.02</v>
      </c>
      <c r="U11" s="133">
        <f t="shared" si="0"/>
        <v>92.5102930621796</v>
      </c>
    </row>
    <row r="12" spans="1:21" ht="126.75" customHeight="1">
      <c r="A12" s="15"/>
      <c r="B12" s="45"/>
      <c r="C12" s="143" t="s">
        <v>43</v>
      </c>
      <c r="D12" s="147" t="s">
        <v>35</v>
      </c>
      <c r="E12" s="148">
        <v>1</v>
      </c>
      <c r="F12" s="148" t="s">
        <v>299</v>
      </c>
      <c r="G12" s="147" t="s">
        <v>306</v>
      </c>
      <c r="H12" s="147" t="s">
        <v>44</v>
      </c>
      <c r="I12" s="147" t="s">
        <v>299</v>
      </c>
      <c r="J12" s="147" t="s">
        <v>37</v>
      </c>
      <c r="K12" s="147" t="s">
        <v>40</v>
      </c>
      <c r="L12" s="145">
        <v>79000</v>
      </c>
      <c r="M12" s="46">
        <f aca="true" t="shared" si="2" ref="M12:R12">SUM(M13:M14)</f>
        <v>10201</v>
      </c>
      <c r="N12" s="46">
        <f t="shared" si="2"/>
        <v>1327</v>
      </c>
      <c r="O12" s="46">
        <f t="shared" si="2"/>
        <v>1996</v>
      </c>
      <c r="P12" s="46">
        <f t="shared" si="2"/>
        <v>1647</v>
      </c>
      <c r="Q12" s="46">
        <f t="shared" si="2"/>
        <v>262</v>
      </c>
      <c r="R12" s="47">
        <f t="shared" si="2"/>
        <v>0</v>
      </c>
      <c r="S12" s="47" t="e">
        <f>#REF!=SUM(L12:R12)</f>
        <v>#REF!</v>
      </c>
      <c r="T12" s="146">
        <v>76283.47</v>
      </c>
      <c r="U12" s="133">
        <f t="shared" si="0"/>
        <v>96.56135443037975</v>
      </c>
    </row>
    <row r="13" spans="1:21" ht="55.5" customHeight="1">
      <c r="A13" s="15"/>
      <c r="B13" s="45"/>
      <c r="C13" s="143" t="s">
        <v>45</v>
      </c>
      <c r="D13" s="147" t="s">
        <v>35</v>
      </c>
      <c r="E13" s="148">
        <v>1</v>
      </c>
      <c r="F13" s="148" t="s">
        <v>299</v>
      </c>
      <c r="G13" s="147" t="s">
        <v>306</v>
      </c>
      <c r="H13" s="147" t="s">
        <v>46</v>
      </c>
      <c r="I13" s="147" t="s">
        <v>299</v>
      </c>
      <c r="J13" s="147" t="s">
        <v>37</v>
      </c>
      <c r="K13" s="147" t="s">
        <v>40</v>
      </c>
      <c r="L13" s="145">
        <v>323000</v>
      </c>
      <c r="M13" s="46">
        <v>10201</v>
      </c>
      <c r="N13" s="46">
        <v>1327</v>
      </c>
      <c r="O13" s="46">
        <v>1996</v>
      </c>
      <c r="P13" s="46">
        <v>1647</v>
      </c>
      <c r="Q13" s="46">
        <v>262</v>
      </c>
      <c r="R13" s="47">
        <v>0</v>
      </c>
      <c r="S13" s="47" t="e">
        <f>#REF!=SUM(L13:R13)</f>
        <v>#REF!</v>
      </c>
      <c r="T13" s="146">
        <v>316782.5</v>
      </c>
      <c r="U13" s="133">
        <f t="shared" si="0"/>
        <v>98.0750773993808</v>
      </c>
    </row>
    <row r="14" spans="1:21" ht="103.5" customHeight="1">
      <c r="A14" s="15"/>
      <c r="B14" s="45"/>
      <c r="C14" s="149" t="s">
        <v>280</v>
      </c>
      <c r="D14" s="147" t="s">
        <v>35</v>
      </c>
      <c r="E14" s="148">
        <v>1</v>
      </c>
      <c r="F14" s="148" t="s">
        <v>299</v>
      </c>
      <c r="G14" s="147" t="s">
        <v>306</v>
      </c>
      <c r="H14" s="147" t="s">
        <v>47</v>
      </c>
      <c r="I14" s="147" t="s">
        <v>299</v>
      </c>
      <c r="J14" s="147" t="s">
        <v>37</v>
      </c>
      <c r="K14" s="147" t="s">
        <v>40</v>
      </c>
      <c r="L14" s="145">
        <v>60000</v>
      </c>
      <c r="M14" s="46"/>
      <c r="N14" s="46"/>
      <c r="O14" s="46"/>
      <c r="P14" s="46"/>
      <c r="Q14" s="46"/>
      <c r="R14" s="47"/>
      <c r="S14" s="47" t="e">
        <f>#REF!=SUM(L14:R14)</f>
        <v>#REF!</v>
      </c>
      <c r="T14" s="146">
        <v>56591.08</v>
      </c>
      <c r="U14" s="133">
        <f t="shared" si="0"/>
        <v>94.31846666666667</v>
      </c>
    </row>
    <row r="15" spans="1:21" s="14" customFormat="1" ht="18" customHeight="1">
      <c r="A15" s="39" t="s">
        <v>487</v>
      </c>
      <c r="B15" s="39"/>
      <c r="C15" s="134" t="s">
        <v>48</v>
      </c>
      <c r="D15" s="135" t="s">
        <v>35</v>
      </c>
      <c r="E15" s="136" t="s">
        <v>41</v>
      </c>
      <c r="F15" s="136" t="s">
        <v>305</v>
      </c>
      <c r="G15" s="136" t="s">
        <v>36</v>
      </c>
      <c r="H15" s="136" t="s">
        <v>35</v>
      </c>
      <c r="I15" s="136" t="s">
        <v>36</v>
      </c>
      <c r="J15" s="136" t="s">
        <v>37</v>
      </c>
      <c r="K15" s="136" t="s">
        <v>35</v>
      </c>
      <c r="L15" s="137">
        <f>L16+L19+L21</f>
        <v>6355200</v>
      </c>
      <c r="M15" s="40">
        <f aca="true" t="shared" si="3" ref="M15:R15">M16</f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1">
        <f t="shared" si="3"/>
        <v>0</v>
      </c>
      <c r="S15" s="41" t="e">
        <f>#REF!=SUM(L15:R15)</f>
        <v>#REF!</v>
      </c>
      <c r="T15" s="138">
        <f>T16+T19+T21</f>
        <v>6156826.27</v>
      </c>
      <c r="U15" s="133">
        <f t="shared" si="0"/>
        <v>96.87856039149042</v>
      </c>
    </row>
    <row r="16" spans="1:21" s="14" customFormat="1" ht="18.75" customHeight="1">
      <c r="A16" s="13" t="s">
        <v>488</v>
      </c>
      <c r="B16" s="13"/>
      <c r="C16" s="139" t="s">
        <v>49</v>
      </c>
      <c r="D16" s="42" t="s">
        <v>35</v>
      </c>
      <c r="E16" s="42" t="s">
        <v>41</v>
      </c>
      <c r="F16" s="42" t="s">
        <v>305</v>
      </c>
      <c r="G16" s="42" t="s">
        <v>306</v>
      </c>
      <c r="H16" s="42" t="s">
        <v>35</v>
      </c>
      <c r="I16" s="42" t="s">
        <v>306</v>
      </c>
      <c r="J16" s="42" t="s">
        <v>37</v>
      </c>
      <c r="K16" s="42" t="s">
        <v>40</v>
      </c>
      <c r="L16" s="141">
        <f>L17+L18</f>
        <v>5681000</v>
      </c>
      <c r="M16" s="43"/>
      <c r="N16" s="43"/>
      <c r="O16" s="43"/>
      <c r="P16" s="43"/>
      <c r="Q16" s="43"/>
      <c r="R16" s="44"/>
      <c r="S16" s="44" t="e">
        <f>#REF!=SUM(L16:R16)</f>
        <v>#REF!</v>
      </c>
      <c r="T16" s="142">
        <f>T17+T18</f>
        <v>5482899.75</v>
      </c>
      <c r="U16" s="133">
        <f t="shared" si="0"/>
        <v>96.51293346241859</v>
      </c>
    </row>
    <row r="17" spans="1:21" ht="18" customHeight="1">
      <c r="A17" s="15"/>
      <c r="B17" s="13"/>
      <c r="C17" s="150" t="s">
        <v>49</v>
      </c>
      <c r="D17" s="144" t="s">
        <v>35</v>
      </c>
      <c r="E17" s="144" t="s">
        <v>41</v>
      </c>
      <c r="F17" s="144" t="s">
        <v>305</v>
      </c>
      <c r="G17" s="144" t="s">
        <v>306</v>
      </c>
      <c r="H17" s="144" t="s">
        <v>42</v>
      </c>
      <c r="I17" s="144" t="s">
        <v>306</v>
      </c>
      <c r="J17" s="144" t="s">
        <v>37</v>
      </c>
      <c r="K17" s="144" t="s">
        <v>40</v>
      </c>
      <c r="L17" s="151">
        <v>5681000</v>
      </c>
      <c r="M17" s="46"/>
      <c r="N17" s="46"/>
      <c r="O17" s="46"/>
      <c r="P17" s="46"/>
      <c r="Q17" s="46"/>
      <c r="R17" s="47"/>
      <c r="S17" s="47" t="e">
        <f>#REF!=SUM(L17:R17)</f>
        <v>#REF!</v>
      </c>
      <c r="T17" s="152">
        <v>5482899.75</v>
      </c>
      <c r="U17" s="133">
        <f t="shared" si="0"/>
        <v>96.51293346241859</v>
      </c>
    </row>
    <row r="18" spans="1:21" ht="43.5" customHeight="1" hidden="1">
      <c r="A18" s="15"/>
      <c r="B18" s="13"/>
      <c r="C18" s="150" t="s">
        <v>50</v>
      </c>
      <c r="D18" s="144" t="s">
        <v>35</v>
      </c>
      <c r="E18" s="144" t="s">
        <v>41</v>
      </c>
      <c r="F18" s="144" t="s">
        <v>305</v>
      </c>
      <c r="G18" s="144" t="s">
        <v>306</v>
      </c>
      <c r="H18" s="144" t="s">
        <v>44</v>
      </c>
      <c r="I18" s="144" t="s">
        <v>306</v>
      </c>
      <c r="J18" s="144" t="s">
        <v>37</v>
      </c>
      <c r="K18" s="144" t="s">
        <v>40</v>
      </c>
      <c r="L18" s="145">
        <v>0</v>
      </c>
      <c r="M18" s="46"/>
      <c r="N18" s="46"/>
      <c r="O18" s="46"/>
      <c r="P18" s="46"/>
      <c r="Q18" s="46"/>
      <c r="R18" s="47"/>
      <c r="S18" s="47"/>
      <c r="T18" s="152">
        <v>0</v>
      </c>
      <c r="U18" s="133" t="e">
        <f t="shared" si="0"/>
        <v>#DIV/0!</v>
      </c>
    </row>
    <row r="19" spans="1:21" ht="34.5" customHeight="1">
      <c r="A19" s="13" t="s">
        <v>489</v>
      </c>
      <c r="B19" s="13"/>
      <c r="C19" s="139" t="s">
        <v>51</v>
      </c>
      <c r="D19" s="42" t="s">
        <v>35</v>
      </c>
      <c r="E19" s="42" t="s">
        <v>41</v>
      </c>
      <c r="F19" s="42" t="s">
        <v>305</v>
      </c>
      <c r="G19" s="42" t="s">
        <v>308</v>
      </c>
      <c r="H19" s="42" t="s">
        <v>35</v>
      </c>
      <c r="I19" s="42" t="s">
        <v>299</v>
      </c>
      <c r="J19" s="42" t="s">
        <v>37</v>
      </c>
      <c r="K19" s="42" t="s">
        <v>40</v>
      </c>
      <c r="L19" s="141">
        <f>L20</f>
        <v>4200</v>
      </c>
      <c r="M19" s="43"/>
      <c r="N19" s="43"/>
      <c r="O19" s="43"/>
      <c r="P19" s="43"/>
      <c r="Q19" s="43"/>
      <c r="R19" s="44"/>
      <c r="S19" s="44"/>
      <c r="T19" s="142">
        <f>T20</f>
        <v>4205.77</v>
      </c>
      <c r="U19" s="133">
        <f t="shared" si="0"/>
        <v>100.13738095238097</v>
      </c>
    </row>
    <row r="20" spans="1:21" ht="21" customHeight="1">
      <c r="A20" s="15"/>
      <c r="B20" s="39"/>
      <c r="C20" s="153" t="s">
        <v>490</v>
      </c>
      <c r="D20" s="144" t="s">
        <v>35</v>
      </c>
      <c r="E20" s="144" t="s">
        <v>41</v>
      </c>
      <c r="F20" s="144" t="s">
        <v>305</v>
      </c>
      <c r="G20" s="144" t="s">
        <v>308</v>
      </c>
      <c r="H20" s="144" t="s">
        <v>42</v>
      </c>
      <c r="I20" s="144" t="s">
        <v>299</v>
      </c>
      <c r="J20" s="144" t="s">
        <v>37</v>
      </c>
      <c r="K20" s="144" t="s">
        <v>40</v>
      </c>
      <c r="L20" s="145">
        <v>4200</v>
      </c>
      <c r="M20" s="43"/>
      <c r="N20" s="43"/>
      <c r="O20" s="43"/>
      <c r="P20" s="43"/>
      <c r="Q20" s="43"/>
      <c r="R20" s="44"/>
      <c r="S20" s="44"/>
      <c r="T20" s="154">
        <v>4205.77</v>
      </c>
      <c r="U20" s="133">
        <f t="shared" si="0"/>
        <v>100.13738095238097</v>
      </c>
    </row>
    <row r="21" spans="1:21" s="14" customFormat="1" ht="20.25" customHeight="1">
      <c r="A21" s="13" t="s">
        <v>491</v>
      </c>
      <c r="B21" s="13"/>
      <c r="C21" s="139" t="s">
        <v>52</v>
      </c>
      <c r="D21" s="42" t="s">
        <v>35</v>
      </c>
      <c r="E21" s="42" t="s">
        <v>41</v>
      </c>
      <c r="F21" s="42" t="s">
        <v>305</v>
      </c>
      <c r="G21" s="42" t="s">
        <v>309</v>
      </c>
      <c r="H21" s="42" t="s">
        <v>35</v>
      </c>
      <c r="I21" s="42" t="s">
        <v>306</v>
      </c>
      <c r="J21" s="42" t="s">
        <v>37</v>
      </c>
      <c r="K21" s="42" t="s">
        <v>40</v>
      </c>
      <c r="L21" s="141">
        <f>L22</f>
        <v>670000</v>
      </c>
      <c r="M21" s="40" t="e">
        <f>M23+#REF!+#REF!</f>
        <v>#REF!</v>
      </c>
      <c r="N21" s="40" t="e">
        <f>N23+#REF!+#REF!</f>
        <v>#REF!</v>
      </c>
      <c r="O21" s="40" t="e">
        <f>O23+#REF!+#REF!</f>
        <v>#REF!</v>
      </c>
      <c r="P21" s="40" t="e">
        <f>P23+#REF!+#REF!</f>
        <v>#REF!</v>
      </c>
      <c r="Q21" s="40" t="e">
        <f>Q23+#REF!+#REF!</f>
        <v>#REF!</v>
      </c>
      <c r="R21" s="41" t="e">
        <f>R23+#REF!+#REF!</f>
        <v>#REF!</v>
      </c>
      <c r="S21" s="41" t="e">
        <f>#REF!=SUM(L21:R21)</f>
        <v>#REF!</v>
      </c>
      <c r="T21" s="142">
        <f>T22</f>
        <v>669720.75</v>
      </c>
      <c r="U21" s="133">
        <f t="shared" si="0"/>
        <v>99.95832089552239</v>
      </c>
    </row>
    <row r="22" spans="1:21" ht="44.25" customHeight="1">
      <c r="A22" s="15"/>
      <c r="B22" s="48"/>
      <c r="C22" s="153" t="s">
        <v>492</v>
      </c>
      <c r="D22" s="144" t="s">
        <v>35</v>
      </c>
      <c r="E22" s="144" t="s">
        <v>41</v>
      </c>
      <c r="F22" s="144" t="s">
        <v>305</v>
      </c>
      <c r="G22" s="144" t="s">
        <v>309</v>
      </c>
      <c r="H22" s="144" t="s">
        <v>44</v>
      </c>
      <c r="I22" s="144" t="s">
        <v>306</v>
      </c>
      <c r="J22" s="144" t="s">
        <v>37</v>
      </c>
      <c r="K22" s="144" t="s">
        <v>40</v>
      </c>
      <c r="L22" s="155">
        <v>670000</v>
      </c>
      <c r="M22" s="40"/>
      <c r="N22" s="40"/>
      <c r="O22" s="40"/>
      <c r="P22" s="40"/>
      <c r="Q22" s="40"/>
      <c r="R22" s="41"/>
      <c r="S22" s="41"/>
      <c r="T22" s="156">
        <v>669720.75</v>
      </c>
      <c r="U22" s="133">
        <f t="shared" si="0"/>
        <v>99.95832089552239</v>
      </c>
    </row>
    <row r="23" spans="1:21" ht="21.75" customHeight="1">
      <c r="A23" s="39" t="s">
        <v>493</v>
      </c>
      <c r="B23" s="48"/>
      <c r="C23" s="134" t="s">
        <v>53</v>
      </c>
      <c r="D23" s="135" t="s">
        <v>35</v>
      </c>
      <c r="E23" s="136" t="s">
        <v>41</v>
      </c>
      <c r="F23" s="136" t="s">
        <v>301</v>
      </c>
      <c r="G23" s="136" t="s">
        <v>36</v>
      </c>
      <c r="H23" s="136" t="s">
        <v>35</v>
      </c>
      <c r="I23" s="136" t="s">
        <v>36</v>
      </c>
      <c r="J23" s="136" t="s">
        <v>37</v>
      </c>
      <c r="K23" s="136" t="s">
        <v>35</v>
      </c>
      <c r="L23" s="137">
        <f>L25</f>
        <v>2300000</v>
      </c>
      <c r="M23" s="46"/>
      <c r="N23" s="46"/>
      <c r="O23" s="46"/>
      <c r="P23" s="46"/>
      <c r="Q23" s="46"/>
      <c r="R23" s="47"/>
      <c r="S23" s="47" t="e">
        <f>#REF!=SUM(L23:R23)</f>
        <v>#REF!</v>
      </c>
      <c r="T23" s="138">
        <f>T24</f>
        <v>2318489.39</v>
      </c>
      <c r="U23" s="133">
        <f t="shared" si="0"/>
        <v>100.80388652173913</v>
      </c>
    </row>
    <row r="24" spans="1:21" ht="36" customHeight="1">
      <c r="A24" s="13" t="s">
        <v>494</v>
      </c>
      <c r="B24" s="39"/>
      <c r="C24" s="157" t="s">
        <v>54</v>
      </c>
      <c r="D24" s="42" t="s">
        <v>35</v>
      </c>
      <c r="E24" s="42" t="s">
        <v>41</v>
      </c>
      <c r="F24" s="42" t="s">
        <v>301</v>
      </c>
      <c r="G24" s="42" t="s">
        <v>308</v>
      </c>
      <c r="H24" s="42" t="s">
        <v>35</v>
      </c>
      <c r="I24" s="42" t="s">
        <v>299</v>
      </c>
      <c r="J24" s="42" t="s">
        <v>37</v>
      </c>
      <c r="K24" s="42" t="s">
        <v>35</v>
      </c>
      <c r="L24" s="141">
        <f>L25</f>
        <v>2300000</v>
      </c>
      <c r="M24" s="46"/>
      <c r="N24" s="46"/>
      <c r="O24" s="46"/>
      <c r="P24" s="46"/>
      <c r="Q24" s="46"/>
      <c r="R24" s="47"/>
      <c r="S24" s="47"/>
      <c r="T24" s="142">
        <f>T25</f>
        <v>2318489.39</v>
      </c>
      <c r="U24" s="133">
        <f t="shared" si="0"/>
        <v>100.80388652173913</v>
      </c>
    </row>
    <row r="25" spans="1:21" ht="36" customHeight="1">
      <c r="A25" s="13"/>
      <c r="B25" s="13"/>
      <c r="C25" s="158" t="s">
        <v>55</v>
      </c>
      <c r="D25" s="147" t="s">
        <v>35</v>
      </c>
      <c r="E25" s="147" t="s">
        <v>41</v>
      </c>
      <c r="F25" s="147" t="s">
        <v>301</v>
      </c>
      <c r="G25" s="147" t="s">
        <v>308</v>
      </c>
      <c r="H25" s="147" t="s">
        <v>42</v>
      </c>
      <c r="I25" s="147" t="s">
        <v>299</v>
      </c>
      <c r="J25" s="147" t="s">
        <v>37</v>
      </c>
      <c r="K25" s="147" t="s">
        <v>40</v>
      </c>
      <c r="L25" s="145">
        <v>2300000</v>
      </c>
      <c r="M25" s="46"/>
      <c r="N25" s="46"/>
      <c r="O25" s="46"/>
      <c r="P25" s="46"/>
      <c r="Q25" s="46"/>
      <c r="R25" s="47"/>
      <c r="S25" s="47"/>
      <c r="T25" s="159">
        <v>2318489.39</v>
      </c>
      <c r="U25" s="133">
        <f t="shared" si="0"/>
        <v>100.80388652173913</v>
      </c>
    </row>
    <row r="26" spans="1:21" s="14" customFormat="1" ht="55.5" customHeight="1">
      <c r="A26" s="39" t="s">
        <v>495</v>
      </c>
      <c r="B26" s="39"/>
      <c r="C26" s="372" t="s">
        <v>56</v>
      </c>
      <c r="D26" s="135" t="s">
        <v>35</v>
      </c>
      <c r="E26" s="136" t="s">
        <v>41</v>
      </c>
      <c r="F26" s="136" t="s">
        <v>328</v>
      </c>
      <c r="G26" s="136" t="s">
        <v>36</v>
      </c>
      <c r="H26" s="136" t="s">
        <v>35</v>
      </c>
      <c r="I26" s="136" t="s">
        <v>36</v>
      </c>
      <c r="J26" s="136" t="s">
        <v>37</v>
      </c>
      <c r="K26" s="136" t="s">
        <v>35</v>
      </c>
      <c r="L26" s="137">
        <f>L29+L27</f>
        <v>8246090.74</v>
      </c>
      <c r="M26" s="137" t="e">
        <f aca="true" t="shared" si="4" ref="M26:T26">M29+M27</f>
        <v>#REF!</v>
      </c>
      <c r="N26" s="137" t="e">
        <f t="shared" si="4"/>
        <v>#REF!</v>
      </c>
      <c r="O26" s="137" t="e">
        <f t="shared" si="4"/>
        <v>#REF!</v>
      </c>
      <c r="P26" s="137" t="e">
        <f t="shared" si="4"/>
        <v>#REF!</v>
      </c>
      <c r="Q26" s="137" t="e">
        <f t="shared" si="4"/>
        <v>#REF!</v>
      </c>
      <c r="R26" s="137" t="e">
        <f t="shared" si="4"/>
        <v>#REF!</v>
      </c>
      <c r="S26" s="137" t="e">
        <f t="shared" si="4"/>
        <v>#REF!</v>
      </c>
      <c r="T26" s="137">
        <f t="shared" si="4"/>
        <v>7485886.95</v>
      </c>
      <c r="U26" s="133">
        <f t="shared" si="0"/>
        <v>90.78104020475524</v>
      </c>
    </row>
    <row r="27" spans="1:21" s="14" customFormat="1" ht="36.75" customHeight="1">
      <c r="A27" s="49" t="s">
        <v>496</v>
      </c>
      <c r="B27" s="13"/>
      <c r="C27" s="160" t="s">
        <v>190</v>
      </c>
      <c r="D27" s="161" t="s">
        <v>35</v>
      </c>
      <c r="E27" s="161" t="s">
        <v>41</v>
      </c>
      <c r="F27" s="161" t="s">
        <v>328</v>
      </c>
      <c r="G27" s="161" t="s">
        <v>308</v>
      </c>
      <c r="H27" s="161" t="s">
        <v>35</v>
      </c>
      <c r="I27" s="161" t="s">
        <v>36</v>
      </c>
      <c r="J27" s="161" t="s">
        <v>37</v>
      </c>
      <c r="K27" s="161" t="s">
        <v>59</v>
      </c>
      <c r="L27" s="141">
        <f>L28</f>
        <v>210184.88</v>
      </c>
      <c r="M27" s="46"/>
      <c r="N27" s="46"/>
      <c r="O27" s="46"/>
      <c r="P27" s="46"/>
      <c r="Q27" s="46"/>
      <c r="R27" s="47"/>
      <c r="S27" s="47"/>
      <c r="T27" s="142">
        <f>T28</f>
        <v>210184.88</v>
      </c>
      <c r="U27" s="133">
        <f t="shared" si="0"/>
        <v>100</v>
      </c>
    </row>
    <row r="28" spans="1:21" ht="42.75" customHeight="1">
      <c r="A28" s="15"/>
      <c r="B28" s="13"/>
      <c r="C28" s="162" t="s">
        <v>57</v>
      </c>
      <c r="D28" s="144" t="s">
        <v>35</v>
      </c>
      <c r="E28" s="144" t="s">
        <v>41</v>
      </c>
      <c r="F28" s="144" t="s">
        <v>328</v>
      </c>
      <c r="G28" s="144" t="s">
        <v>308</v>
      </c>
      <c r="H28" s="144" t="s">
        <v>58</v>
      </c>
      <c r="I28" s="144" t="s">
        <v>305</v>
      </c>
      <c r="J28" s="144" t="s">
        <v>37</v>
      </c>
      <c r="K28" s="144" t="s">
        <v>59</v>
      </c>
      <c r="L28" s="145">
        <v>210184.88</v>
      </c>
      <c r="M28" s="73" t="e">
        <f aca="true" t="shared" si="5" ref="M28:R28">M29</f>
        <v>#REF!</v>
      </c>
      <c r="N28" s="73" t="e">
        <f t="shared" si="5"/>
        <v>#REF!</v>
      </c>
      <c r="O28" s="73" t="e">
        <f t="shared" si="5"/>
        <v>#REF!</v>
      </c>
      <c r="P28" s="73" t="e">
        <f t="shared" si="5"/>
        <v>#REF!</v>
      </c>
      <c r="Q28" s="73" t="e">
        <f t="shared" si="5"/>
        <v>#REF!</v>
      </c>
      <c r="R28" s="73" t="e">
        <f t="shared" si="5"/>
        <v>#REF!</v>
      </c>
      <c r="S28" s="74" t="e">
        <f>#REF!=SUM(L28:R28)</f>
        <v>#REF!</v>
      </c>
      <c r="T28" s="163">
        <v>210184.88</v>
      </c>
      <c r="U28" s="133">
        <f t="shared" si="0"/>
        <v>100</v>
      </c>
    </row>
    <row r="29" spans="1:21" ht="116.25" customHeight="1">
      <c r="A29" s="49" t="s">
        <v>497</v>
      </c>
      <c r="B29" s="45"/>
      <c r="C29" s="164" t="s">
        <v>498</v>
      </c>
      <c r="D29" s="140" t="s">
        <v>35</v>
      </c>
      <c r="E29" s="42" t="s">
        <v>41</v>
      </c>
      <c r="F29" s="42" t="s">
        <v>328</v>
      </c>
      <c r="G29" s="42" t="s">
        <v>305</v>
      </c>
      <c r="H29" s="42" t="s">
        <v>35</v>
      </c>
      <c r="I29" s="42" t="s">
        <v>36</v>
      </c>
      <c r="J29" s="42" t="s">
        <v>37</v>
      </c>
      <c r="K29" s="42" t="s">
        <v>59</v>
      </c>
      <c r="L29" s="142">
        <f>L30+L34+L36+L40+L38</f>
        <v>8035905.86</v>
      </c>
      <c r="M29" s="142" t="e">
        <f aca="true" t="shared" si="6" ref="M29:T29">M30+M34+M36+M40+M38</f>
        <v>#REF!</v>
      </c>
      <c r="N29" s="142" t="e">
        <f t="shared" si="6"/>
        <v>#REF!</v>
      </c>
      <c r="O29" s="142" t="e">
        <f t="shared" si="6"/>
        <v>#REF!</v>
      </c>
      <c r="P29" s="142" t="e">
        <f t="shared" si="6"/>
        <v>#REF!</v>
      </c>
      <c r="Q29" s="142" t="e">
        <f t="shared" si="6"/>
        <v>#REF!</v>
      </c>
      <c r="R29" s="142" t="e">
        <f t="shared" si="6"/>
        <v>#REF!</v>
      </c>
      <c r="S29" s="142" t="e">
        <f t="shared" si="6"/>
        <v>#REF!</v>
      </c>
      <c r="T29" s="142">
        <f t="shared" si="6"/>
        <v>7275702.07</v>
      </c>
      <c r="U29" s="133">
        <f t="shared" si="0"/>
        <v>90.53991170075753</v>
      </c>
    </row>
    <row r="30" spans="1:21" ht="78.75" customHeight="1">
      <c r="A30" s="15"/>
      <c r="B30" s="45"/>
      <c r="C30" s="165" t="s">
        <v>499</v>
      </c>
      <c r="D30" s="166" t="s">
        <v>35</v>
      </c>
      <c r="E30" s="166" t="s">
        <v>41</v>
      </c>
      <c r="F30" s="166" t="s">
        <v>328</v>
      </c>
      <c r="G30" s="166" t="s">
        <v>305</v>
      </c>
      <c r="H30" s="166" t="s">
        <v>60</v>
      </c>
      <c r="I30" s="166" t="s">
        <v>36</v>
      </c>
      <c r="J30" s="166" t="s">
        <v>37</v>
      </c>
      <c r="K30" s="166" t="s">
        <v>59</v>
      </c>
      <c r="L30" s="167">
        <f>L31+L33+L32</f>
        <v>4050000</v>
      </c>
      <c r="M30" s="46"/>
      <c r="N30" s="46"/>
      <c r="O30" s="46"/>
      <c r="P30" s="46"/>
      <c r="Q30" s="46"/>
      <c r="R30" s="47" t="e">
        <f>SUM(#REF!)</f>
        <v>#REF!</v>
      </c>
      <c r="S30" s="47" t="e">
        <f>#REF!=SUM(L30:R30)</f>
        <v>#REF!</v>
      </c>
      <c r="T30" s="167">
        <f>T31+T33</f>
        <v>3988165.51</v>
      </c>
      <c r="U30" s="133">
        <f t="shared" si="0"/>
        <v>98.4732224691358</v>
      </c>
    </row>
    <row r="31" spans="1:21" ht="99" customHeight="1">
      <c r="A31" s="15"/>
      <c r="B31" s="45"/>
      <c r="C31" s="168" t="s">
        <v>172</v>
      </c>
      <c r="D31" s="147" t="s">
        <v>35</v>
      </c>
      <c r="E31" s="147" t="s">
        <v>41</v>
      </c>
      <c r="F31" s="147" t="s">
        <v>328</v>
      </c>
      <c r="G31" s="147" t="s">
        <v>305</v>
      </c>
      <c r="H31" s="147" t="s">
        <v>60</v>
      </c>
      <c r="I31" s="147" t="s">
        <v>305</v>
      </c>
      <c r="J31" s="147" t="s">
        <v>37</v>
      </c>
      <c r="K31" s="147" t="s">
        <v>59</v>
      </c>
      <c r="L31" s="145">
        <v>2050000</v>
      </c>
      <c r="M31" s="46"/>
      <c r="N31" s="46"/>
      <c r="O31" s="46"/>
      <c r="P31" s="46"/>
      <c r="Q31" s="46"/>
      <c r="R31" s="47"/>
      <c r="S31" s="47"/>
      <c r="T31" s="169">
        <v>2083479.2</v>
      </c>
      <c r="U31" s="133">
        <f t="shared" si="0"/>
        <v>101.63313170731708</v>
      </c>
    </row>
    <row r="32" spans="1:21" ht="0.75" customHeight="1">
      <c r="A32" s="15"/>
      <c r="B32" s="45"/>
      <c r="C32" s="168" t="s">
        <v>500</v>
      </c>
      <c r="D32" s="147" t="s">
        <v>35</v>
      </c>
      <c r="E32" s="147" t="s">
        <v>41</v>
      </c>
      <c r="F32" s="147" t="s">
        <v>328</v>
      </c>
      <c r="G32" s="147" t="s">
        <v>305</v>
      </c>
      <c r="H32" s="147" t="s">
        <v>60</v>
      </c>
      <c r="I32" s="147" t="s">
        <v>304</v>
      </c>
      <c r="J32" s="147" t="s">
        <v>37</v>
      </c>
      <c r="K32" s="147" t="s">
        <v>59</v>
      </c>
      <c r="L32" s="145">
        <v>0</v>
      </c>
      <c r="M32" s="46"/>
      <c r="N32" s="46"/>
      <c r="O32" s="46"/>
      <c r="P32" s="46"/>
      <c r="Q32" s="46"/>
      <c r="R32" s="47"/>
      <c r="S32" s="47"/>
      <c r="T32" s="169">
        <v>0</v>
      </c>
      <c r="U32" s="133" t="e">
        <f t="shared" si="0"/>
        <v>#DIV/0!</v>
      </c>
    </row>
    <row r="33" spans="1:21" ht="98.25" customHeight="1">
      <c r="A33" s="15"/>
      <c r="B33" s="45"/>
      <c r="C33" s="170" t="s">
        <v>203</v>
      </c>
      <c r="D33" s="147" t="s">
        <v>35</v>
      </c>
      <c r="E33" s="147" t="s">
        <v>41</v>
      </c>
      <c r="F33" s="147" t="s">
        <v>328</v>
      </c>
      <c r="G33" s="147" t="s">
        <v>305</v>
      </c>
      <c r="H33" s="147" t="s">
        <v>60</v>
      </c>
      <c r="I33" s="147" t="s">
        <v>358</v>
      </c>
      <c r="J33" s="147" t="s">
        <v>37</v>
      </c>
      <c r="K33" s="147" t="s">
        <v>59</v>
      </c>
      <c r="L33" s="145">
        <v>2000000</v>
      </c>
      <c r="M33" s="46" t="e">
        <f>#REF!</f>
        <v>#REF!</v>
      </c>
      <c r="N33" s="46" t="e">
        <f>#REF!</f>
        <v>#REF!</v>
      </c>
      <c r="O33" s="46" t="e">
        <f>#REF!</f>
        <v>#REF!</v>
      </c>
      <c r="P33" s="46" t="e">
        <f>#REF!</f>
        <v>#REF!</v>
      </c>
      <c r="Q33" s="46" t="e">
        <f>#REF!</f>
        <v>#REF!</v>
      </c>
      <c r="R33" s="47" t="e">
        <f>#REF!</f>
        <v>#REF!</v>
      </c>
      <c r="S33" s="47" t="e">
        <f>#REF!=SUM(L33:R33)</f>
        <v>#REF!</v>
      </c>
      <c r="T33" s="171">
        <v>1904686.31</v>
      </c>
      <c r="U33" s="133">
        <f t="shared" si="0"/>
        <v>95.2343155</v>
      </c>
    </row>
    <row r="34" spans="1:21" ht="78" customHeight="1">
      <c r="A34" s="15"/>
      <c r="B34" s="45"/>
      <c r="C34" s="172" t="s">
        <v>404</v>
      </c>
      <c r="D34" s="166" t="s">
        <v>35</v>
      </c>
      <c r="E34" s="166" t="s">
        <v>41</v>
      </c>
      <c r="F34" s="166" t="s">
        <v>328</v>
      </c>
      <c r="G34" s="166" t="s">
        <v>305</v>
      </c>
      <c r="H34" s="166" t="s">
        <v>44</v>
      </c>
      <c r="I34" s="166" t="s">
        <v>36</v>
      </c>
      <c r="J34" s="166" t="s">
        <v>37</v>
      </c>
      <c r="K34" s="166" t="s">
        <v>59</v>
      </c>
      <c r="L34" s="167">
        <f>L35</f>
        <v>377000</v>
      </c>
      <c r="M34" s="66"/>
      <c r="N34" s="66"/>
      <c r="O34" s="66"/>
      <c r="P34" s="66"/>
      <c r="Q34" s="66"/>
      <c r="R34" s="67"/>
      <c r="S34" s="67"/>
      <c r="T34" s="173">
        <f>T35</f>
        <v>376872</v>
      </c>
      <c r="U34" s="133">
        <f t="shared" si="0"/>
        <v>99.96604774535808</v>
      </c>
    </row>
    <row r="35" spans="1:21" ht="71.25" customHeight="1">
      <c r="A35" s="15"/>
      <c r="B35" s="45"/>
      <c r="C35" s="174" t="s">
        <v>402</v>
      </c>
      <c r="D35" s="147" t="s">
        <v>35</v>
      </c>
      <c r="E35" s="147" t="s">
        <v>41</v>
      </c>
      <c r="F35" s="147" t="s">
        <v>328</v>
      </c>
      <c r="G35" s="147" t="s">
        <v>305</v>
      </c>
      <c r="H35" s="147" t="s">
        <v>77</v>
      </c>
      <c r="I35" s="147" t="s">
        <v>305</v>
      </c>
      <c r="J35" s="147" t="s">
        <v>37</v>
      </c>
      <c r="K35" s="147" t="s">
        <v>59</v>
      </c>
      <c r="L35" s="145">
        <v>377000</v>
      </c>
      <c r="M35" s="46"/>
      <c r="N35" s="46"/>
      <c r="O35" s="46"/>
      <c r="P35" s="46"/>
      <c r="Q35" s="46"/>
      <c r="R35" s="47"/>
      <c r="S35" s="47"/>
      <c r="T35" s="175">
        <v>376872</v>
      </c>
      <c r="U35" s="133">
        <f t="shared" si="0"/>
        <v>99.96604774535808</v>
      </c>
    </row>
    <row r="36" spans="1:21" ht="105.75" customHeight="1">
      <c r="A36" s="15"/>
      <c r="B36" s="45"/>
      <c r="C36" s="172" t="s">
        <v>501</v>
      </c>
      <c r="D36" s="166" t="s">
        <v>330</v>
      </c>
      <c r="E36" s="166" t="s">
        <v>41</v>
      </c>
      <c r="F36" s="166" t="s">
        <v>328</v>
      </c>
      <c r="G36" s="166" t="s">
        <v>305</v>
      </c>
      <c r="H36" s="166" t="s">
        <v>46</v>
      </c>
      <c r="I36" s="166" t="s">
        <v>36</v>
      </c>
      <c r="J36" s="166" t="s">
        <v>37</v>
      </c>
      <c r="K36" s="166" t="s">
        <v>59</v>
      </c>
      <c r="L36" s="167">
        <f>L37</f>
        <v>708905.86</v>
      </c>
      <c r="M36" s="46" t="e">
        <f>#REF!</f>
        <v>#REF!</v>
      </c>
      <c r="N36" s="46" t="e">
        <f>#REF!</f>
        <v>#REF!</v>
      </c>
      <c r="O36" s="46" t="e">
        <f>#REF!</f>
        <v>#REF!</v>
      </c>
      <c r="P36" s="46" t="e">
        <f>#REF!</f>
        <v>#REF!</v>
      </c>
      <c r="Q36" s="46" t="e">
        <f>#REF!</f>
        <v>#REF!</v>
      </c>
      <c r="R36" s="47" t="e">
        <f>#REF!</f>
        <v>#REF!</v>
      </c>
      <c r="S36" s="47" t="e">
        <f>#REF!=SUM(L36:R36)</f>
        <v>#REF!</v>
      </c>
      <c r="T36" s="176">
        <f>T37</f>
        <v>409401.33</v>
      </c>
      <c r="U36" s="133">
        <f t="shared" si="0"/>
        <v>57.751156126710534</v>
      </c>
    </row>
    <row r="37" spans="1:21" ht="70.5" customHeight="1">
      <c r="A37" s="15"/>
      <c r="B37" s="51"/>
      <c r="C37" s="174" t="s">
        <v>502</v>
      </c>
      <c r="D37" s="147" t="s">
        <v>35</v>
      </c>
      <c r="E37" s="147" t="s">
        <v>41</v>
      </c>
      <c r="F37" s="147" t="s">
        <v>328</v>
      </c>
      <c r="G37" s="147" t="s">
        <v>305</v>
      </c>
      <c r="H37" s="147" t="s">
        <v>61</v>
      </c>
      <c r="I37" s="147" t="s">
        <v>305</v>
      </c>
      <c r="J37" s="147" t="s">
        <v>37</v>
      </c>
      <c r="K37" s="147" t="s">
        <v>59</v>
      </c>
      <c r="L37" s="145">
        <v>708905.86</v>
      </c>
      <c r="M37" s="46"/>
      <c r="N37" s="46"/>
      <c r="O37" s="46"/>
      <c r="P37" s="46"/>
      <c r="Q37" s="46"/>
      <c r="R37" s="47"/>
      <c r="S37" s="47"/>
      <c r="T37" s="177">
        <v>409401.33</v>
      </c>
      <c r="U37" s="133">
        <f t="shared" si="0"/>
        <v>57.751156126710534</v>
      </c>
    </row>
    <row r="38" spans="1:21" ht="70.5" customHeight="1">
      <c r="A38" s="15"/>
      <c r="B38" s="51"/>
      <c r="C38" s="425" t="s">
        <v>582</v>
      </c>
      <c r="D38" s="426" t="s">
        <v>35</v>
      </c>
      <c r="E38" s="426" t="s">
        <v>41</v>
      </c>
      <c r="F38" s="426" t="s">
        <v>328</v>
      </c>
      <c r="G38" s="426" t="s">
        <v>302</v>
      </c>
      <c r="H38" s="426" t="s">
        <v>47</v>
      </c>
      <c r="I38" s="426" t="s">
        <v>36</v>
      </c>
      <c r="J38" s="426" t="s">
        <v>37</v>
      </c>
      <c r="K38" s="426" t="s">
        <v>59</v>
      </c>
      <c r="L38" s="427">
        <f>L39</f>
        <v>400000</v>
      </c>
      <c r="M38" s="428"/>
      <c r="N38" s="428"/>
      <c r="O38" s="428"/>
      <c r="P38" s="428"/>
      <c r="Q38" s="428"/>
      <c r="R38" s="429"/>
      <c r="S38" s="429"/>
      <c r="T38" s="430">
        <f>T39</f>
        <v>337685.5</v>
      </c>
      <c r="U38" s="431">
        <f t="shared" si="0"/>
        <v>84.421375</v>
      </c>
    </row>
    <row r="39" spans="1:21" ht="70.5" customHeight="1">
      <c r="A39" s="15"/>
      <c r="B39" s="51"/>
      <c r="C39" s="424" t="s">
        <v>582</v>
      </c>
      <c r="D39" s="147" t="s">
        <v>35</v>
      </c>
      <c r="E39" s="147" t="s">
        <v>41</v>
      </c>
      <c r="F39" s="147" t="s">
        <v>328</v>
      </c>
      <c r="G39" s="147" t="s">
        <v>302</v>
      </c>
      <c r="H39" s="147" t="s">
        <v>581</v>
      </c>
      <c r="I39" s="147" t="s">
        <v>305</v>
      </c>
      <c r="J39" s="147" t="s">
        <v>37</v>
      </c>
      <c r="K39" s="147" t="s">
        <v>59</v>
      </c>
      <c r="L39" s="145">
        <v>400000</v>
      </c>
      <c r="M39" s="46"/>
      <c r="N39" s="46"/>
      <c r="O39" s="46"/>
      <c r="P39" s="46"/>
      <c r="Q39" s="46"/>
      <c r="R39" s="47"/>
      <c r="S39" s="47"/>
      <c r="T39" s="183">
        <v>337685.5</v>
      </c>
      <c r="U39" s="133">
        <f>T39/L39*100</f>
        <v>84.421375</v>
      </c>
    </row>
    <row r="40" spans="1:21" ht="46.5" customHeight="1">
      <c r="A40" s="15"/>
      <c r="B40" s="51"/>
      <c r="C40" s="178" t="s">
        <v>558</v>
      </c>
      <c r="D40" s="179" t="s">
        <v>330</v>
      </c>
      <c r="E40" s="179" t="s">
        <v>41</v>
      </c>
      <c r="F40" s="179" t="s">
        <v>328</v>
      </c>
      <c r="G40" s="179" t="s">
        <v>305</v>
      </c>
      <c r="H40" s="179" t="s">
        <v>560</v>
      </c>
      <c r="I40" s="179" t="s">
        <v>36</v>
      </c>
      <c r="J40" s="179" t="s">
        <v>37</v>
      </c>
      <c r="K40" s="179" t="s">
        <v>59</v>
      </c>
      <c r="L40" s="180">
        <f>L41</f>
        <v>2500000</v>
      </c>
      <c r="M40" s="66"/>
      <c r="N40" s="66"/>
      <c r="O40" s="66"/>
      <c r="P40" s="66"/>
      <c r="Q40" s="66"/>
      <c r="R40" s="67"/>
      <c r="S40" s="67"/>
      <c r="T40" s="181">
        <f>T41</f>
        <v>2163577.73</v>
      </c>
      <c r="U40" s="133">
        <f t="shared" si="0"/>
        <v>86.5431092</v>
      </c>
    </row>
    <row r="41" spans="1:21" ht="36" customHeight="1">
      <c r="A41" s="15"/>
      <c r="B41" s="51"/>
      <c r="C41" s="182" t="s">
        <v>559</v>
      </c>
      <c r="D41" s="147" t="s">
        <v>35</v>
      </c>
      <c r="E41" s="147" t="s">
        <v>41</v>
      </c>
      <c r="F41" s="147" t="s">
        <v>328</v>
      </c>
      <c r="G41" s="147" t="s">
        <v>305</v>
      </c>
      <c r="H41" s="147" t="s">
        <v>560</v>
      </c>
      <c r="I41" s="147" t="s">
        <v>305</v>
      </c>
      <c r="J41" s="147" t="s">
        <v>37</v>
      </c>
      <c r="K41" s="147" t="s">
        <v>59</v>
      </c>
      <c r="L41" s="145">
        <v>2500000</v>
      </c>
      <c r="M41" s="46"/>
      <c r="N41" s="46"/>
      <c r="O41" s="46"/>
      <c r="P41" s="46"/>
      <c r="Q41" s="46"/>
      <c r="R41" s="47"/>
      <c r="S41" s="47"/>
      <c r="T41" s="183">
        <v>2163577.73</v>
      </c>
      <c r="U41" s="133">
        <f t="shared" si="0"/>
        <v>86.5431092</v>
      </c>
    </row>
    <row r="42" spans="1:21" ht="24" customHeight="1">
      <c r="A42" s="39" t="s">
        <v>503</v>
      </c>
      <c r="B42" s="13"/>
      <c r="C42" s="134" t="s">
        <v>62</v>
      </c>
      <c r="D42" s="135" t="s">
        <v>35</v>
      </c>
      <c r="E42" s="136" t="s">
        <v>41</v>
      </c>
      <c r="F42" s="136" t="s">
        <v>303</v>
      </c>
      <c r="G42" s="136" t="s">
        <v>36</v>
      </c>
      <c r="H42" s="136" t="s">
        <v>35</v>
      </c>
      <c r="I42" s="136" t="s">
        <v>36</v>
      </c>
      <c r="J42" s="136" t="s">
        <v>37</v>
      </c>
      <c r="K42" s="136" t="s">
        <v>35</v>
      </c>
      <c r="L42" s="137">
        <f>L43</f>
        <v>-109000</v>
      </c>
      <c r="M42" s="40" t="e">
        <f>#REF!+#REF!+#REF!</f>
        <v>#REF!</v>
      </c>
      <c r="N42" s="40" t="e">
        <f>#REF!+#REF!+#REF!</f>
        <v>#REF!</v>
      </c>
      <c r="O42" s="40" t="e">
        <f>#REF!+#REF!+#REF!</f>
        <v>#REF!</v>
      </c>
      <c r="P42" s="40" t="e">
        <f>#REF!+#REF!+#REF!</f>
        <v>#REF!</v>
      </c>
      <c r="Q42" s="40" t="e">
        <f>#REF!+#REF!+#REF!</f>
        <v>#REF!</v>
      </c>
      <c r="R42" s="41" t="e">
        <f>#REF!+#REF!+#REF!</f>
        <v>#REF!</v>
      </c>
      <c r="S42" s="41" t="e">
        <f>#REF!=SUM(L42:R42)</f>
        <v>#REF!</v>
      </c>
      <c r="T42" s="138">
        <f>T43</f>
        <v>-140904.74</v>
      </c>
      <c r="U42" s="133">
        <f t="shared" si="0"/>
        <v>129.27040366972474</v>
      </c>
    </row>
    <row r="43" spans="1:21" s="14" customFormat="1" ht="24.75" customHeight="1">
      <c r="A43" s="49" t="s">
        <v>504</v>
      </c>
      <c r="B43" s="50"/>
      <c r="C43" s="139" t="s">
        <v>63</v>
      </c>
      <c r="D43" s="42" t="s">
        <v>35</v>
      </c>
      <c r="E43" s="42" t="s">
        <v>41</v>
      </c>
      <c r="F43" s="42" t="s">
        <v>303</v>
      </c>
      <c r="G43" s="42" t="s">
        <v>299</v>
      </c>
      <c r="H43" s="42" t="s">
        <v>35</v>
      </c>
      <c r="I43" s="42" t="s">
        <v>299</v>
      </c>
      <c r="J43" s="42" t="s">
        <v>37</v>
      </c>
      <c r="K43" s="42" t="s">
        <v>59</v>
      </c>
      <c r="L43" s="141">
        <f>L44+L45+L46+L47</f>
        <v>-109000</v>
      </c>
      <c r="M43" s="46"/>
      <c r="N43" s="46"/>
      <c r="O43" s="46"/>
      <c r="P43" s="46"/>
      <c r="Q43" s="46"/>
      <c r="R43" s="47"/>
      <c r="S43" s="47"/>
      <c r="T43" s="141">
        <f>T44+T45+T46+T47</f>
        <v>-140904.74</v>
      </c>
      <c r="U43" s="133">
        <f t="shared" si="0"/>
        <v>129.27040366972474</v>
      </c>
    </row>
    <row r="44" spans="1:21" s="5" customFormat="1" ht="34.5" customHeight="1">
      <c r="A44" s="49"/>
      <c r="B44" s="45"/>
      <c r="C44" s="162" t="s">
        <v>64</v>
      </c>
      <c r="D44" s="147" t="s">
        <v>35</v>
      </c>
      <c r="E44" s="147" t="s">
        <v>41</v>
      </c>
      <c r="F44" s="147" t="s">
        <v>303</v>
      </c>
      <c r="G44" s="147" t="s">
        <v>299</v>
      </c>
      <c r="H44" s="147" t="s">
        <v>42</v>
      </c>
      <c r="I44" s="147" t="s">
        <v>299</v>
      </c>
      <c r="J44" s="147" t="s">
        <v>37</v>
      </c>
      <c r="K44" s="147" t="s">
        <v>59</v>
      </c>
      <c r="L44" s="145">
        <v>42300</v>
      </c>
      <c r="M44" s="46"/>
      <c r="N44" s="46"/>
      <c r="O44" s="46"/>
      <c r="P44" s="46"/>
      <c r="Q44" s="46"/>
      <c r="R44" s="47"/>
      <c r="S44" s="47"/>
      <c r="T44" s="184">
        <v>31682.28</v>
      </c>
      <c r="U44" s="133">
        <f t="shared" si="0"/>
        <v>74.89900709219857</v>
      </c>
    </row>
    <row r="45" spans="1:21" s="14" customFormat="1" ht="35.25" customHeight="1" hidden="1">
      <c r="A45" s="62"/>
      <c r="B45" s="42"/>
      <c r="C45" s="162" t="s">
        <v>65</v>
      </c>
      <c r="D45" s="147" t="s">
        <v>35</v>
      </c>
      <c r="E45" s="147" t="s">
        <v>41</v>
      </c>
      <c r="F45" s="147" t="s">
        <v>303</v>
      </c>
      <c r="G45" s="147" t="s">
        <v>299</v>
      </c>
      <c r="H45" s="147" t="s">
        <v>44</v>
      </c>
      <c r="I45" s="147" t="s">
        <v>299</v>
      </c>
      <c r="J45" s="147" t="s">
        <v>37</v>
      </c>
      <c r="K45" s="147" t="s">
        <v>59</v>
      </c>
      <c r="L45" s="145">
        <v>0</v>
      </c>
      <c r="M45" s="46"/>
      <c r="N45" s="46"/>
      <c r="O45" s="46"/>
      <c r="P45" s="46"/>
      <c r="Q45" s="47"/>
      <c r="R45" s="47"/>
      <c r="S45" s="151">
        <v>150000</v>
      </c>
      <c r="T45" s="185">
        <v>0</v>
      </c>
      <c r="U45" s="133" t="e">
        <f t="shared" si="0"/>
        <v>#DIV/0!</v>
      </c>
    </row>
    <row r="46" spans="1:21" ht="30.75" customHeight="1" hidden="1">
      <c r="A46" s="62"/>
      <c r="B46" s="42"/>
      <c r="C46" s="162" t="s">
        <v>191</v>
      </c>
      <c r="D46" s="147" t="s">
        <v>35</v>
      </c>
      <c r="E46" s="147" t="s">
        <v>41</v>
      </c>
      <c r="F46" s="147" t="s">
        <v>303</v>
      </c>
      <c r="G46" s="147" t="s">
        <v>299</v>
      </c>
      <c r="H46" s="147" t="s">
        <v>46</v>
      </c>
      <c r="I46" s="147" t="s">
        <v>299</v>
      </c>
      <c r="J46" s="147" t="s">
        <v>37</v>
      </c>
      <c r="K46" s="147" t="s">
        <v>59</v>
      </c>
      <c r="L46" s="145">
        <v>0</v>
      </c>
      <c r="M46" s="46"/>
      <c r="N46" s="46"/>
      <c r="O46" s="46"/>
      <c r="P46" s="46"/>
      <c r="Q46" s="47"/>
      <c r="R46" s="47"/>
      <c r="S46" s="151">
        <v>190000</v>
      </c>
      <c r="T46" s="186">
        <v>0</v>
      </c>
      <c r="U46" s="133" t="e">
        <f t="shared" si="0"/>
        <v>#DIV/0!</v>
      </c>
    </row>
    <row r="47" spans="1:21" ht="28.5" customHeight="1">
      <c r="A47" s="62"/>
      <c r="B47" s="42"/>
      <c r="C47" s="162" t="s">
        <v>66</v>
      </c>
      <c r="D47" s="147" t="s">
        <v>35</v>
      </c>
      <c r="E47" s="147" t="s">
        <v>41</v>
      </c>
      <c r="F47" s="147" t="s">
        <v>303</v>
      </c>
      <c r="G47" s="147" t="s">
        <v>299</v>
      </c>
      <c r="H47" s="147" t="s">
        <v>47</v>
      </c>
      <c r="I47" s="147" t="s">
        <v>299</v>
      </c>
      <c r="J47" s="147" t="s">
        <v>37</v>
      </c>
      <c r="K47" s="147" t="s">
        <v>59</v>
      </c>
      <c r="L47" s="145">
        <f>L48+L49</f>
        <v>-151300</v>
      </c>
      <c r="M47" s="145">
        <f aca="true" t="shared" si="7" ref="M47:T47">M48+M49</f>
        <v>0</v>
      </c>
      <c r="N47" s="145">
        <f t="shared" si="7"/>
        <v>0</v>
      </c>
      <c r="O47" s="145">
        <f t="shared" si="7"/>
        <v>0</v>
      </c>
      <c r="P47" s="145">
        <f t="shared" si="7"/>
        <v>0</v>
      </c>
      <c r="Q47" s="145">
        <f t="shared" si="7"/>
        <v>0</v>
      </c>
      <c r="R47" s="145">
        <f t="shared" si="7"/>
        <v>0</v>
      </c>
      <c r="S47" s="145">
        <f t="shared" si="7"/>
        <v>0</v>
      </c>
      <c r="T47" s="145">
        <f t="shared" si="7"/>
        <v>-172587.02</v>
      </c>
      <c r="U47" s="133">
        <f t="shared" si="0"/>
        <v>114.06941176470589</v>
      </c>
    </row>
    <row r="48" spans="1:21" ht="28.5" customHeight="1">
      <c r="A48" s="62"/>
      <c r="B48" s="42"/>
      <c r="C48" s="162" t="s">
        <v>585</v>
      </c>
      <c r="D48" s="147" t="s">
        <v>35</v>
      </c>
      <c r="E48" s="147" t="s">
        <v>41</v>
      </c>
      <c r="F48" s="147" t="s">
        <v>303</v>
      </c>
      <c r="G48" s="147" t="s">
        <v>299</v>
      </c>
      <c r="H48" s="147" t="s">
        <v>583</v>
      </c>
      <c r="I48" s="147" t="s">
        <v>299</v>
      </c>
      <c r="J48" s="147" t="s">
        <v>37</v>
      </c>
      <c r="K48" s="147" t="s">
        <v>59</v>
      </c>
      <c r="L48" s="145">
        <v>-154000</v>
      </c>
      <c r="M48" s="46"/>
      <c r="N48" s="46"/>
      <c r="O48" s="46"/>
      <c r="P48" s="46"/>
      <c r="Q48" s="47"/>
      <c r="R48" s="47"/>
      <c r="S48" s="151"/>
      <c r="T48" s="187">
        <v>-175271.25</v>
      </c>
      <c r="U48" s="133">
        <f t="shared" si="0"/>
        <v>113.8125</v>
      </c>
    </row>
    <row r="49" spans="1:21" ht="28.5" customHeight="1">
      <c r="A49" s="62"/>
      <c r="B49" s="42"/>
      <c r="C49" s="162" t="s">
        <v>586</v>
      </c>
      <c r="D49" s="147" t="s">
        <v>35</v>
      </c>
      <c r="E49" s="147" t="s">
        <v>41</v>
      </c>
      <c r="F49" s="147" t="s">
        <v>303</v>
      </c>
      <c r="G49" s="147" t="s">
        <v>299</v>
      </c>
      <c r="H49" s="147" t="s">
        <v>584</v>
      </c>
      <c r="I49" s="147" t="s">
        <v>299</v>
      </c>
      <c r="J49" s="147" t="s">
        <v>37</v>
      </c>
      <c r="K49" s="147" t="s">
        <v>59</v>
      </c>
      <c r="L49" s="145">
        <v>2700</v>
      </c>
      <c r="M49" s="46"/>
      <c r="N49" s="46"/>
      <c r="O49" s="46"/>
      <c r="P49" s="46"/>
      <c r="Q49" s="47"/>
      <c r="R49" s="47"/>
      <c r="S49" s="151"/>
      <c r="T49" s="187">
        <v>2684.23</v>
      </c>
      <c r="U49" s="133">
        <f t="shared" si="0"/>
        <v>99.41592592592593</v>
      </c>
    </row>
    <row r="50" spans="1:21" ht="45.75" customHeight="1">
      <c r="A50" s="39" t="s">
        <v>505</v>
      </c>
      <c r="B50" s="13"/>
      <c r="C50" s="134" t="s">
        <v>67</v>
      </c>
      <c r="D50" s="136" t="s">
        <v>35</v>
      </c>
      <c r="E50" s="136" t="s">
        <v>41</v>
      </c>
      <c r="F50" s="136" t="s">
        <v>358</v>
      </c>
      <c r="G50" s="136" t="s">
        <v>36</v>
      </c>
      <c r="H50" s="136" t="s">
        <v>35</v>
      </c>
      <c r="I50" s="136" t="s">
        <v>36</v>
      </c>
      <c r="J50" s="136" t="s">
        <v>37</v>
      </c>
      <c r="K50" s="136" t="s">
        <v>35</v>
      </c>
      <c r="L50" s="137">
        <f aca="true" t="shared" si="8" ref="L50:Q50">L51</f>
        <v>17000000</v>
      </c>
      <c r="M50" s="40">
        <f t="shared" si="8"/>
        <v>0</v>
      </c>
      <c r="N50" s="40">
        <f t="shared" si="8"/>
        <v>0</v>
      </c>
      <c r="O50" s="40">
        <f t="shared" si="8"/>
        <v>0</v>
      </c>
      <c r="P50" s="40">
        <f t="shared" si="8"/>
        <v>0</v>
      </c>
      <c r="Q50" s="41">
        <f t="shared" si="8"/>
        <v>0</v>
      </c>
      <c r="R50" s="41" t="e">
        <f>#REF!=SUM(L50:Q50)</f>
        <v>#REF!</v>
      </c>
      <c r="S50" s="151">
        <v>360000</v>
      </c>
      <c r="T50" s="138">
        <f>T51+T53</f>
        <v>17219856.48</v>
      </c>
      <c r="U50" s="133">
        <f t="shared" si="0"/>
        <v>101.2932734117647</v>
      </c>
    </row>
    <row r="51" spans="1:21" ht="24" customHeight="1">
      <c r="A51" s="57" t="s">
        <v>506</v>
      </c>
      <c r="B51" s="13"/>
      <c r="C51" s="188" t="s">
        <v>192</v>
      </c>
      <c r="D51" s="189" t="s">
        <v>35</v>
      </c>
      <c r="E51" s="189" t="s">
        <v>41</v>
      </c>
      <c r="F51" s="189" t="s">
        <v>358</v>
      </c>
      <c r="G51" s="189" t="s">
        <v>299</v>
      </c>
      <c r="H51" s="189" t="s">
        <v>193</v>
      </c>
      <c r="I51" s="189" t="s">
        <v>36</v>
      </c>
      <c r="J51" s="189" t="s">
        <v>37</v>
      </c>
      <c r="K51" s="189" t="s">
        <v>69</v>
      </c>
      <c r="L51" s="190">
        <f>L52+L54</f>
        <v>17000000</v>
      </c>
      <c r="M51" s="79">
        <f aca="true" t="shared" si="9" ref="M51:R53">M52</f>
        <v>0</v>
      </c>
      <c r="N51" s="79">
        <f t="shared" si="9"/>
        <v>0</v>
      </c>
      <c r="O51" s="79">
        <f t="shared" si="9"/>
        <v>0</v>
      </c>
      <c r="P51" s="79">
        <f t="shared" si="9"/>
        <v>0</v>
      </c>
      <c r="Q51" s="79">
        <f t="shared" si="9"/>
        <v>0</v>
      </c>
      <c r="R51" s="80">
        <f t="shared" si="9"/>
        <v>0</v>
      </c>
      <c r="S51" s="80" t="e">
        <f>#REF!=SUM(L51:R51)</f>
        <v>#REF!</v>
      </c>
      <c r="T51" s="190">
        <f>T52</f>
        <v>17219856.48</v>
      </c>
      <c r="U51" s="133">
        <f t="shared" si="0"/>
        <v>101.2932734117647</v>
      </c>
    </row>
    <row r="52" spans="1:21" ht="38.25" customHeight="1">
      <c r="A52" s="57"/>
      <c r="B52" s="45"/>
      <c r="C52" s="149" t="s">
        <v>70</v>
      </c>
      <c r="D52" s="147" t="s">
        <v>35</v>
      </c>
      <c r="E52" s="147" t="s">
        <v>41</v>
      </c>
      <c r="F52" s="147" t="s">
        <v>358</v>
      </c>
      <c r="G52" s="147" t="s">
        <v>299</v>
      </c>
      <c r="H52" s="147" t="s">
        <v>68</v>
      </c>
      <c r="I52" s="147" t="s">
        <v>305</v>
      </c>
      <c r="J52" s="147" t="s">
        <v>37</v>
      </c>
      <c r="K52" s="147" t="s">
        <v>69</v>
      </c>
      <c r="L52" s="145">
        <v>17000000</v>
      </c>
      <c r="M52" s="43">
        <f aca="true" t="shared" si="10" ref="M52:R52">M56</f>
        <v>0</v>
      </c>
      <c r="N52" s="43">
        <f t="shared" si="10"/>
        <v>0</v>
      </c>
      <c r="O52" s="43">
        <f t="shared" si="10"/>
        <v>0</v>
      </c>
      <c r="P52" s="43">
        <f t="shared" si="10"/>
        <v>0</v>
      </c>
      <c r="Q52" s="43">
        <f t="shared" si="10"/>
        <v>0</v>
      </c>
      <c r="R52" s="44">
        <f t="shared" si="10"/>
        <v>0</v>
      </c>
      <c r="S52" s="44" t="e">
        <f>#REF!=SUM(L52:R52)</f>
        <v>#REF!</v>
      </c>
      <c r="T52" s="191">
        <v>17219856.48</v>
      </c>
      <c r="U52" s="133">
        <f t="shared" si="0"/>
        <v>101.2932734117647</v>
      </c>
    </row>
    <row r="53" spans="1:21" ht="30" customHeight="1" hidden="1">
      <c r="A53" s="57" t="s">
        <v>230</v>
      </c>
      <c r="B53" s="45"/>
      <c r="C53" s="188" t="s">
        <v>229</v>
      </c>
      <c r="D53" s="189" t="s">
        <v>35</v>
      </c>
      <c r="E53" s="189" t="s">
        <v>41</v>
      </c>
      <c r="F53" s="189" t="s">
        <v>358</v>
      </c>
      <c r="G53" s="189" t="s">
        <v>306</v>
      </c>
      <c r="H53" s="189" t="s">
        <v>193</v>
      </c>
      <c r="I53" s="189" t="s">
        <v>36</v>
      </c>
      <c r="J53" s="189" t="s">
        <v>37</v>
      </c>
      <c r="K53" s="189" t="s">
        <v>69</v>
      </c>
      <c r="L53" s="190">
        <f>L54</f>
        <v>0</v>
      </c>
      <c r="M53" s="79">
        <f t="shared" si="9"/>
        <v>0</v>
      </c>
      <c r="N53" s="79">
        <f t="shared" si="9"/>
        <v>0</v>
      </c>
      <c r="O53" s="79">
        <f t="shared" si="9"/>
        <v>0</v>
      </c>
      <c r="P53" s="79">
        <f t="shared" si="9"/>
        <v>0</v>
      </c>
      <c r="Q53" s="79">
        <f t="shared" si="9"/>
        <v>0</v>
      </c>
      <c r="R53" s="80">
        <f t="shared" si="9"/>
        <v>0</v>
      </c>
      <c r="S53" s="80" t="e">
        <f>#REF!=SUM(L53:R53)</f>
        <v>#REF!</v>
      </c>
      <c r="T53" s="190">
        <f>T54</f>
        <v>0</v>
      </c>
      <c r="U53" s="133" t="e">
        <f t="shared" si="0"/>
        <v>#DIV/0!</v>
      </c>
    </row>
    <row r="54" spans="1:21" ht="17.25" customHeight="1" hidden="1">
      <c r="A54" s="57"/>
      <c r="B54" s="45"/>
      <c r="C54" s="149" t="s">
        <v>228</v>
      </c>
      <c r="D54" s="147" t="s">
        <v>35</v>
      </c>
      <c r="E54" s="147" t="s">
        <v>41</v>
      </c>
      <c r="F54" s="147" t="s">
        <v>358</v>
      </c>
      <c r="G54" s="147" t="s">
        <v>306</v>
      </c>
      <c r="H54" s="147" t="s">
        <v>68</v>
      </c>
      <c r="I54" s="147" t="s">
        <v>305</v>
      </c>
      <c r="J54" s="147" t="s">
        <v>37</v>
      </c>
      <c r="K54" s="147" t="s">
        <v>69</v>
      </c>
      <c r="L54" s="145">
        <v>0</v>
      </c>
      <c r="M54" s="43">
        <f aca="true" t="shared" si="11" ref="M54:R54">M57</f>
        <v>0</v>
      </c>
      <c r="N54" s="43">
        <f t="shared" si="11"/>
        <v>0</v>
      </c>
      <c r="O54" s="43">
        <f t="shared" si="11"/>
        <v>0</v>
      </c>
      <c r="P54" s="43">
        <f t="shared" si="11"/>
        <v>0</v>
      </c>
      <c r="Q54" s="43">
        <f t="shared" si="11"/>
        <v>0</v>
      </c>
      <c r="R54" s="44">
        <f t="shared" si="11"/>
        <v>0</v>
      </c>
      <c r="S54" s="44" t="e">
        <f>#REF!=SUM(L54:R54)</f>
        <v>#REF!</v>
      </c>
      <c r="T54" s="191">
        <v>0</v>
      </c>
      <c r="U54" s="133" t="e">
        <f t="shared" si="0"/>
        <v>#DIV/0!</v>
      </c>
    </row>
    <row r="55" spans="1:21" ht="44.25" customHeight="1">
      <c r="A55" s="39" t="s">
        <v>507</v>
      </c>
      <c r="B55" s="45"/>
      <c r="C55" s="134" t="s">
        <v>71</v>
      </c>
      <c r="D55" s="136" t="s">
        <v>35</v>
      </c>
      <c r="E55" s="136" t="s">
        <v>41</v>
      </c>
      <c r="F55" s="136" t="s">
        <v>332</v>
      </c>
      <c r="G55" s="136" t="s">
        <v>36</v>
      </c>
      <c r="H55" s="136" t="s">
        <v>35</v>
      </c>
      <c r="I55" s="136" t="s">
        <v>36</v>
      </c>
      <c r="J55" s="136" t="s">
        <v>37</v>
      </c>
      <c r="K55" s="136" t="s">
        <v>35</v>
      </c>
      <c r="L55" s="137">
        <f>L56+L59</f>
        <v>1441000</v>
      </c>
      <c r="M55" s="43"/>
      <c r="N55" s="43"/>
      <c r="O55" s="43"/>
      <c r="P55" s="43"/>
      <c r="Q55" s="43"/>
      <c r="R55" s="44"/>
      <c r="S55" s="44"/>
      <c r="T55" s="137">
        <f>T56+T59</f>
        <v>1420883</v>
      </c>
      <c r="U55" s="133">
        <f t="shared" si="0"/>
        <v>98.60395558639834</v>
      </c>
    </row>
    <row r="56" spans="1:21" s="12" customFormat="1" ht="42" customHeight="1">
      <c r="A56" s="13" t="s">
        <v>508</v>
      </c>
      <c r="B56" s="45"/>
      <c r="C56" s="139" t="s">
        <v>72</v>
      </c>
      <c r="D56" s="42" t="s">
        <v>330</v>
      </c>
      <c r="E56" s="42" t="s">
        <v>41</v>
      </c>
      <c r="F56" s="42" t="s">
        <v>332</v>
      </c>
      <c r="G56" s="42" t="s">
        <v>306</v>
      </c>
      <c r="H56" s="42" t="s">
        <v>35</v>
      </c>
      <c r="I56" s="42" t="s">
        <v>36</v>
      </c>
      <c r="J56" s="42" t="s">
        <v>37</v>
      </c>
      <c r="K56" s="42" t="s">
        <v>35</v>
      </c>
      <c r="L56" s="141">
        <f>L57</f>
        <v>1148000</v>
      </c>
      <c r="M56" s="46"/>
      <c r="N56" s="46"/>
      <c r="O56" s="46"/>
      <c r="P56" s="46"/>
      <c r="Q56" s="46"/>
      <c r="R56" s="47"/>
      <c r="S56" s="47" t="e">
        <f>#REF!=SUM(L56:R56)</f>
        <v>#REF!</v>
      </c>
      <c r="T56" s="192">
        <f>T57</f>
        <v>1148236</v>
      </c>
      <c r="U56" s="133">
        <f t="shared" si="0"/>
        <v>100.0205574912892</v>
      </c>
    </row>
    <row r="57" spans="1:21" ht="95.25" customHeight="1">
      <c r="A57" s="13"/>
      <c r="B57" s="36"/>
      <c r="C57" s="193" t="s">
        <v>528</v>
      </c>
      <c r="D57" s="179" t="s">
        <v>330</v>
      </c>
      <c r="E57" s="179" t="s">
        <v>41</v>
      </c>
      <c r="F57" s="179" t="s">
        <v>332</v>
      </c>
      <c r="G57" s="179" t="s">
        <v>306</v>
      </c>
      <c r="H57" s="179" t="s">
        <v>58</v>
      </c>
      <c r="I57" s="179" t="s">
        <v>305</v>
      </c>
      <c r="J57" s="179" t="s">
        <v>37</v>
      </c>
      <c r="K57" s="179" t="s">
        <v>73</v>
      </c>
      <c r="L57" s="180">
        <f>L58</f>
        <v>1148000</v>
      </c>
      <c r="M57" s="66"/>
      <c r="N57" s="66"/>
      <c r="O57" s="66"/>
      <c r="P57" s="66"/>
      <c r="Q57" s="66"/>
      <c r="R57" s="67"/>
      <c r="S57" s="67"/>
      <c r="T57" s="194">
        <f>T58</f>
        <v>1148236</v>
      </c>
      <c r="U57" s="133">
        <f t="shared" si="0"/>
        <v>100.0205574912892</v>
      </c>
    </row>
    <row r="58" spans="1:21" s="16" customFormat="1" ht="99" customHeight="1">
      <c r="A58" s="63"/>
      <c r="B58" s="39"/>
      <c r="C58" s="195" t="s">
        <v>397</v>
      </c>
      <c r="D58" s="144" t="s">
        <v>330</v>
      </c>
      <c r="E58" s="144" t="s">
        <v>41</v>
      </c>
      <c r="F58" s="144" t="s">
        <v>332</v>
      </c>
      <c r="G58" s="144" t="s">
        <v>306</v>
      </c>
      <c r="H58" s="144" t="s">
        <v>74</v>
      </c>
      <c r="I58" s="144" t="s">
        <v>305</v>
      </c>
      <c r="J58" s="144" t="s">
        <v>37</v>
      </c>
      <c r="K58" s="144" t="s">
        <v>73</v>
      </c>
      <c r="L58" s="145">
        <v>1148000</v>
      </c>
      <c r="M58" s="58"/>
      <c r="N58" s="58"/>
      <c r="O58" s="58"/>
      <c r="P58" s="58"/>
      <c r="Q58" s="58"/>
      <c r="R58" s="59"/>
      <c r="S58" s="59"/>
      <c r="T58" s="196">
        <v>1148236</v>
      </c>
      <c r="U58" s="133">
        <f t="shared" si="0"/>
        <v>100.0205574912892</v>
      </c>
    </row>
    <row r="59" spans="1:21" s="12" customFormat="1" ht="38.25" customHeight="1">
      <c r="A59" s="13" t="s">
        <v>529</v>
      </c>
      <c r="B59" s="13"/>
      <c r="C59" s="197" t="s">
        <v>530</v>
      </c>
      <c r="D59" s="42" t="s">
        <v>330</v>
      </c>
      <c r="E59" s="42" t="s">
        <v>41</v>
      </c>
      <c r="F59" s="42" t="s">
        <v>332</v>
      </c>
      <c r="G59" s="42" t="s">
        <v>75</v>
      </c>
      <c r="H59" s="42" t="s">
        <v>35</v>
      </c>
      <c r="I59" s="42" t="s">
        <v>36</v>
      </c>
      <c r="J59" s="42" t="s">
        <v>37</v>
      </c>
      <c r="K59" s="42" t="s">
        <v>76</v>
      </c>
      <c r="L59" s="141">
        <f>L60</f>
        <v>293000</v>
      </c>
      <c r="M59" s="46"/>
      <c r="N59" s="46"/>
      <c r="O59" s="46"/>
      <c r="P59" s="46"/>
      <c r="Q59" s="46"/>
      <c r="R59" s="47"/>
      <c r="S59" s="47"/>
      <c r="T59" s="141">
        <f>T60</f>
        <v>272647</v>
      </c>
      <c r="U59" s="133">
        <f t="shared" si="0"/>
        <v>93.05358361774744</v>
      </c>
    </row>
    <row r="60" spans="1:21" s="12" customFormat="1" ht="36" customHeight="1">
      <c r="A60" s="63"/>
      <c r="B60" s="13"/>
      <c r="C60" s="198" t="s">
        <v>531</v>
      </c>
      <c r="D60" s="179" t="s">
        <v>330</v>
      </c>
      <c r="E60" s="179" t="s">
        <v>41</v>
      </c>
      <c r="F60" s="179" t="s">
        <v>332</v>
      </c>
      <c r="G60" s="179" t="s">
        <v>75</v>
      </c>
      <c r="H60" s="179" t="s">
        <v>42</v>
      </c>
      <c r="I60" s="179" t="s">
        <v>36</v>
      </c>
      <c r="J60" s="179" t="s">
        <v>37</v>
      </c>
      <c r="K60" s="179" t="s">
        <v>76</v>
      </c>
      <c r="L60" s="180">
        <f>L61+L62+L63</f>
        <v>293000</v>
      </c>
      <c r="M60" s="199"/>
      <c r="N60" s="199" t="e">
        <f>#REF!+#REF!</f>
        <v>#REF!</v>
      </c>
      <c r="O60" s="199" t="e">
        <f>#REF!+#REF!</f>
        <v>#REF!</v>
      </c>
      <c r="P60" s="199" t="e">
        <f>#REF!+#REF!</f>
        <v>#REF!</v>
      </c>
      <c r="Q60" s="199" t="e">
        <f>#REF!+#REF!</f>
        <v>#REF!</v>
      </c>
      <c r="R60" s="200" t="e">
        <f>#REF!+#REF!</f>
        <v>#REF!</v>
      </c>
      <c r="S60" s="200" t="e">
        <f>#REF!=SUM(L60:R60)</f>
        <v>#REF!</v>
      </c>
      <c r="T60" s="194">
        <f>T61+T63</f>
        <v>272647</v>
      </c>
      <c r="U60" s="133">
        <f t="shared" si="0"/>
        <v>93.05358361774744</v>
      </c>
    </row>
    <row r="61" spans="1:21" s="14" customFormat="1" ht="73.5" customHeight="1">
      <c r="A61" s="13"/>
      <c r="B61" s="13"/>
      <c r="C61" s="452" t="s">
        <v>173</v>
      </c>
      <c r="D61" s="147" t="s">
        <v>35</v>
      </c>
      <c r="E61" s="147" t="s">
        <v>41</v>
      </c>
      <c r="F61" s="147" t="s">
        <v>332</v>
      </c>
      <c r="G61" s="147" t="s">
        <v>75</v>
      </c>
      <c r="H61" s="147" t="s">
        <v>60</v>
      </c>
      <c r="I61" s="147" t="s">
        <v>305</v>
      </c>
      <c r="J61" s="147" t="s">
        <v>37</v>
      </c>
      <c r="K61" s="147" t="s">
        <v>76</v>
      </c>
      <c r="L61" s="145">
        <v>93000</v>
      </c>
      <c r="M61" s="52"/>
      <c r="N61" s="52" t="e">
        <f>#REF!+#REF!</f>
        <v>#REF!</v>
      </c>
      <c r="O61" s="52" t="e">
        <f>#REF!+#REF!</f>
        <v>#REF!</v>
      </c>
      <c r="P61" s="52" t="e">
        <f>#REF!+#REF!</f>
        <v>#REF!</v>
      </c>
      <c r="Q61" s="52" t="e">
        <f>#REF!+#REF!</f>
        <v>#REF!</v>
      </c>
      <c r="R61" s="53" t="e">
        <f>#REF!+#REF!</f>
        <v>#REF!</v>
      </c>
      <c r="S61" s="53" t="e">
        <f>#REF!=SUM(L61:R61)</f>
        <v>#REF!</v>
      </c>
      <c r="T61" s="201">
        <v>92710.34</v>
      </c>
      <c r="U61" s="133">
        <f t="shared" si="0"/>
        <v>99.6885376344086</v>
      </c>
    </row>
    <row r="62" spans="1:21" s="14" customFormat="1" ht="54.75" customHeight="1" hidden="1">
      <c r="A62" s="13"/>
      <c r="B62" s="13"/>
      <c r="C62" s="452" t="s">
        <v>391</v>
      </c>
      <c r="D62" s="147" t="s">
        <v>35</v>
      </c>
      <c r="E62" s="147" t="s">
        <v>41</v>
      </c>
      <c r="F62" s="147" t="s">
        <v>332</v>
      </c>
      <c r="G62" s="147" t="s">
        <v>75</v>
      </c>
      <c r="H62" s="147" t="s">
        <v>60</v>
      </c>
      <c r="I62" s="147" t="s">
        <v>304</v>
      </c>
      <c r="J62" s="147" t="s">
        <v>37</v>
      </c>
      <c r="K62" s="147" t="s">
        <v>76</v>
      </c>
      <c r="L62" s="145">
        <v>0</v>
      </c>
      <c r="M62" s="52"/>
      <c r="N62" s="52"/>
      <c r="O62" s="52"/>
      <c r="P62" s="52"/>
      <c r="Q62" s="52"/>
      <c r="R62" s="53"/>
      <c r="S62" s="53"/>
      <c r="T62" s="371">
        <v>0</v>
      </c>
      <c r="U62" s="133" t="e">
        <f t="shared" si="0"/>
        <v>#DIV/0!</v>
      </c>
    </row>
    <row r="63" spans="1:21" s="14" customFormat="1" ht="54.75" customHeight="1">
      <c r="A63" s="63"/>
      <c r="B63" s="55"/>
      <c r="C63" s="452" t="s">
        <v>202</v>
      </c>
      <c r="D63" s="147" t="s">
        <v>35</v>
      </c>
      <c r="E63" s="147" t="s">
        <v>41</v>
      </c>
      <c r="F63" s="147" t="s">
        <v>332</v>
      </c>
      <c r="G63" s="147" t="s">
        <v>75</v>
      </c>
      <c r="H63" s="147" t="s">
        <v>60</v>
      </c>
      <c r="I63" s="147" t="s">
        <v>358</v>
      </c>
      <c r="J63" s="147" t="s">
        <v>37</v>
      </c>
      <c r="K63" s="147" t="s">
        <v>76</v>
      </c>
      <c r="L63" s="145">
        <v>200000</v>
      </c>
      <c r="M63" s="52"/>
      <c r="N63" s="52"/>
      <c r="O63" s="52"/>
      <c r="P63" s="52"/>
      <c r="Q63" s="52"/>
      <c r="R63" s="53"/>
      <c r="S63" s="53"/>
      <c r="T63" s="202">
        <v>179936.66</v>
      </c>
      <c r="U63" s="133">
        <f t="shared" si="0"/>
        <v>89.96833</v>
      </c>
    </row>
    <row r="64" spans="1:21" ht="30.75" customHeight="1">
      <c r="A64" s="51" t="s">
        <v>532</v>
      </c>
      <c r="B64" s="45"/>
      <c r="C64" s="134" t="s">
        <v>78</v>
      </c>
      <c r="D64" s="203" t="s">
        <v>35</v>
      </c>
      <c r="E64" s="204" t="s">
        <v>41</v>
      </c>
      <c r="F64" s="204" t="s">
        <v>79</v>
      </c>
      <c r="G64" s="204" t="s">
        <v>36</v>
      </c>
      <c r="H64" s="204" t="s">
        <v>35</v>
      </c>
      <c r="I64" s="204" t="s">
        <v>36</v>
      </c>
      <c r="J64" s="204" t="s">
        <v>37</v>
      </c>
      <c r="K64" s="204" t="s">
        <v>35</v>
      </c>
      <c r="L64" s="205">
        <f>L65+L68+L70+L73+L75+L77+L79+L81+L83</f>
        <v>1681000</v>
      </c>
      <c r="M64" s="205">
        <f aca="true" t="shared" si="12" ref="M64:T64">M65+M68+M70+M73+M75+M77+M79+M81+M83</f>
        <v>0</v>
      </c>
      <c r="N64" s="205">
        <f t="shared" si="12"/>
        <v>0</v>
      </c>
      <c r="O64" s="205">
        <f t="shared" si="12"/>
        <v>0</v>
      </c>
      <c r="P64" s="205">
        <f t="shared" si="12"/>
        <v>0</v>
      </c>
      <c r="Q64" s="205">
        <f t="shared" si="12"/>
        <v>0</v>
      </c>
      <c r="R64" s="205">
        <f t="shared" si="12"/>
        <v>0</v>
      </c>
      <c r="S64" s="205">
        <f t="shared" si="12"/>
        <v>0</v>
      </c>
      <c r="T64" s="205">
        <f t="shared" si="12"/>
        <v>1680423.02</v>
      </c>
      <c r="U64" s="133">
        <f t="shared" si="0"/>
        <v>99.96567638310529</v>
      </c>
    </row>
    <row r="65" spans="1:21" ht="36" customHeight="1">
      <c r="A65" s="49" t="s">
        <v>533</v>
      </c>
      <c r="B65" s="45"/>
      <c r="C65" s="139" t="s">
        <v>80</v>
      </c>
      <c r="D65" s="42" t="s">
        <v>35</v>
      </c>
      <c r="E65" s="42" t="s">
        <v>41</v>
      </c>
      <c r="F65" s="42" t="s">
        <v>79</v>
      </c>
      <c r="G65" s="42" t="s">
        <v>308</v>
      </c>
      <c r="H65" s="42" t="s">
        <v>35</v>
      </c>
      <c r="I65" s="42" t="s">
        <v>36</v>
      </c>
      <c r="J65" s="42" t="s">
        <v>37</v>
      </c>
      <c r="K65" s="42" t="s">
        <v>81</v>
      </c>
      <c r="L65" s="206">
        <f>L66+L67</f>
        <v>24000</v>
      </c>
      <c r="M65" s="206">
        <f aca="true" t="shared" si="13" ref="M65:T65">M66+M67</f>
        <v>0</v>
      </c>
      <c r="N65" s="206">
        <f t="shared" si="13"/>
        <v>0</v>
      </c>
      <c r="O65" s="206">
        <f t="shared" si="13"/>
        <v>0</v>
      </c>
      <c r="P65" s="206">
        <f t="shared" si="13"/>
        <v>0</v>
      </c>
      <c r="Q65" s="206">
        <f t="shared" si="13"/>
        <v>0</v>
      </c>
      <c r="R65" s="206">
        <f t="shared" si="13"/>
        <v>0</v>
      </c>
      <c r="S65" s="206">
        <f t="shared" si="13"/>
        <v>0</v>
      </c>
      <c r="T65" s="206">
        <f t="shared" si="13"/>
        <v>23629.96</v>
      </c>
      <c r="U65" s="133">
        <f t="shared" si="0"/>
        <v>98.45816666666666</v>
      </c>
    </row>
    <row r="66" spans="1:21" ht="80.25" customHeight="1">
      <c r="A66" s="51"/>
      <c r="B66" s="45"/>
      <c r="C66" s="207" t="s">
        <v>534</v>
      </c>
      <c r="D66" s="147" t="s">
        <v>35</v>
      </c>
      <c r="E66" s="147" t="s">
        <v>41</v>
      </c>
      <c r="F66" s="147" t="s">
        <v>79</v>
      </c>
      <c r="G66" s="147" t="s">
        <v>308</v>
      </c>
      <c r="H66" s="147" t="s">
        <v>42</v>
      </c>
      <c r="I66" s="147" t="s">
        <v>299</v>
      </c>
      <c r="J66" s="147" t="s">
        <v>37</v>
      </c>
      <c r="K66" s="147" t="s">
        <v>81</v>
      </c>
      <c r="L66" s="145">
        <v>20000</v>
      </c>
      <c r="M66" s="46"/>
      <c r="N66" s="46"/>
      <c r="O66" s="46"/>
      <c r="P66" s="46"/>
      <c r="Q66" s="46"/>
      <c r="R66" s="47"/>
      <c r="S66" s="47"/>
      <c r="T66" s="208">
        <v>19533.28</v>
      </c>
      <c r="U66" s="133">
        <f t="shared" si="0"/>
        <v>97.6664</v>
      </c>
    </row>
    <row r="67" spans="1:21" ht="61.5" customHeight="1">
      <c r="A67" s="51"/>
      <c r="B67" s="45"/>
      <c r="C67" s="420" t="s">
        <v>82</v>
      </c>
      <c r="D67" s="359" t="s">
        <v>35</v>
      </c>
      <c r="E67" s="359" t="s">
        <v>41</v>
      </c>
      <c r="F67" s="359" t="s">
        <v>79</v>
      </c>
      <c r="G67" s="359" t="s">
        <v>308</v>
      </c>
      <c r="H67" s="359" t="s">
        <v>46</v>
      </c>
      <c r="I67" s="359" t="s">
        <v>299</v>
      </c>
      <c r="J67" s="359" t="s">
        <v>37</v>
      </c>
      <c r="K67" s="359" t="s">
        <v>81</v>
      </c>
      <c r="L67" s="145">
        <v>4000</v>
      </c>
      <c r="M67" s="46"/>
      <c r="N67" s="46"/>
      <c r="O67" s="46"/>
      <c r="P67" s="46"/>
      <c r="Q67" s="46"/>
      <c r="R67" s="47"/>
      <c r="S67" s="47"/>
      <c r="T67" s="208">
        <v>4096.68</v>
      </c>
      <c r="U67" s="133">
        <f t="shared" si="0"/>
        <v>102.417</v>
      </c>
    </row>
    <row r="68" spans="1:21" ht="51.75" customHeight="1">
      <c r="A68" s="51"/>
      <c r="B68" s="45"/>
      <c r="C68" s="360" t="s">
        <v>194</v>
      </c>
      <c r="D68" s="358" t="s">
        <v>35</v>
      </c>
      <c r="E68" s="358" t="s">
        <v>41</v>
      </c>
      <c r="F68" s="358" t="s">
        <v>79</v>
      </c>
      <c r="G68" s="358" t="s">
        <v>75</v>
      </c>
      <c r="H68" s="358" t="s">
        <v>35</v>
      </c>
      <c r="I68" s="358" t="s">
        <v>36</v>
      </c>
      <c r="J68" s="358" t="s">
        <v>37</v>
      </c>
      <c r="K68" s="358" t="s">
        <v>36</v>
      </c>
      <c r="L68" s="421">
        <f>L69</f>
        <v>1000</v>
      </c>
      <c r="M68" s="421">
        <f aca="true" t="shared" si="14" ref="M68:T68">M69</f>
        <v>0</v>
      </c>
      <c r="N68" s="421">
        <f t="shared" si="14"/>
        <v>0</v>
      </c>
      <c r="O68" s="421">
        <f t="shared" si="14"/>
        <v>0</v>
      </c>
      <c r="P68" s="421">
        <f t="shared" si="14"/>
        <v>0</v>
      </c>
      <c r="Q68" s="421">
        <f t="shared" si="14"/>
        <v>0</v>
      </c>
      <c r="R68" s="421">
        <f t="shared" si="14"/>
        <v>0</v>
      </c>
      <c r="S68" s="421">
        <f t="shared" si="14"/>
        <v>0</v>
      </c>
      <c r="T68" s="421">
        <f t="shared" si="14"/>
        <v>1317.12</v>
      </c>
      <c r="U68" s="133">
        <f t="shared" si="0"/>
        <v>131.712</v>
      </c>
    </row>
    <row r="69" spans="1:21" ht="53.25" customHeight="1">
      <c r="A69" s="51"/>
      <c r="B69" s="45"/>
      <c r="C69" s="361" t="s">
        <v>194</v>
      </c>
      <c r="D69" s="362" t="s">
        <v>35</v>
      </c>
      <c r="E69" s="362" t="s">
        <v>41</v>
      </c>
      <c r="F69" s="362" t="s">
        <v>79</v>
      </c>
      <c r="G69" s="362" t="s">
        <v>75</v>
      </c>
      <c r="H69" s="362" t="s">
        <v>35</v>
      </c>
      <c r="I69" s="362" t="s">
        <v>299</v>
      </c>
      <c r="J69" s="362" t="s">
        <v>37</v>
      </c>
      <c r="K69" s="362" t="s">
        <v>81</v>
      </c>
      <c r="L69" s="145">
        <v>1000</v>
      </c>
      <c r="M69" s="46"/>
      <c r="N69" s="46"/>
      <c r="O69" s="46"/>
      <c r="P69" s="46"/>
      <c r="Q69" s="46"/>
      <c r="R69" s="47"/>
      <c r="S69" s="47"/>
      <c r="T69" s="208">
        <v>1317.12</v>
      </c>
      <c r="U69" s="133">
        <f t="shared" si="0"/>
        <v>131.712</v>
      </c>
    </row>
    <row r="70" spans="1:21" ht="80.25" customHeight="1">
      <c r="A70" s="51"/>
      <c r="B70" s="45"/>
      <c r="C70" s="360" t="s">
        <v>195</v>
      </c>
      <c r="D70" s="358" t="s">
        <v>35</v>
      </c>
      <c r="E70" s="358" t="s">
        <v>41</v>
      </c>
      <c r="F70" s="358" t="s">
        <v>79</v>
      </c>
      <c r="G70" s="358" t="s">
        <v>84</v>
      </c>
      <c r="H70" s="358" t="s">
        <v>35</v>
      </c>
      <c r="I70" s="358" t="s">
        <v>36</v>
      </c>
      <c r="J70" s="358" t="s">
        <v>37</v>
      </c>
      <c r="K70" s="358" t="s">
        <v>35</v>
      </c>
      <c r="L70" s="421">
        <f>L71+L72</f>
        <v>27000</v>
      </c>
      <c r="M70" s="421">
        <f aca="true" t="shared" si="15" ref="M70:T70">M71+M72</f>
        <v>0</v>
      </c>
      <c r="N70" s="421">
        <f t="shared" si="15"/>
        <v>0</v>
      </c>
      <c r="O70" s="421">
        <f t="shared" si="15"/>
        <v>0</v>
      </c>
      <c r="P70" s="421">
        <f t="shared" si="15"/>
        <v>0</v>
      </c>
      <c r="Q70" s="421">
        <f t="shared" si="15"/>
        <v>0</v>
      </c>
      <c r="R70" s="421">
        <f t="shared" si="15"/>
        <v>0</v>
      </c>
      <c r="S70" s="421">
        <f t="shared" si="15"/>
        <v>0</v>
      </c>
      <c r="T70" s="421">
        <f t="shared" si="15"/>
        <v>26082.06</v>
      </c>
      <c r="U70" s="133">
        <f t="shared" si="0"/>
        <v>96.60022222222223</v>
      </c>
    </row>
    <row r="71" spans="1:21" ht="36" customHeight="1">
      <c r="A71" s="51"/>
      <c r="B71" s="45"/>
      <c r="C71" s="363" t="s">
        <v>83</v>
      </c>
      <c r="D71" s="362" t="s">
        <v>35</v>
      </c>
      <c r="E71" s="362" t="s">
        <v>41</v>
      </c>
      <c r="F71" s="362" t="s">
        <v>79</v>
      </c>
      <c r="G71" s="362" t="s">
        <v>84</v>
      </c>
      <c r="H71" s="362" t="s">
        <v>46</v>
      </c>
      <c r="I71" s="362" t="s">
        <v>299</v>
      </c>
      <c r="J71" s="362" t="s">
        <v>37</v>
      </c>
      <c r="K71" s="362" t="s">
        <v>81</v>
      </c>
      <c r="L71" s="145">
        <v>25000</v>
      </c>
      <c r="M71" s="46"/>
      <c r="N71" s="46"/>
      <c r="O71" s="46"/>
      <c r="P71" s="46"/>
      <c r="Q71" s="46"/>
      <c r="R71" s="47"/>
      <c r="S71" s="47"/>
      <c r="T71" s="208">
        <v>24000</v>
      </c>
      <c r="U71" s="133">
        <f aca="true" t="shared" si="16" ref="U71:U130">T71/L71*100</f>
        <v>96</v>
      </c>
    </row>
    <row r="72" spans="1:21" ht="21.75" customHeight="1">
      <c r="A72" s="51"/>
      <c r="B72" s="45"/>
      <c r="C72" s="364" t="s">
        <v>85</v>
      </c>
      <c r="D72" s="362" t="s">
        <v>35</v>
      </c>
      <c r="E72" s="362" t="s">
        <v>41</v>
      </c>
      <c r="F72" s="362" t="s">
        <v>79</v>
      </c>
      <c r="G72" s="362" t="s">
        <v>84</v>
      </c>
      <c r="H72" s="362" t="s">
        <v>86</v>
      </c>
      <c r="I72" s="362" t="s">
        <v>299</v>
      </c>
      <c r="J72" s="362" t="s">
        <v>37</v>
      </c>
      <c r="K72" s="362" t="s">
        <v>81</v>
      </c>
      <c r="L72" s="145">
        <v>2000</v>
      </c>
      <c r="M72" s="46"/>
      <c r="N72" s="46"/>
      <c r="O72" s="46"/>
      <c r="P72" s="46"/>
      <c r="Q72" s="46"/>
      <c r="R72" s="47"/>
      <c r="S72" s="47"/>
      <c r="T72" s="208">
        <v>2082.06</v>
      </c>
      <c r="U72" s="133">
        <f t="shared" si="16"/>
        <v>104.103</v>
      </c>
    </row>
    <row r="73" spans="1:21" ht="51" customHeight="1">
      <c r="A73" s="51"/>
      <c r="B73" s="45"/>
      <c r="C73" s="365" t="s">
        <v>169</v>
      </c>
      <c r="D73" s="358" t="s">
        <v>35</v>
      </c>
      <c r="E73" s="358" t="s">
        <v>41</v>
      </c>
      <c r="F73" s="358" t="s">
        <v>79</v>
      </c>
      <c r="G73" s="358" t="s">
        <v>87</v>
      </c>
      <c r="H73" s="358" t="s">
        <v>35</v>
      </c>
      <c r="I73" s="358" t="s">
        <v>36</v>
      </c>
      <c r="J73" s="358" t="s">
        <v>37</v>
      </c>
      <c r="K73" s="358" t="s">
        <v>35</v>
      </c>
      <c r="L73" s="421">
        <f>L74</f>
        <v>27000</v>
      </c>
      <c r="M73" s="421">
        <f aca="true" t="shared" si="17" ref="M73:T73">M74</f>
        <v>0</v>
      </c>
      <c r="N73" s="421">
        <f t="shared" si="17"/>
        <v>0</v>
      </c>
      <c r="O73" s="421">
        <f t="shared" si="17"/>
        <v>0</v>
      </c>
      <c r="P73" s="421">
        <f t="shared" si="17"/>
        <v>0</v>
      </c>
      <c r="Q73" s="421">
        <f t="shared" si="17"/>
        <v>0</v>
      </c>
      <c r="R73" s="421">
        <f t="shared" si="17"/>
        <v>0</v>
      </c>
      <c r="S73" s="421">
        <f t="shared" si="17"/>
        <v>0</v>
      </c>
      <c r="T73" s="421">
        <f t="shared" si="17"/>
        <v>27001.71</v>
      </c>
      <c r="U73" s="133">
        <f t="shared" si="16"/>
        <v>100.00633333333333</v>
      </c>
    </row>
    <row r="74" spans="1:21" ht="51" customHeight="1">
      <c r="A74" s="51"/>
      <c r="B74" s="45"/>
      <c r="C74" s="361" t="s">
        <v>200</v>
      </c>
      <c r="D74" s="362" t="s">
        <v>35</v>
      </c>
      <c r="E74" s="362" t="s">
        <v>41</v>
      </c>
      <c r="F74" s="362" t="s">
        <v>79</v>
      </c>
      <c r="G74" s="362" t="s">
        <v>87</v>
      </c>
      <c r="H74" s="362" t="s">
        <v>35</v>
      </c>
      <c r="I74" s="362" t="s">
        <v>299</v>
      </c>
      <c r="J74" s="362" t="s">
        <v>37</v>
      </c>
      <c r="K74" s="362" t="s">
        <v>81</v>
      </c>
      <c r="L74" s="145">
        <v>27000</v>
      </c>
      <c r="M74" s="46"/>
      <c r="N74" s="46"/>
      <c r="O74" s="46"/>
      <c r="P74" s="46"/>
      <c r="Q74" s="46"/>
      <c r="R74" s="47"/>
      <c r="S74" s="47"/>
      <c r="T74" s="208">
        <v>27001.71</v>
      </c>
      <c r="U74" s="133">
        <f t="shared" si="16"/>
        <v>100.00633333333333</v>
      </c>
    </row>
    <row r="75" spans="1:21" ht="38.25" customHeight="1">
      <c r="A75" s="51"/>
      <c r="B75" s="45"/>
      <c r="C75" s="360" t="s">
        <v>90</v>
      </c>
      <c r="D75" s="358" t="s">
        <v>35</v>
      </c>
      <c r="E75" s="358" t="s">
        <v>41</v>
      </c>
      <c r="F75" s="358" t="s">
        <v>79</v>
      </c>
      <c r="G75" s="358" t="s">
        <v>268</v>
      </c>
      <c r="H75" s="358" t="s">
        <v>35</v>
      </c>
      <c r="I75" s="358" t="s">
        <v>36</v>
      </c>
      <c r="J75" s="358" t="s">
        <v>37</v>
      </c>
      <c r="K75" s="358" t="s">
        <v>35</v>
      </c>
      <c r="L75" s="421">
        <f>L76</f>
        <v>100000</v>
      </c>
      <c r="M75" s="421">
        <f aca="true" t="shared" si="18" ref="M75:T77">M76</f>
        <v>0</v>
      </c>
      <c r="N75" s="421">
        <f t="shared" si="18"/>
        <v>0</v>
      </c>
      <c r="O75" s="421">
        <f t="shared" si="18"/>
        <v>0</v>
      </c>
      <c r="P75" s="421">
        <f t="shared" si="18"/>
        <v>0</v>
      </c>
      <c r="Q75" s="421">
        <f t="shared" si="18"/>
        <v>0</v>
      </c>
      <c r="R75" s="421">
        <f t="shared" si="18"/>
        <v>0</v>
      </c>
      <c r="S75" s="421">
        <f t="shared" si="18"/>
        <v>0</v>
      </c>
      <c r="T75" s="421">
        <f t="shared" si="18"/>
        <v>100400</v>
      </c>
      <c r="U75" s="133">
        <f t="shared" si="16"/>
        <v>100.4</v>
      </c>
    </row>
    <row r="76" spans="1:21" ht="35.25" customHeight="1">
      <c r="A76" s="51"/>
      <c r="B76" s="45"/>
      <c r="C76" s="361" t="s">
        <v>170</v>
      </c>
      <c r="D76" s="366" t="s">
        <v>35</v>
      </c>
      <c r="E76" s="366" t="s">
        <v>41</v>
      </c>
      <c r="F76" s="366" t="s">
        <v>79</v>
      </c>
      <c r="G76" s="366" t="s">
        <v>268</v>
      </c>
      <c r="H76" s="366" t="s">
        <v>46</v>
      </c>
      <c r="I76" s="366" t="s">
        <v>299</v>
      </c>
      <c r="J76" s="366" t="s">
        <v>37</v>
      </c>
      <c r="K76" s="366" t="s">
        <v>81</v>
      </c>
      <c r="L76" s="145">
        <v>100000</v>
      </c>
      <c r="M76" s="46"/>
      <c r="N76" s="46"/>
      <c r="O76" s="46"/>
      <c r="P76" s="46"/>
      <c r="Q76" s="46"/>
      <c r="R76" s="47"/>
      <c r="S76" s="47"/>
      <c r="T76" s="208">
        <v>100400</v>
      </c>
      <c r="U76" s="133">
        <f t="shared" si="16"/>
        <v>100.4</v>
      </c>
    </row>
    <row r="77" spans="1:21" ht="69" customHeight="1">
      <c r="A77" s="51"/>
      <c r="B77" s="45"/>
      <c r="C77" s="450" t="s">
        <v>588</v>
      </c>
      <c r="D77" s="358" t="s">
        <v>35</v>
      </c>
      <c r="E77" s="358" t="s">
        <v>41</v>
      </c>
      <c r="F77" s="358" t="s">
        <v>79</v>
      </c>
      <c r="G77" s="358" t="s">
        <v>587</v>
      </c>
      <c r="H77" s="358" t="s">
        <v>35</v>
      </c>
      <c r="I77" s="358" t="s">
        <v>36</v>
      </c>
      <c r="J77" s="358" t="s">
        <v>37</v>
      </c>
      <c r="K77" s="358" t="s">
        <v>35</v>
      </c>
      <c r="L77" s="421">
        <f>L78</f>
        <v>3000</v>
      </c>
      <c r="M77" s="421">
        <f t="shared" si="18"/>
        <v>0</v>
      </c>
      <c r="N77" s="421">
        <f t="shared" si="18"/>
        <v>0</v>
      </c>
      <c r="O77" s="421">
        <f t="shared" si="18"/>
        <v>0</v>
      </c>
      <c r="P77" s="421">
        <f t="shared" si="18"/>
        <v>0</v>
      </c>
      <c r="Q77" s="421">
        <f t="shared" si="18"/>
        <v>0</v>
      </c>
      <c r="R77" s="421">
        <f t="shared" si="18"/>
        <v>0</v>
      </c>
      <c r="S77" s="421">
        <f t="shared" si="18"/>
        <v>0</v>
      </c>
      <c r="T77" s="421">
        <f t="shared" si="18"/>
        <v>3000</v>
      </c>
      <c r="U77" s="133">
        <f t="shared" si="16"/>
        <v>100</v>
      </c>
    </row>
    <row r="78" spans="1:21" ht="71.25" customHeight="1">
      <c r="A78" s="51"/>
      <c r="B78" s="45"/>
      <c r="C78" s="451" t="s">
        <v>588</v>
      </c>
      <c r="D78" s="366" t="s">
        <v>35</v>
      </c>
      <c r="E78" s="366" t="s">
        <v>41</v>
      </c>
      <c r="F78" s="366" t="s">
        <v>79</v>
      </c>
      <c r="G78" s="366" t="s">
        <v>587</v>
      </c>
      <c r="H78" s="366" t="s">
        <v>58</v>
      </c>
      <c r="I78" s="366" t="s">
        <v>305</v>
      </c>
      <c r="J78" s="366" t="s">
        <v>37</v>
      </c>
      <c r="K78" s="366" t="s">
        <v>81</v>
      </c>
      <c r="L78" s="145">
        <v>3000</v>
      </c>
      <c r="M78" s="368"/>
      <c r="N78" s="368"/>
      <c r="O78" s="368"/>
      <c r="P78" s="368"/>
      <c r="Q78" s="368"/>
      <c r="R78" s="369"/>
      <c r="S78" s="369"/>
      <c r="T78" s="370">
        <v>3000</v>
      </c>
      <c r="U78" s="133">
        <f t="shared" si="16"/>
        <v>100</v>
      </c>
    </row>
    <row r="79" spans="1:21" ht="20.25" customHeight="1">
      <c r="A79" s="51"/>
      <c r="B79" s="45"/>
      <c r="C79" s="360" t="s">
        <v>405</v>
      </c>
      <c r="D79" s="358" t="s">
        <v>35</v>
      </c>
      <c r="E79" s="358" t="s">
        <v>41</v>
      </c>
      <c r="F79" s="358" t="s">
        <v>79</v>
      </c>
      <c r="G79" s="358" t="s">
        <v>407</v>
      </c>
      <c r="H79" s="358" t="s">
        <v>35</v>
      </c>
      <c r="I79" s="358" t="s">
        <v>36</v>
      </c>
      <c r="J79" s="358" t="s">
        <v>37</v>
      </c>
      <c r="K79" s="358" t="s">
        <v>35</v>
      </c>
      <c r="L79" s="421">
        <f>L80</f>
        <v>341000</v>
      </c>
      <c r="M79" s="421">
        <f aca="true" t="shared" si="19" ref="M79:T79">M80</f>
        <v>0</v>
      </c>
      <c r="N79" s="421">
        <f t="shared" si="19"/>
        <v>0</v>
      </c>
      <c r="O79" s="421">
        <f t="shared" si="19"/>
        <v>0</v>
      </c>
      <c r="P79" s="421">
        <f t="shared" si="19"/>
        <v>0</v>
      </c>
      <c r="Q79" s="421">
        <f t="shared" si="19"/>
        <v>0</v>
      </c>
      <c r="R79" s="421">
        <f t="shared" si="19"/>
        <v>0</v>
      </c>
      <c r="S79" s="421">
        <f t="shared" si="19"/>
        <v>0</v>
      </c>
      <c r="T79" s="421">
        <f t="shared" si="19"/>
        <v>341006</v>
      </c>
      <c r="U79" s="133">
        <f t="shared" si="16"/>
        <v>100.00175953079177</v>
      </c>
    </row>
    <row r="80" spans="1:21" ht="31.5" customHeight="1">
      <c r="A80" s="51"/>
      <c r="B80" s="45"/>
      <c r="C80" s="361" t="s">
        <v>406</v>
      </c>
      <c r="D80" s="366" t="s">
        <v>35</v>
      </c>
      <c r="E80" s="366" t="s">
        <v>41</v>
      </c>
      <c r="F80" s="366" t="s">
        <v>79</v>
      </c>
      <c r="G80" s="366" t="s">
        <v>407</v>
      </c>
      <c r="H80" s="366" t="s">
        <v>46</v>
      </c>
      <c r="I80" s="366" t="s">
        <v>305</v>
      </c>
      <c r="J80" s="366" t="s">
        <v>37</v>
      </c>
      <c r="K80" s="366" t="s">
        <v>81</v>
      </c>
      <c r="L80" s="145">
        <v>341000</v>
      </c>
      <c r="M80" s="46"/>
      <c r="N80" s="46"/>
      <c r="O80" s="46"/>
      <c r="P80" s="46"/>
      <c r="Q80" s="46"/>
      <c r="R80" s="47"/>
      <c r="S80" s="47"/>
      <c r="T80" s="208">
        <v>341006</v>
      </c>
      <c r="U80" s="133">
        <f t="shared" si="16"/>
        <v>100.00175953079177</v>
      </c>
    </row>
    <row r="81" spans="1:21" ht="40.5" customHeight="1">
      <c r="A81" s="51"/>
      <c r="B81" s="45"/>
      <c r="C81" s="367" t="s">
        <v>171</v>
      </c>
      <c r="D81" s="358" t="s">
        <v>35</v>
      </c>
      <c r="E81" s="358" t="s">
        <v>41</v>
      </c>
      <c r="F81" s="358" t="s">
        <v>79</v>
      </c>
      <c r="G81" s="358" t="s">
        <v>89</v>
      </c>
      <c r="H81" s="358" t="s">
        <v>35</v>
      </c>
      <c r="I81" s="358" t="s">
        <v>36</v>
      </c>
      <c r="J81" s="358" t="s">
        <v>37</v>
      </c>
      <c r="K81" s="358" t="s">
        <v>35</v>
      </c>
      <c r="L81" s="421">
        <f>L82</f>
        <v>282000</v>
      </c>
      <c r="M81" s="421">
        <f aca="true" t="shared" si="20" ref="M81:T81">M82</f>
        <v>0</v>
      </c>
      <c r="N81" s="421">
        <f t="shared" si="20"/>
        <v>0</v>
      </c>
      <c r="O81" s="421">
        <f t="shared" si="20"/>
        <v>0</v>
      </c>
      <c r="P81" s="421">
        <f t="shared" si="20"/>
        <v>0</v>
      </c>
      <c r="Q81" s="421">
        <f t="shared" si="20"/>
        <v>0</v>
      </c>
      <c r="R81" s="421">
        <f t="shared" si="20"/>
        <v>0</v>
      </c>
      <c r="S81" s="421">
        <f t="shared" si="20"/>
        <v>0</v>
      </c>
      <c r="T81" s="421">
        <f t="shared" si="20"/>
        <v>281870.03</v>
      </c>
      <c r="U81" s="133">
        <f t="shared" si="16"/>
        <v>99.95391134751775</v>
      </c>
    </row>
    <row r="82" spans="1:21" ht="48" customHeight="1">
      <c r="A82" s="51"/>
      <c r="B82" s="45"/>
      <c r="C82" s="361" t="s">
        <v>201</v>
      </c>
      <c r="D82" s="366" t="s">
        <v>35</v>
      </c>
      <c r="E82" s="366" t="s">
        <v>41</v>
      </c>
      <c r="F82" s="366" t="s">
        <v>79</v>
      </c>
      <c r="G82" s="366" t="s">
        <v>89</v>
      </c>
      <c r="H82" s="366" t="s">
        <v>35</v>
      </c>
      <c r="I82" s="366" t="s">
        <v>299</v>
      </c>
      <c r="J82" s="366" t="s">
        <v>37</v>
      </c>
      <c r="K82" s="366" t="s">
        <v>81</v>
      </c>
      <c r="L82" s="145">
        <v>282000</v>
      </c>
      <c r="M82" s="46"/>
      <c r="N82" s="46"/>
      <c r="O82" s="46"/>
      <c r="P82" s="46"/>
      <c r="Q82" s="46"/>
      <c r="R82" s="47"/>
      <c r="S82" s="47"/>
      <c r="T82" s="208">
        <v>281870.03</v>
      </c>
      <c r="U82" s="133">
        <f t="shared" si="16"/>
        <v>99.95391134751775</v>
      </c>
    </row>
    <row r="83" spans="1:21" ht="37.5" customHeight="1">
      <c r="A83" s="49" t="s">
        <v>535</v>
      </c>
      <c r="B83" s="45"/>
      <c r="C83" s="139" t="s">
        <v>90</v>
      </c>
      <c r="D83" s="42" t="s">
        <v>35</v>
      </c>
      <c r="E83" s="42" t="s">
        <v>41</v>
      </c>
      <c r="F83" s="42" t="s">
        <v>79</v>
      </c>
      <c r="G83" s="42" t="s">
        <v>91</v>
      </c>
      <c r="H83" s="42" t="s">
        <v>35</v>
      </c>
      <c r="I83" s="42" t="s">
        <v>36</v>
      </c>
      <c r="J83" s="42" t="s">
        <v>37</v>
      </c>
      <c r="K83" s="42" t="s">
        <v>81</v>
      </c>
      <c r="L83" s="210">
        <f>L84</f>
        <v>876000</v>
      </c>
      <c r="M83" s="37"/>
      <c r="N83" s="37"/>
      <c r="O83" s="37"/>
      <c r="P83" s="37"/>
      <c r="Q83" s="37"/>
      <c r="R83" s="54"/>
      <c r="S83" s="54"/>
      <c r="T83" s="141">
        <f>T84</f>
        <v>876116.14</v>
      </c>
      <c r="U83" s="133">
        <f t="shared" si="16"/>
        <v>100.01325799086757</v>
      </c>
    </row>
    <row r="84" spans="1:21" ht="36.75" customHeight="1">
      <c r="A84" s="62"/>
      <c r="B84" s="45"/>
      <c r="C84" s="211" t="s">
        <v>536</v>
      </c>
      <c r="D84" s="147" t="s">
        <v>35</v>
      </c>
      <c r="E84" s="147" t="s">
        <v>41</v>
      </c>
      <c r="F84" s="147" t="s">
        <v>79</v>
      </c>
      <c r="G84" s="147" t="s">
        <v>91</v>
      </c>
      <c r="H84" s="147" t="s">
        <v>58</v>
      </c>
      <c r="I84" s="147" t="s">
        <v>305</v>
      </c>
      <c r="J84" s="147" t="s">
        <v>37</v>
      </c>
      <c r="K84" s="147" t="s">
        <v>81</v>
      </c>
      <c r="L84" s="145">
        <v>876000</v>
      </c>
      <c r="M84" s="40" t="e">
        <f>M85+#REF!+#REF!+#REF!</f>
        <v>#REF!</v>
      </c>
      <c r="N84" s="40" t="e">
        <f>N85+#REF!+#REF!+#REF!</f>
        <v>#REF!</v>
      </c>
      <c r="O84" s="40" t="e">
        <f>O85+#REF!+#REF!+#REF!</f>
        <v>#REF!</v>
      </c>
      <c r="P84" s="40" t="e">
        <f>P85+#REF!+#REF!+#REF!</f>
        <v>#REF!</v>
      </c>
      <c r="Q84" s="40" t="e">
        <f>Q85+#REF!+#REF!+#REF!</f>
        <v>#REF!</v>
      </c>
      <c r="R84" s="41" t="e">
        <f>R85+#REF!+#REF!+#REF!</f>
        <v>#REF!</v>
      </c>
      <c r="S84" s="41" t="e">
        <f>#REF!=SUM(L84:R84)</f>
        <v>#REF!</v>
      </c>
      <c r="T84" s="212">
        <v>876116.14</v>
      </c>
      <c r="U84" s="133">
        <f t="shared" si="16"/>
        <v>100.01325799086757</v>
      </c>
    </row>
    <row r="85" spans="1:21" ht="24.75" customHeight="1">
      <c r="A85" s="56" t="s">
        <v>537</v>
      </c>
      <c r="B85" s="45"/>
      <c r="C85" s="134" t="s">
        <v>92</v>
      </c>
      <c r="D85" s="136" t="s">
        <v>35</v>
      </c>
      <c r="E85" s="136" t="s">
        <v>41</v>
      </c>
      <c r="F85" s="136" t="s">
        <v>93</v>
      </c>
      <c r="G85" s="136" t="s">
        <v>36</v>
      </c>
      <c r="H85" s="136" t="s">
        <v>35</v>
      </c>
      <c r="I85" s="136" t="s">
        <v>36</v>
      </c>
      <c r="J85" s="136" t="s">
        <v>37</v>
      </c>
      <c r="K85" s="136" t="s">
        <v>35</v>
      </c>
      <c r="L85" s="213">
        <f>L88+L86</f>
        <v>1400000</v>
      </c>
      <c r="M85" s="213">
        <f aca="true" t="shared" si="21" ref="M85:T85">M88+M86</f>
        <v>0</v>
      </c>
      <c r="N85" s="213">
        <f t="shared" si="21"/>
        <v>0</v>
      </c>
      <c r="O85" s="213">
        <f t="shared" si="21"/>
        <v>0</v>
      </c>
      <c r="P85" s="213">
        <f t="shared" si="21"/>
        <v>0</v>
      </c>
      <c r="Q85" s="213">
        <f t="shared" si="21"/>
        <v>0</v>
      </c>
      <c r="R85" s="213">
        <f t="shared" si="21"/>
        <v>0</v>
      </c>
      <c r="S85" s="213" t="e">
        <f t="shared" si="21"/>
        <v>#REF!</v>
      </c>
      <c r="T85" s="213">
        <f t="shared" si="21"/>
        <v>1382748.84</v>
      </c>
      <c r="U85" s="133">
        <f t="shared" si="16"/>
        <v>98.7677742857143</v>
      </c>
    </row>
    <row r="86" spans="1:21" ht="24.75" customHeight="1">
      <c r="A86" s="49" t="s">
        <v>538</v>
      </c>
      <c r="B86" s="45"/>
      <c r="C86" s="214" t="s">
        <v>563</v>
      </c>
      <c r="D86" s="189" t="s">
        <v>35</v>
      </c>
      <c r="E86" s="189" t="s">
        <v>41</v>
      </c>
      <c r="F86" s="189" t="s">
        <v>93</v>
      </c>
      <c r="G86" s="189" t="s">
        <v>299</v>
      </c>
      <c r="H86" s="189" t="s">
        <v>35</v>
      </c>
      <c r="I86" s="189" t="s">
        <v>36</v>
      </c>
      <c r="J86" s="189" t="s">
        <v>37</v>
      </c>
      <c r="K86" s="189" t="s">
        <v>35</v>
      </c>
      <c r="L86" s="215">
        <f>L87</f>
        <v>0</v>
      </c>
      <c r="M86" s="79"/>
      <c r="N86" s="79"/>
      <c r="O86" s="79"/>
      <c r="P86" s="79"/>
      <c r="Q86" s="79"/>
      <c r="R86" s="80"/>
      <c r="S86" s="80" t="e">
        <f>#REF!=SUM(L86:R86)</f>
        <v>#REF!</v>
      </c>
      <c r="T86" s="192">
        <f>T87</f>
        <v>-12304</v>
      </c>
      <c r="U86" s="133" t="e">
        <f t="shared" si="16"/>
        <v>#DIV/0!</v>
      </c>
    </row>
    <row r="87" spans="1:21" ht="24.75" customHeight="1">
      <c r="A87" s="56"/>
      <c r="B87" s="45"/>
      <c r="C87" s="216" t="s">
        <v>561</v>
      </c>
      <c r="D87" s="144" t="s">
        <v>35</v>
      </c>
      <c r="E87" s="144" t="s">
        <v>41</v>
      </c>
      <c r="F87" s="144" t="s">
        <v>93</v>
      </c>
      <c r="G87" s="144" t="s">
        <v>299</v>
      </c>
      <c r="H87" s="144" t="s">
        <v>58</v>
      </c>
      <c r="I87" s="144" t="s">
        <v>305</v>
      </c>
      <c r="J87" s="144" t="s">
        <v>37</v>
      </c>
      <c r="K87" s="144" t="s">
        <v>94</v>
      </c>
      <c r="L87" s="145">
        <v>0</v>
      </c>
      <c r="M87" s="46"/>
      <c r="N87" s="46"/>
      <c r="O87" s="46"/>
      <c r="P87" s="46"/>
      <c r="Q87" s="46"/>
      <c r="R87" s="47"/>
      <c r="S87" s="47" t="e">
        <f>#REF!=SUM(L87:R87)</f>
        <v>#REF!</v>
      </c>
      <c r="T87" s="217">
        <v>-12304</v>
      </c>
      <c r="U87" s="133" t="e">
        <f t="shared" si="16"/>
        <v>#DIV/0!</v>
      </c>
    </row>
    <row r="88" spans="1:21" ht="18.75" customHeight="1">
      <c r="A88" s="49" t="s">
        <v>562</v>
      </c>
      <c r="B88" s="45"/>
      <c r="C88" s="139" t="s">
        <v>95</v>
      </c>
      <c r="D88" s="42" t="s">
        <v>35</v>
      </c>
      <c r="E88" s="42" t="s">
        <v>41</v>
      </c>
      <c r="F88" s="42" t="s">
        <v>93</v>
      </c>
      <c r="G88" s="42" t="s">
        <v>305</v>
      </c>
      <c r="H88" s="42" t="s">
        <v>35</v>
      </c>
      <c r="I88" s="42" t="s">
        <v>36</v>
      </c>
      <c r="J88" s="42" t="s">
        <v>37</v>
      </c>
      <c r="K88" s="42" t="s">
        <v>35</v>
      </c>
      <c r="L88" s="215">
        <f>L89</f>
        <v>1400000</v>
      </c>
      <c r="M88" s="79"/>
      <c r="N88" s="79"/>
      <c r="O88" s="79"/>
      <c r="P88" s="79"/>
      <c r="Q88" s="79"/>
      <c r="R88" s="80"/>
      <c r="S88" s="80" t="e">
        <f>#REF!=SUM(L88:R88)</f>
        <v>#REF!</v>
      </c>
      <c r="T88" s="192">
        <f>T89</f>
        <v>1395052.84</v>
      </c>
      <c r="U88" s="133">
        <f t="shared" si="16"/>
        <v>99.64663142857142</v>
      </c>
    </row>
    <row r="89" spans="1:21" ht="25.5" customHeight="1">
      <c r="A89" s="56"/>
      <c r="B89" s="55"/>
      <c r="C89" s="223" t="s">
        <v>96</v>
      </c>
      <c r="D89" s="144" t="s">
        <v>35</v>
      </c>
      <c r="E89" s="144" t="s">
        <v>41</v>
      </c>
      <c r="F89" s="144" t="s">
        <v>93</v>
      </c>
      <c r="G89" s="144" t="s">
        <v>305</v>
      </c>
      <c r="H89" s="144" t="s">
        <v>58</v>
      </c>
      <c r="I89" s="144" t="s">
        <v>305</v>
      </c>
      <c r="J89" s="144" t="s">
        <v>37</v>
      </c>
      <c r="K89" s="144" t="s">
        <v>94</v>
      </c>
      <c r="L89" s="145">
        <v>1400000</v>
      </c>
      <c r="M89" s="46"/>
      <c r="N89" s="46"/>
      <c r="O89" s="46"/>
      <c r="P89" s="46"/>
      <c r="Q89" s="46"/>
      <c r="R89" s="47"/>
      <c r="S89" s="47" t="e">
        <f>#REF!=SUM(L89:R89)</f>
        <v>#REF!</v>
      </c>
      <c r="T89" s="218">
        <v>1395052.84</v>
      </c>
      <c r="U89" s="133">
        <f t="shared" si="16"/>
        <v>99.64663142857142</v>
      </c>
    </row>
    <row r="90" spans="1:21" ht="22.5" customHeight="1">
      <c r="A90" s="36" t="s">
        <v>539</v>
      </c>
      <c r="B90" s="45"/>
      <c r="C90" s="128" t="s">
        <v>97</v>
      </c>
      <c r="D90" s="129" t="s">
        <v>35</v>
      </c>
      <c r="E90" s="130" t="s">
        <v>98</v>
      </c>
      <c r="F90" s="130" t="s">
        <v>36</v>
      </c>
      <c r="G90" s="130" t="s">
        <v>36</v>
      </c>
      <c r="H90" s="130" t="s">
        <v>35</v>
      </c>
      <c r="I90" s="130" t="s">
        <v>36</v>
      </c>
      <c r="J90" s="130" t="s">
        <v>37</v>
      </c>
      <c r="K90" s="130" t="s">
        <v>35</v>
      </c>
      <c r="L90" s="131">
        <f>L91+L128+L130</f>
        <v>474689945.07</v>
      </c>
      <c r="M90" s="46"/>
      <c r="N90" s="46"/>
      <c r="O90" s="46"/>
      <c r="P90" s="46"/>
      <c r="Q90" s="46"/>
      <c r="R90" s="47"/>
      <c r="S90" s="47"/>
      <c r="T90" s="131">
        <f>T91+T128+T130</f>
        <v>442680125.11</v>
      </c>
      <c r="U90" s="133">
        <f t="shared" si="16"/>
        <v>93.25668885712764</v>
      </c>
    </row>
    <row r="91" spans="1:21" ht="37.5" customHeight="1">
      <c r="A91" s="39" t="s">
        <v>485</v>
      </c>
      <c r="B91" s="13"/>
      <c r="C91" s="134" t="s">
        <v>99</v>
      </c>
      <c r="D91" s="135" t="s">
        <v>35</v>
      </c>
      <c r="E91" s="136" t="s">
        <v>98</v>
      </c>
      <c r="F91" s="136" t="s">
        <v>306</v>
      </c>
      <c r="G91" s="136" t="s">
        <v>36</v>
      </c>
      <c r="H91" s="136" t="s">
        <v>35</v>
      </c>
      <c r="I91" s="136" t="s">
        <v>36</v>
      </c>
      <c r="J91" s="136" t="s">
        <v>37</v>
      </c>
      <c r="K91" s="136" t="s">
        <v>35</v>
      </c>
      <c r="L91" s="137">
        <f>L92+L97+L110+L121</f>
        <v>474047737.36</v>
      </c>
      <c r="M91" s="46"/>
      <c r="N91" s="46"/>
      <c r="O91" s="46"/>
      <c r="P91" s="46"/>
      <c r="Q91" s="46"/>
      <c r="R91" s="47"/>
      <c r="S91" s="47"/>
      <c r="T91" s="137">
        <f>T92+T97+T110+T121</f>
        <v>442219248.94</v>
      </c>
      <c r="U91" s="133">
        <f t="shared" si="16"/>
        <v>93.28580522348767</v>
      </c>
    </row>
    <row r="92" spans="1:21" ht="22.5" customHeight="1">
      <c r="A92" s="13" t="s">
        <v>486</v>
      </c>
      <c r="B92" s="45"/>
      <c r="C92" s="139" t="s">
        <v>100</v>
      </c>
      <c r="D92" s="42" t="s">
        <v>35</v>
      </c>
      <c r="E92" s="42" t="s">
        <v>98</v>
      </c>
      <c r="F92" s="42" t="s">
        <v>306</v>
      </c>
      <c r="G92" s="42" t="s">
        <v>304</v>
      </c>
      <c r="H92" s="42" t="s">
        <v>35</v>
      </c>
      <c r="I92" s="42" t="s">
        <v>36</v>
      </c>
      <c r="J92" s="42" t="s">
        <v>37</v>
      </c>
      <c r="K92" s="42" t="s">
        <v>101</v>
      </c>
      <c r="L92" s="141">
        <f>L93+L95</f>
        <v>54486000</v>
      </c>
      <c r="M92" s="141">
        <f aca="true" t="shared" si="22" ref="M92:T92">M93+M95</f>
        <v>0</v>
      </c>
      <c r="N92" s="141">
        <f t="shared" si="22"/>
        <v>0</v>
      </c>
      <c r="O92" s="141">
        <f t="shared" si="22"/>
        <v>0</v>
      </c>
      <c r="P92" s="141">
        <f t="shared" si="22"/>
        <v>0</v>
      </c>
      <c r="Q92" s="141">
        <f t="shared" si="22"/>
        <v>0</v>
      </c>
      <c r="R92" s="141">
        <f t="shared" si="22"/>
        <v>0</v>
      </c>
      <c r="S92" s="141">
        <f t="shared" si="22"/>
        <v>0</v>
      </c>
      <c r="T92" s="141">
        <f t="shared" si="22"/>
        <v>54486000</v>
      </c>
      <c r="U92" s="133">
        <f t="shared" si="16"/>
        <v>100</v>
      </c>
    </row>
    <row r="93" spans="1:21" ht="19.5" customHeight="1">
      <c r="A93" s="15"/>
      <c r="B93" s="45"/>
      <c r="C93" s="219" t="s">
        <v>102</v>
      </c>
      <c r="D93" s="220" t="s">
        <v>35</v>
      </c>
      <c r="E93" s="220" t="s">
        <v>98</v>
      </c>
      <c r="F93" s="220" t="s">
        <v>306</v>
      </c>
      <c r="G93" s="220" t="s">
        <v>304</v>
      </c>
      <c r="H93" s="220" t="s">
        <v>103</v>
      </c>
      <c r="I93" s="220" t="s">
        <v>36</v>
      </c>
      <c r="J93" s="220" t="s">
        <v>37</v>
      </c>
      <c r="K93" s="220" t="s">
        <v>101</v>
      </c>
      <c r="L93" s="221">
        <f>L94</f>
        <v>43160000</v>
      </c>
      <c r="M93" s="64"/>
      <c r="N93" s="64"/>
      <c r="O93" s="64"/>
      <c r="P93" s="64"/>
      <c r="Q93" s="64"/>
      <c r="R93" s="65"/>
      <c r="S93" s="65"/>
      <c r="T93" s="222">
        <f>T94</f>
        <v>43160000</v>
      </c>
      <c r="U93" s="133">
        <f t="shared" si="16"/>
        <v>100</v>
      </c>
    </row>
    <row r="94" spans="1:21" ht="39" customHeight="1">
      <c r="A94" s="15"/>
      <c r="B94" s="45"/>
      <c r="C94" s="223" t="s">
        <v>104</v>
      </c>
      <c r="D94" s="147" t="s">
        <v>35</v>
      </c>
      <c r="E94" s="147" t="s">
        <v>98</v>
      </c>
      <c r="F94" s="147" t="s">
        <v>306</v>
      </c>
      <c r="G94" s="147" t="s">
        <v>540</v>
      </c>
      <c r="H94" s="147" t="s">
        <v>103</v>
      </c>
      <c r="I94" s="147" t="s">
        <v>305</v>
      </c>
      <c r="J94" s="147" t="s">
        <v>37</v>
      </c>
      <c r="K94" s="147" t="s">
        <v>101</v>
      </c>
      <c r="L94" s="145">
        <v>43160000</v>
      </c>
      <c r="M94" s="64"/>
      <c r="N94" s="64"/>
      <c r="O94" s="64"/>
      <c r="P94" s="64"/>
      <c r="Q94" s="64"/>
      <c r="R94" s="65"/>
      <c r="S94" s="65"/>
      <c r="T94" s="224">
        <v>43160000</v>
      </c>
      <c r="U94" s="133">
        <f t="shared" si="16"/>
        <v>100</v>
      </c>
    </row>
    <row r="95" spans="1:21" ht="48" customHeight="1">
      <c r="A95" s="15"/>
      <c r="B95" s="45"/>
      <c r="C95" s="438" t="s">
        <v>590</v>
      </c>
      <c r="D95" s="220" t="s">
        <v>35</v>
      </c>
      <c r="E95" s="220" t="s">
        <v>98</v>
      </c>
      <c r="F95" s="220" t="s">
        <v>306</v>
      </c>
      <c r="G95" s="220" t="s">
        <v>304</v>
      </c>
      <c r="H95" s="220" t="s">
        <v>589</v>
      </c>
      <c r="I95" s="220" t="s">
        <v>36</v>
      </c>
      <c r="J95" s="220" t="s">
        <v>37</v>
      </c>
      <c r="K95" s="220" t="s">
        <v>101</v>
      </c>
      <c r="L95" s="221">
        <f>L96</f>
        <v>11326000</v>
      </c>
      <c r="M95" s="64"/>
      <c r="N95" s="64"/>
      <c r="O95" s="64"/>
      <c r="P95" s="64"/>
      <c r="Q95" s="64"/>
      <c r="R95" s="65"/>
      <c r="S95" s="65"/>
      <c r="T95" s="222">
        <f>T96</f>
        <v>11326000</v>
      </c>
      <c r="U95" s="133">
        <f>T95/L95*100</f>
        <v>100</v>
      </c>
    </row>
    <row r="96" spans="1:21" ht="39" customHeight="1">
      <c r="A96" s="15"/>
      <c r="B96" s="45"/>
      <c r="C96" s="432" t="s">
        <v>590</v>
      </c>
      <c r="D96" s="147" t="s">
        <v>35</v>
      </c>
      <c r="E96" s="147" t="s">
        <v>98</v>
      </c>
      <c r="F96" s="147" t="s">
        <v>306</v>
      </c>
      <c r="G96" s="147" t="s">
        <v>540</v>
      </c>
      <c r="H96" s="147" t="s">
        <v>589</v>
      </c>
      <c r="I96" s="147" t="s">
        <v>305</v>
      </c>
      <c r="J96" s="147" t="s">
        <v>37</v>
      </c>
      <c r="K96" s="147" t="s">
        <v>101</v>
      </c>
      <c r="L96" s="145">
        <v>11326000</v>
      </c>
      <c r="M96" s="64"/>
      <c r="N96" s="64"/>
      <c r="O96" s="64"/>
      <c r="P96" s="64"/>
      <c r="Q96" s="64"/>
      <c r="R96" s="65"/>
      <c r="S96" s="65"/>
      <c r="T96" s="224">
        <v>11326000</v>
      </c>
      <c r="U96" s="133">
        <f>T96/L96*100</f>
        <v>100</v>
      </c>
    </row>
    <row r="97" spans="1:21" ht="41.25" customHeight="1">
      <c r="A97" s="13" t="s">
        <v>541</v>
      </c>
      <c r="B97" s="45"/>
      <c r="C97" s="225" t="s">
        <v>551</v>
      </c>
      <c r="D97" s="189" t="s">
        <v>35</v>
      </c>
      <c r="E97" s="189" t="s">
        <v>98</v>
      </c>
      <c r="F97" s="189" t="s">
        <v>306</v>
      </c>
      <c r="G97" s="189" t="s">
        <v>36</v>
      </c>
      <c r="H97" s="189" t="s">
        <v>35</v>
      </c>
      <c r="I97" s="189" t="s">
        <v>36</v>
      </c>
      <c r="J97" s="189" t="s">
        <v>37</v>
      </c>
      <c r="K97" s="189" t="s">
        <v>101</v>
      </c>
      <c r="L97" s="190">
        <f aca="true" t="shared" si="23" ref="L97:T97">L98+L100+L102+L104+L106+L108</f>
        <v>172954889.06</v>
      </c>
      <c r="M97" s="190">
        <f t="shared" si="23"/>
        <v>0</v>
      </c>
      <c r="N97" s="190">
        <f t="shared" si="23"/>
        <v>0</v>
      </c>
      <c r="O97" s="190">
        <f t="shared" si="23"/>
        <v>0</v>
      </c>
      <c r="P97" s="190">
        <f t="shared" si="23"/>
        <v>0</v>
      </c>
      <c r="Q97" s="190">
        <f t="shared" si="23"/>
        <v>0</v>
      </c>
      <c r="R97" s="190">
        <f t="shared" si="23"/>
        <v>0</v>
      </c>
      <c r="S97" s="190">
        <f t="shared" si="23"/>
        <v>0</v>
      </c>
      <c r="T97" s="190">
        <f t="shared" si="23"/>
        <v>145734876.44</v>
      </c>
      <c r="U97" s="133">
        <f t="shared" si="16"/>
        <v>84.26178481109194</v>
      </c>
    </row>
    <row r="98" spans="1:21" ht="80.25" customHeight="1">
      <c r="A98" s="15"/>
      <c r="B98" s="45"/>
      <c r="C98" s="226" t="s">
        <v>552</v>
      </c>
      <c r="D98" s="220" t="s">
        <v>35</v>
      </c>
      <c r="E98" s="220" t="s">
        <v>98</v>
      </c>
      <c r="F98" s="220" t="s">
        <v>306</v>
      </c>
      <c r="G98" s="220" t="s">
        <v>553</v>
      </c>
      <c r="H98" s="220" t="s">
        <v>554</v>
      </c>
      <c r="I98" s="220" t="s">
        <v>36</v>
      </c>
      <c r="J98" s="220" t="s">
        <v>37</v>
      </c>
      <c r="K98" s="220" t="s">
        <v>101</v>
      </c>
      <c r="L98" s="221">
        <f>L99</f>
        <v>88688882.74</v>
      </c>
      <c r="M98" s="64"/>
      <c r="N98" s="64"/>
      <c r="O98" s="64"/>
      <c r="P98" s="64"/>
      <c r="Q98" s="64"/>
      <c r="R98" s="65"/>
      <c r="S98" s="65"/>
      <c r="T98" s="221">
        <f>T99</f>
        <v>70702709.62</v>
      </c>
      <c r="U98" s="133">
        <f t="shared" si="16"/>
        <v>79.71992366537282</v>
      </c>
    </row>
    <row r="99" spans="1:21" ht="74.25" customHeight="1">
      <c r="A99" s="15"/>
      <c r="B99" s="13"/>
      <c r="C99" s="227" t="s">
        <v>392</v>
      </c>
      <c r="D99" s="147" t="s">
        <v>35</v>
      </c>
      <c r="E99" s="147" t="s">
        <v>98</v>
      </c>
      <c r="F99" s="147" t="s">
        <v>306</v>
      </c>
      <c r="G99" s="147" t="s">
        <v>553</v>
      </c>
      <c r="H99" s="147" t="s">
        <v>554</v>
      </c>
      <c r="I99" s="147" t="s">
        <v>305</v>
      </c>
      <c r="J99" s="147" t="s">
        <v>37</v>
      </c>
      <c r="K99" s="147" t="s">
        <v>101</v>
      </c>
      <c r="L99" s="433">
        <v>88688882.74</v>
      </c>
      <c r="M99" s="34"/>
      <c r="N99" s="34"/>
      <c r="O99" s="34"/>
      <c r="P99" s="34"/>
      <c r="Q99" s="35"/>
      <c r="R99" s="35"/>
      <c r="S99" s="228">
        <f>S100</f>
        <v>0</v>
      </c>
      <c r="T99" s="209">
        <v>70702709.62</v>
      </c>
      <c r="U99" s="133">
        <f t="shared" si="16"/>
        <v>79.71992366537282</v>
      </c>
    </row>
    <row r="100" spans="1:21" ht="60" customHeight="1">
      <c r="A100" s="15"/>
      <c r="B100" s="77"/>
      <c r="C100" s="229" t="s">
        <v>555</v>
      </c>
      <c r="D100" s="220" t="s">
        <v>35</v>
      </c>
      <c r="E100" s="220" t="s">
        <v>98</v>
      </c>
      <c r="F100" s="220" t="s">
        <v>306</v>
      </c>
      <c r="G100" s="220" t="s">
        <v>553</v>
      </c>
      <c r="H100" s="220" t="s">
        <v>556</v>
      </c>
      <c r="I100" s="220" t="s">
        <v>36</v>
      </c>
      <c r="J100" s="220" t="s">
        <v>37</v>
      </c>
      <c r="K100" s="220" t="s">
        <v>101</v>
      </c>
      <c r="L100" s="221">
        <f>L101</f>
        <v>12258769.59</v>
      </c>
      <c r="M100" s="64"/>
      <c r="N100" s="64"/>
      <c r="O100" s="64"/>
      <c r="P100" s="64"/>
      <c r="Q100" s="64"/>
      <c r="R100" s="65"/>
      <c r="S100" s="65"/>
      <c r="T100" s="221">
        <f>T101</f>
        <v>5100508</v>
      </c>
      <c r="U100" s="133">
        <f t="shared" si="16"/>
        <v>41.60701416690873</v>
      </c>
    </row>
    <row r="101" spans="1:21" ht="57.75" customHeight="1">
      <c r="A101" s="15"/>
      <c r="B101" s="60"/>
      <c r="C101" s="230" t="s">
        <v>394</v>
      </c>
      <c r="D101" s="144" t="s">
        <v>35</v>
      </c>
      <c r="E101" s="144" t="s">
        <v>98</v>
      </c>
      <c r="F101" s="144" t="s">
        <v>306</v>
      </c>
      <c r="G101" s="144" t="s">
        <v>553</v>
      </c>
      <c r="H101" s="144" t="s">
        <v>556</v>
      </c>
      <c r="I101" s="144" t="s">
        <v>36</v>
      </c>
      <c r="J101" s="144" t="s">
        <v>37</v>
      </c>
      <c r="K101" s="144" t="s">
        <v>101</v>
      </c>
      <c r="L101" s="434">
        <v>12258769.59</v>
      </c>
      <c r="M101" s="46"/>
      <c r="N101" s="46"/>
      <c r="O101" s="46"/>
      <c r="P101" s="46"/>
      <c r="Q101" s="46"/>
      <c r="R101" s="47"/>
      <c r="S101" s="47"/>
      <c r="T101" s="151">
        <v>5100508</v>
      </c>
      <c r="U101" s="133">
        <f t="shared" si="16"/>
        <v>41.60701416690873</v>
      </c>
    </row>
    <row r="102" spans="1:21" ht="56.25" customHeight="1">
      <c r="A102" s="15"/>
      <c r="B102" s="60"/>
      <c r="C102" s="447" t="s">
        <v>594</v>
      </c>
      <c r="D102" s="220" t="s">
        <v>35</v>
      </c>
      <c r="E102" s="220" t="s">
        <v>98</v>
      </c>
      <c r="F102" s="220" t="s">
        <v>306</v>
      </c>
      <c r="G102" s="220" t="s">
        <v>84</v>
      </c>
      <c r="H102" s="220" t="s">
        <v>35</v>
      </c>
      <c r="I102" s="220" t="s">
        <v>36</v>
      </c>
      <c r="J102" s="220" t="s">
        <v>37</v>
      </c>
      <c r="K102" s="220" t="s">
        <v>101</v>
      </c>
      <c r="L102" s="221">
        <f>L103</f>
        <v>1021420</v>
      </c>
      <c r="M102" s="64"/>
      <c r="N102" s="64"/>
      <c r="O102" s="64"/>
      <c r="P102" s="64"/>
      <c r="Q102" s="64"/>
      <c r="R102" s="65"/>
      <c r="S102" s="65"/>
      <c r="T102" s="221">
        <f>T103</f>
        <v>1021187.36</v>
      </c>
      <c r="U102" s="133">
        <f>T102/L102*100</f>
        <v>99.97722386481564</v>
      </c>
    </row>
    <row r="103" spans="1:21" ht="56.25" customHeight="1">
      <c r="A103" s="15"/>
      <c r="B103" s="60"/>
      <c r="C103" s="439" t="s">
        <v>594</v>
      </c>
      <c r="D103" s="144" t="s">
        <v>35</v>
      </c>
      <c r="E103" s="144" t="s">
        <v>98</v>
      </c>
      <c r="F103" s="144" t="s">
        <v>306</v>
      </c>
      <c r="G103" s="144" t="s">
        <v>84</v>
      </c>
      <c r="H103" s="144" t="s">
        <v>591</v>
      </c>
      <c r="I103" s="144" t="s">
        <v>305</v>
      </c>
      <c r="J103" s="144" t="s">
        <v>37</v>
      </c>
      <c r="K103" s="144" t="s">
        <v>101</v>
      </c>
      <c r="L103" s="434">
        <v>1021420</v>
      </c>
      <c r="M103" s="46"/>
      <c r="N103" s="46"/>
      <c r="O103" s="46"/>
      <c r="P103" s="46"/>
      <c r="Q103" s="46"/>
      <c r="R103" s="47"/>
      <c r="S103" s="47"/>
      <c r="T103" s="151">
        <v>1021187.36</v>
      </c>
      <c r="U103" s="133">
        <f>T103/L103*100</f>
        <v>99.97722386481564</v>
      </c>
    </row>
    <row r="104" spans="1:21" ht="54.75" customHeight="1">
      <c r="A104" s="15"/>
      <c r="B104" s="60"/>
      <c r="C104" s="448" t="s">
        <v>212</v>
      </c>
      <c r="D104" s="220" t="s">
        <v>35</v>
      </c>
      <c r="E104" s="220" t="s">
        <v>98</v>
      </c>
      <c r="F104" s="220" t="s">
        <v>306</v>
      </c>
      <c r="G104" s="220" t="s">
        <v>84</v>
      </c>
      <c r="H104" s="220" t="s">
        <v>214</v>
      </c>
      <c r="I104" s="220" t="s">
        <v>36</v>
      </c>
      <c r="J104" s="220" t="s">
        <v>37</v>
      </c>
      <c r="K104" s="220" t="s">
        <v>101</v>
      </c>
      <c r="L104" s="221">
        <f>L105</f>
        <v>2610000</v>
      </c>
      <c r="M104" s="64"/>
      <c r="N104" s="64"/>
      <c r="O104" s="64"/>
      <c r="P104" s="64"/>
      <c r="Q104" s="64"/>
      <c r="R104" s="65"/>
      <c r="S104" s="65"/>
      <c r="T104" s="221">
        <f>T105</f>
        <v>2610000</v>
      </c>
      <c r="U104" s="133">
        <f t="shared" si="16"/>
        <v>100</v>
      </c>
    </row>
    <row r="105" spans="1:21" ht="60" customHeight="1">
      <c r="A105" s="15"/>
      <c r="B105" s="60"/>
      <c r="C105" s="231" t="s">
        <v>213</v>
      </c>
      <c r="D105" s="144" t="s">
        <v>35</v>
      </c>
      <c r="E105" s="144" t="s">
        <v>98</v>
      </c>
      <c r="F105" s="144" t="s">
        <v>306</v>
      </c>
      <c r="G105" s="144" t="s">
        <v>84</v>
      </c>
      <c r="H105" s="144" t="s">
        <v>214</v>
      </c>
      <c r="I105" s="144" t="s">
        <v>305</v>
      </c>
      <c r="J105" s="144" t="s">
        <v>37</v>
      </c>
      <c r="K105" s="144" t="s">
        <v>101</v>
      </c>
      <c r="L105" s="435">
        <v>2610000</v>
      </c>
      <c r="M105" s="46"/>
      <c r="N105" s="46"/>
      <c r="O105" s="46"/>
      <c r="P105" s="46"/>
      <c r="Q105" s="46"/>
      <c r="R105" s="47"/>
      <c r="S105" s="47"/>
      <c r="T105" s="151">
        <v>2610000</v>
      </c>
      <c r="U105" s="133">
        <f t="shared" si="16"/>
        <v>100</v>
      </c>
    </row>
    <row r="106" spans="1:21" ht="20.25" customHeight="1">
      <c r="A106" s="15"/>
      <c r="B106" s="60"/>
      <c r="C106" s="232" t="s">
        <v>218</v>
      </c>
      <c r="D106" s="220" t="s">
        <v>35</v>
      </c>
      <c r="E106" s="220" t="s">
        <v>98</v>
      </c>
      <c r="F106" s="220" t="s">
        <v>306</v>
      </c>
      <c r="G106" s="220" t="s">
        <v>84</v>
      </c>
      <c r="H106" s="220" t="s">
        <v>217</v>
      </c>
      <c r="I106" s="220" t="s">
        <v>36</v>
      </c>
      <c r="J106" s="220" t="s">
        <v>37</v>
      </c>
      <c r="K106" s="220" t="s">
        <v>101</v>
      </c>
      <c r="L106" s="221">
        <f>L107</f>
        <v>172186.77</v>
      </c>
      <c r="M106" s="64"/>
      <c r="N106" s="64"/>
      <c r="O106" s="64"/>
      <c r="P106" s="64"/>
      <c r="Q106" s="64"/>
      <c r="R106" s="65"/>
      <c r="S106" s="65"/>
      <c r="T106" s="221">
        <f>T107</f>
        <v>172186.77</v>
      </c>
      <c r="U106" s="133">
        <f t="shared" si="16"/>
        <v>100</v>
      </c>
    </row>
    <row r="107" spans="1:21" ht="42" customHeight="1">
      <c r="A107" s="15"/>
      <c r="B107" s="60"/>
      <c r="C107" s="233" t="s">
        <v>215</v>
      </c>
      <c r="D107" s="144" t="s">
        <v>35</v>
      </c>
      <c r="E107" s="144" t="s">
        <v>98</v>
      </c>
      <c r="F107" s="144" t="s">
        <v>306</v>
      </c>
      <c r="G107" s="144" t="s">
        <v>84</v>
      </c>
      <c r="H107" s="144" t="s">
        <v>217</v>
      </c>
      <c r="I107" s="144" t="s">
        <v>305</v>
      </c>
      <c r="J107" s="144" t="s">
        <v>37</v>
      </c>
      <c r="K107" s="144" t="s">
        <v>101</v>
      </c>
      <c r="L107" s="435">
        <v>172186.77</v>
      </c>
      <c r="M107" s="46"/>
      <c r="N107" s="46"/>
      <c r="O107" s="46"/>
      <c r="P107" s="46"/>
      <c r="Q107" s="46"/>
      <c r="R107" s="47"/>
      <c r="S107" s="47"/>
      <c r="T107" s="151">
        <v>172186.77</v>
      </c>
      <c r="U107" s="133">
        <f t="shared" si="16"/>
        <v>100</v>
      </c>
    </row>
    <row r="108" spans="1:21" ht="21.75" customHeight="1" thickBot="1">
      <c r="A108" s="15"/>
      <c r="B108" s="60"/>
      <c r="C108" s="234" t="s">
        <v>105</v>
      </c>
      <c r="D108" s="220" t="s">
        <v>35</v>
      </c>
      <c r="E108" s="220" t="s">
        <v>98</v>
      </c>
      <c r="F108" s="220" t="s">
        <v>306</v>
      </c>
      <c r="G108" s="220" t="s">
        <v>592</v>
      </c>
      <c r="H108" s="220" t="s">
        <v>106</v>
      </c>
      <c r="I108" s="220" t="s">
        <v>36</v>
      </c>
      <c r="J108" s="220" t="s">
        <v>37</v>
      </c>
      <c r="K108" s="220" t="s">
        <v>101</v>
      </c>
      <c r="L108" s="221">
        <f>L109</f>
        <v>68203629.96</v>
      </c>
      <c r="M108" s="64"/>
      <c r="N108" s="64"/>
      <c r="O108" s="64"/>
      <c r="P108" s="64"/>
      <c r="Q108" s="64"/>
      <c r="R108" s="65"/>
      <c r="S108" s="65"/>
      <c r="T108" s="222">
        <f>T109</f>
        <v>66128284.69</v>
      </c>
      <c r="U108" s="133">
        <f t="shared" si="16"/>
        <v>96.957133702096</v>
      </c>
    </row>
    <row r="109" spans="1:21" ht="33.75" customHeight="1" thickBot="1">
      <c r="A109" s="15"/>
      <c r="B109" s="61"/>
      <c r="C109" s="235" t="s">
        <v>109</v>
      </c>
      <c r="D109" s="144" t="s">
        <v>35</v>
      </c>
      <c r="E109" s="144" t="s">
        <v>98</v>
      </c>
      <c r="F109" s="144" t="s">
        <v>306</v>
      </c>
      <c r="G109" s="144" t="s">
        <v>592</v>
      </c>
      <c r="H109" s="144" t="s">
        <v>106</v>
      </c>
      <c r="I109" s="144" t="s">
        <v>305</v>
      </c>
      <c r="J109" s="144" t="s">
        <v>37</v>
      </c>
      <c r="K109" s="144" t="s">
        <v>101</v>
      </c>
      <c r="L109" s="440">
        <v>68203629.96</v>
      </c>
      <c r="M109" s="46"/>
      <c r="N109" s="46"/>
      <c r="O109" s="46"/>
      <c r="P109" s="46"/>
      <c r="Q109" s="46"/>
      <c r="R109" s="47"/>
      <c r="S109" s="47"/>
      <c r="T109" s="236">
        <v>66128284.69</v>
      </c>
      <c r="U109" s="133">
        <f t="shared" si="16"/>
        <v>96.957133702096</v>
      </c>
    </row>
    <row r="110" spans="1:21" ht="31.5" customHeight="1">
      <c r="A110" s="13" t="s">
        <v>542</v>
      </c>
      <c r="B110" s="7"/>
      <c r="C110" s="449" t="s">
        <v>557</v>
      </c>
      <c r="D110" s="42" t="s">
        <v>35</v>
      </c>
      <c r="E110" s="42" t="s">
        <v>98</v>
      </c>
      <c r="F110" s="42" t="s">
        <v>306</v>
      </c>
      <c r="G110" s="42" t="s">
        <v>268</v>
      </c>
      <c r="H110" s="42" t="s">
        <v>35</v>
      </c>
      <c r="I110" s="42" t="s">
        <v>36</v>
      </c>
      <c r="J110" s="42" t="s">
        <v>37</v>
      </c>
      <c r="K110" s="42" t="s">
        <v>101</v>
      </c>
      <c r="L110" s="141">
        <f>L111+L113+L115+L117+L119</f>
        <v>239199700</v>
      </c>
      <c r="M110" s="141">
        <f aca="true" t="shared" si="24" ref="M110:T110">M111+M113+M115+M117+M119</f>
        <v>0</v>
      </c>
      <c r="N110" s="141">
        <f t="shared" si="24"/>
        <v>0</v>
      </c>
      <c r="O110" s="141">
        <f t="shared" si="24"/>
        <v>0</v>
      </c>
      <c r="P110" s="141">
        <f t="shared" si="24"/>
        <v>0</v>
      </c>
      <c r="Q110" s="141">
        <f t="shared" si="24"/>
        <v>0</v>
      </c>
      <c r="R110" s="141">
        <f t="shared" si="24"/>
        <v>0</v>
      </c>
      <c r="S110" s="141">
        <f t="shared" si="24"/>
        <v>10500</v>
      </c>
      <c r="T110" s="141">
        <f t="shared" si="24"/>
        <v>234987700.64</v>
      </c>
      <c r="U110" s="133">
        <f t="shared" si="16"/>
        <v>98.23912849389025</v>
      </c>
    </row>
    <row r="111" spans="1:21" ht="36.75" customHeight="1">
      <c r="A111" s="15"/>
      <c r="B111" s="7"/>
      <c r="C111" s="239" t="s">
        <v>111</v>
      </c>
      <c r="D111" s="220" t="s">
        <v>35</v>
      </c>
      <c r="E111" s="220" t="s">
        <v>98</v>
      </c>
      <c r="F111" s="220" t="s">
        <v>306</v>
      </c>
      <c r="G111" s="220" t="s">
        <v>268</v>
      </c>
      <c r="H111" s="220" t="s">
        <v>112</v>
      </c>
      <c r="I111" s="220" t="s">
        <v>36</v>
      </c>
      <c r="J111" s="220" t="s">
        <v>37</v>
      </c>
      <c r="K111" s="220" t="s">
        <v>101</v>
      </c>
      <c r="L111" s="240">
        <f>L112</f>
        <v>55719000</v>
      </c>
      <c r="M111" s="64"/>
      <c r="N111" s="64"/>
      <c r="O111" s="64"/>
      <c r="P111" s="64"/>
      <c r="Q111" s="64"/>
      <c r="R111" s="65"/>
      <c r="S111" s="65"/>
      <c r="T111" s="240">
        <f>T112</f>
        <v>52754000.83</v>
      </c>
      <c r="U111" s="133">
        <f t="shared" si="16"/>
        <v>94.67865688544302</v>
      </c>
    </row>
    <row r="112" spans="1:21" ht="36.75" customHeight="1">
      <c r="A112" s="15"/>
      <c r="B112" s="7"/>
      <c r="C112" s="241" t="s">
        <v>113</v>
      </c>
      <c r="D112" s="144" t="s">
        <v>35</v>
      </c>
      <c r="E112" s="144" t="s">
        <v>98</v>
      </c>
      <c r="F112" s="144" t="s">
        <v>306</v>
      </c>
      <c r="G112" s="144" t="s">
        <v>268</v>
      </c>
      <c r="H112" s="144" t="s">
        <v>112</v>
      </c>
      <c r="I112" s="144" t="s">
        <v>305</v>
      </c>
      <c r="J112" s="144" t="s">
        <v>37</v>
      </c>
      <c r="K112" s="144" t="s">
        <v>101</v>
      </c>
      <c r="L112" s="242">
        <v>55719000</v>
      </c>
      <c r="M112" s="46"/>
      <c r="N112" s="46"/>
      <c r="O112" s="46"/>
      <c r="P112" s="46"/>
      <c r="Q112" s="46"/>
      <c r="R112" s="47"/>
      <c r="S112" s="47"/>
      <c r="T112" s="243">
        <v>52754000.83</v>
      </c>
      <c r="U112" s="133">
        <f t="shared" si="16"/>
        <v>94.67865688544302</v>
      </c>
    </row>
    <row r="113" spans="1:21" s="16" customFormat="1" ht="83.25" customHeight="1">
      <c r="A113" s="15"/>
      <c r="B113" s="7"/>
      <c r="C113" s="244" t="s">
        <v>395</v>
      </c>
      <c r="D113" s="220" t="s">
        <v>35</v>
      </c>
      <c r="E113" s="220" t="s">
        <v>98</v>
      </c>
      <c r="F113" s="220" t="s">
        <v>306</v>
      </c>
      <c r="G113" s="220" t="s">
        <v>407</v>
      </c>
      <c r="H113" s="220" t="s">
        <v>545</v>
      </c>
      <c r="I113" s="220" t="s">
        <v>36</v>
      </c>
      <c r="J113" s="220" t="s">
        <v>37</v>
      </c>
      <c r="K113" s="220" t="s">
        <v>101</v>
      </c>
      <c r="L113" s="221">
        <f>L114</f>
        <v>3724600</v>
      </c>
      <c r="M113" s="46"/>
      <c r="N113" s="46"/>
      <c r="O113" s="46"/>
      <c r="P113" s="46"/>
      <c r="Q113" s="46"/>
      <c r="R113" s="47"/>
      <c r="S113" s="47"/>
      <c r="T113" s="221">
        <f>T114</f>
        <v>3685997</v>
      </c>
      <c r="U113" s="133">
        <f t="shared" si="16"/>
        <v>98.96356655748268</v>
      </c>
    </row>
    <row r="114" spans="1:21" s="16" customFormat="1" ht="77.25" customHeight="1">
      <c r="A114" s="15"/>
      <c r="B114" s="7"/>
      <c r="C114" s="245" t="s">
        <v>396</v>
      </c>
      <c r="D114" s="144" t="s">
        <v>35</v>
      </c>
      <c r="E114" s="144" t="s">
        <v>98</v>
      </c>
      <c r="F114" s="144" t="s">
        <v>306</v>
      </c>
      <c r="G114" s="144" t="s">
        <v>407</v>
      </c>
      <c r="H114" s="144" t="s">
        <v>545</v>
      </c>
      <c r="I114" s="144" t="s">
        <v>305</v>
      </c>
      <c r="J114" s="144" t="s">
        <v>37</v>
      </c>
      <c r="K114" s="144" t="s">
        <v>101</v>
      </c>
      <c r="L114" s="436">
        <v>3724600</v>
      </c>
      <c r="M114" s="46"/>
      <c r="N114" s="46"/>
      <c r="O114" s="46"/>
      <c r="P114" s="46"/>
      <c r="Q114" s="46"/>
      <c r="R114" s="47"/>
      <c r="S114" s="47"/>
      <c r="T114" s="151">
        <v>3685997</v>
      </c>
      <c r="U114" s="133">
        <f t="shared" si="16"/>
        <v>98.96356655748268</v>
      </c>
    </row>
    <row r="115" spans="1:21" ht="47.25" customHeight="1">
      <c r="A115" s="15"/>
      <c r="B115" s="7"/>
      <c r="C115" s="350" t="s">
        <v>543</v>
      </c>
      <c r="D115" s="220" t="s">
        <v>35</v>
      </c>
      <c r="E115" s="220" t="s">
        <v>98</v>
      </c>
      <c r="F115" s="220" t="s">
        <v>306</v>
      </c>
      <c r="G115" s="220" t="s">
        <v>407</v>
      </c>
      <c r="H115" s="220" t="s">
        <v>544</v>
      </c>
      <c r="I115" s="220" t="s">
        <v>36</v>
      </c>
      <c r="J115" s="220" t="s">
        <v>37</v>
      </c>
      <c r="K115" s="220" t="s">
        <v>101</v>
      </c>
      <c r="L115" s="221">
        <f>L116</f>
        <v>989200</v>
      </c>
      <c r="M115" s="64"/>
      <c r="N115" s="64"/>
      <c r="O115" s="64"/>
      <c r="P115" s="64"/>
      <c r="Q115" s="64"/>
      <c r="R115" s="65"/>
      <c r="S115" s="65"/>
      <c r="T115" s="221">
        <f>T116</f>
        <v>989200</v>
      </c>
      <c r="U115" s="133">
        <f t="shared" si="16"/>
        <v>100</v>
      </c>
    </row>
    <row r="116" spans="1:21" ht="37.5" customHeight="1">
      <c r="A116" s="15"/>
      <c r="B116" s="7"/>
      <c r="C116" s="246" t="s">
        <v>110</v>
      </c>
      <c r="D116" s="144" t="s">
        <v>35</v>
      </c>
      <c r="E116" s="144" t="s">
        <v>98</v>
      </c>
      <c r="F116" s="144" t="s">
        <v>306</v>
      </c>
      <c r="G116" s="144" t="s">
        <v>407</v>
      </c>
      <c r="H116" s="144" t="s">
        <v>544</v>
      </c>
      <c r="I116" s="144" t="s">
        <v>305</v>
      </c>
      <c r="J116" s="144" t="s">
        <v>37</v>
      </c>
      <c r="K116" s="144" t="s">
        <v>101</v>
      </c>
      <c r="L116" s="437">
        <v>989200</v>
      </c>
      <c r="M116" s="46"/>
      <c r="N116" s="46"/>
      <c r="O116" s="46"/>
      <c r="P116" s="46"/>
      <c r="Q116" s="47"/>
      <c r="R116" s="47"/>
      <c r="S116" s="247"/>
      <c r="T116" s="248">
        <v>989200</v>
      </c>
      <c r="U116" s="133">
        <f t="shared" si="16"/>
        <v>100</v>
      </c>
    </row>
    <row r="117" spans="1:21" ht="76.5" customHeight="1">
      <c r="A117" s="15"/>
      <c r="B117" s="7"/>
      <c r="C117" s="444" t="s">
        <v>593</v>
      </c>
      <c r="D117" s="445" t="s">
        <v>35</v>
      </c>
      <c r="E117" s="445" t="s">
        <v>98</v>
      </c>
      <c r="F117" s="445" t="s">
        <v>306</v>
      </c>
      <c r="G117" s="445" t="s">
        <v>407</v>
      </c>
      <c r="H117" s="445" t="s">
        <v>59</v>
      </c>
      <c r="I117" s="445" t="s">
        <v>36</v>
      </c>
      <c r="J117" s="445" t="s">
        <v>37</v>
      </c>
      <c r="K117" s="445" t="s">
        <v>101</v>
      </c>
      <c r="L117" s="446">
        <f>L118</f>
        <v>12900</v>
      </c>
      <c r="M117" s="446">
        <f aca="true" t="shared" si="25" ref="M117:T117">M118</f>
        <v>0</v>
      </c>
      <c r="N117" s="446">
        <f t="shared" si="25"/>
        <v>0</v>
      </c>
      <c r="O117" s="446">
        <f t="shared" si="25"/>
        <v>0</v>
      </c>
      <c r="P117" s="446">
        <f t="shared" si="25"/>
        <v>0</v>
      </c>
      <c r="Q117" s="446">
        <f t="shared" si="25"/>
        <v>0</v>
      </c>
      <c r="R117" s="446">
        <f t="shared" si="25"/>
        <v>0</v>
      </c>
      <c r="S117" s="446">
        <f t="shared" si="25"/>
        <v>0</v>
      </c>
      <c r="T117" s="446">
        <f t="shared" si="25"/>
        <v>12900</v>
      </c>
      <c r="U117" s="133">
        <f t="shared" si="16"/>
        <v>100</v>
      </c>
    </row>
    <row r="118" spans="1:21" ht="78.75" customHeight="1">
      <c r="A118" s="15"/>
      <c r="B118" s="7"/>
      <c r="C118" s="246" t="s">
        <v>593</v>
      </c>
      <c r="D118" s="144" t="s">
        <v>35</v>
      </c>
      <c r="E118" s="144" t="s">
        <v>98</v>
      </c>
      <c r="F118" s="144" t="s">
        <v>306</v>
      </c>
      <c r="G118" s="144" t="s">
        <v>407</v>
      </c>
      <c r="H118" s="144" t="s">
        <v>59</v>
      </c>
      <c r="I118" s="144" t="s">
        <v>305</v>
      </c>
      <c r="J118" s="144" t="s">
        <v>37</v>
      </c>
      <c r="K118" s="144" t="s">
        <v>101</v>
      </c>
      <c r="L118" s="441">
        <v>12900</v>
      </c>
      <c r="M118" s="46"/>
      <c r="N118" s="46"/>
      <c r="O118" s="46"/>
      <c r="P118" s="46"/>
      <c r="Q118" s="47"/>
      <c r="R118" s="47"/>
      <c r="S118" s="247"/>
      <c r="T118" s="442">
        <v>12900</v>
      </c>
      <c r="U118" s="133">
        <f t="shared" si="16"/>
        <v>100</v>
      </c>
    </row>
    <row r="119" spans="1:21" ht="24" customHeight="1">
      <c r="A119" s="15"/>
      <c r="B119" s="7"/>
      <c r="C119" s="249" t="s">
        <v>115</v>
      </c>
      <c r="D119" s="237" t="s">
        <v>35</v>
      </c>
      <c r="E119" s="237" t="s">
        <v>98</v>
      </c>
      <c r="F119" s="237" t="s">
        <v>306</v>
      </c>
      <c r="G119" s="237" t="s">
        <v>546</v>
      </c>
      <c r="H119" s="237" t="s">
        <v>106</v>
      </c>
      <c r="I119" s="237" t="s">
        <v>36</v>
      </c>
      <c r="J119" s="237" t="s">
        <v>37</v>
      </c>
      <c r="K119" s="237" t="s">
        <v>101</v>
      </c>
      <c r="L119" s="238">
        <f>L120</f>
        <v>178754000</v>
      </c>
      <c r="M119" s="46"/>
      <c r="N119" s="46"/>
      <c r="O119" s="46"/>
      <c r="P119" s="46"/>
      <c r="Q119" s="47"/>
      <c r="R119" s="47"/>
      <c r="S119" s="151">
        <v>10500</v>
      </c>
      <c r="T119" s="238">
        <f>T120</f>
        <v>177545602.81</v>
      </c>
      <c r="U119" s="133">
        <f t="shared" si="16"/>
        <v>99.32398872752498</v>
      </c>
    </row>
    <row r="120" spans="1:21" ht="27.75" customHeight="1">
      <c r="A120" s="15"/>
      <c r="B120" s="7"/>
      <c r="C120" s="149" t="s">
        <v>116</v>
      </c>
      <c r="D120" s="147" t="s">
        <v>35</v>
      </c>
      <c r="E120" s="147" t="s">
        <v>98</v>
      </c>
      <c r="F120" s="147" t="s">
        <v>306</v>
      </c>
      <c r="G120" s="147" t="s">
        <v>546</v>
      </c>
      <c r="H120" s="147" t="s">
        <v>106</v>
      </c>
      <c r="I120" s="147" t="s">
        <v>305</v>
      </c>
      <c r="J120" s="147" t="s">
        <v>37</v>
      </c>
      <c r="K120" s="147" t="s">
        <v>101</v>
      </c>
      <c r="L120" s="145">
        <v>178754000</v>
      </c>
      <c r="M120" s="46"/>
      <c r="N120" s="46"/>
      <c r="O120" s="46"/>
      <c r="P120" s="46"/>
      <c r="Q120" s="47"/>
      <c r="R120" s="47"/>
      <c r="S120" s="247"/>
      <c r="T120" s="250">
        <v>177545602.81</v>
      </c>
      <c r="U120" s="133">
        <f t="shared" si="16"/>
        <v>99.32398872752498</v>
      </c>
    </row>
    <row r="121" spans="1:21" ht="28.5" customHeight="1">
      <c r="A121" s="13" t="s">
        <v>547</v>
      </c>
      <c r="B121" s="7"/>
      <c r="C121" s="139" t="s">
        <v>359</v>
      </c>
      <c r="D121" s="42" t="s">
        <v>35</v>
      </c>
      <c r="E121" s="42" t="s">
        <v>98</v>
      </c>
      <c r="F121" s="42" t="s">
        <v>306</v>
      </c>
      <c r="G121" s="42" t="s">
        <v>548</v>
      </c>
      <c r="H121" s="42" t="s">
        <v>35</v>
      </c>
      <c r="I121" s="42" t="s">
        <v>36</v>
      </c>
      <c r="J121" s="42" t="s">
        <v>37</v>
      </c>
      <c r="K121" s="42" t="s">
        <v>101</v>
      </c>
      <c r="L121" s="141">
        <f>L122+L124+L126</f>
        <v>7407148.3</v>
      </c>
      <c r="M121" s="141">
        <f aca="true" t="shared" si="26" ref="M121:T121">M122+M124+M126</f>
        <v>0</v>
      </c>
      <c r="N121" s="141">
        <f t="shared" si="26"/>
        <v>0</v>
      </c>
      <c r="O121" s="141">
        <f t="shared" si="26"/>
        <v>0</v>
      </c>
      <c r="P121" s="141">
        <f t="shared" si="26"/>
        <v>0</v>
      </c>
      <c r="Q121" s="141">
        <f t="shared" si="26"/>
        <v>0</v>
      </c>
      <c r="R121" s="141">
        <f t="shared" si="26"/>
        <v>0</v>
      </c>
      <c r="S121" s="141">
        <f t="shared" si="26"/>
        <v>1768000</v>
      </c>
      <c r="T121" s="141">
        <f t="shared" si="26"/>
        <v>7010671.859999999</v>
      </c>
      <c r="U121" s="133">
        <f t="shared" si="16"/>
        <v>94.64738082805766</v>
      </c>
    </row>
    <row r="122" spans="1:21" ht="66.75" customHeight="1" hidden="1">
      <c r="A122" s="15"/>
      <c r="B122" s="7"/>
      <c r="C122" s="149" t="s">
        <v>239</v>
      </c>
      <c r="D122" s="237" t="s">
        <v>35</v>
      </c>
      <c r="E122" s="237" t="s">
        <v>98</v>
      </c>
      <c r="F122" s="237" t="s">
        <v>306</v>
      </c>
      <c r="G122" s="237" t="s">
        <v>240</v>
      </c>
      <c r="H122" s="237" t="s">
        <v>241</v>
      </c>
      <c r="I122" s="237" t="s">
        <v>36</v>
      </c>
      <c r="J122" s="237" t="s">
        <v>37</v>
      </c>
      <c r="K122" s="237" t="s">
        <v>101</v>
      </c>
      <c r="L122" s="238">
        <f>L123</f>
        <v>0</v>
      </c>
      <c r="M122" s="46"/>
      <c r="N122" s="46"/>
      <c r="O122" s="46"/>
      <c r="P122" s="46"/>
      <c r="Q122" s="47"/>
      <c r="R122" s="47"/>
      <c r="S122" s="151">
        <v>686000</v>
      </c>
      <c r="T122" s="238">
        <f>T123</f>
        <v>0</v>
      </c>
      <c r="U122" s="133" t="e">
        <f t="shared" si="16"/>
        <v>#DIV/0!</v>
      </c>
    </row>
    <row r="123" spans="1:21" ht="61.5" customHeight="1" hidden="1">
      <c r="A123" s="15"/>
      <c r="B123" s="7"/>
      <c r="C123" s="149" t="s">
        <v>239</v>
      </c>
      <c r="D123" s="147" t="s">
        <v>35</v>
      </c>
      <c r="E123" s="147" t="s">
        <v>98</v>
      </c>
      <c r="F123" s="147" t="s">
        <v>306</v>
      </c>
      <c r="G123" s="147" t="s">
        <v>240</v>
      </c>
      <c r="H123" s="147" t="s">
        <v>241</v>
      </c>
      <c r="I123" s="147" t="s">
        <v>305</v>
      </c>
      <c r="J123" s="147" t="s">
        <v>37</v>
      </c>
      <c r="K123" s="147" t="s">
        <v>101</v>
      </c>
      <c r="L123" s="145">
        <v>0</v>
      </c>
      <c r="M123" s="46"/>
      <c r="N123" s="46"/>
      <c r="O123" s="46"/>
      <c r="P123" s="46"/>
      <c r="Q123" s="47"/>
      <c r="R123" s="47"/>
      <c r="S123" s="151"/>
      <c r="T123" s="145">
        <v>0</v>
      </c>
      <c r="U123" s="133" t="e">
        <f t="shared" si="16"/>
        <v>#DIV/0!</v>
      </c>
    </row>
    <row r="124" spans="1:21" ht="66" customHeight="1">
      <c r="A124" s="15"/>
      <c r="B124" s="7"/>
      <c r="C124" s="251" t="s">
        <v>117</v>
      </c>
      <c r="D124" s="237" t="s">
        <v>35</v>
      </c>
      <c r="E124" s="237" t="s">
        <v>98</v>
      </c>
      <c r="F124" s="237" t="s">
        <v>306</v>
      </c>
      <c r="G124" s="237" t="s">
        <v>548</v>
      </c>
      <c r="H124" s="237" t="s">
        <v>88</v>
      </c>
      <c r="I124" s="237" t="s">
        <v>36</v>
      </c>
      <c r="J124" s="237" t="s">
        <v>37</v>
      </c>
      <c r="K124" s="237" t="s">
        <v>101</v>
      </c>
      <c r="L124" s="238">
        <f>L125</f>
        <v>5522584.3</v>
      </c>
      <c r="M124" s="64"/>
      <c r="N124" s="64"/>
      <c r="O124" s="64"/>
      <c r="P124" s="64"/>
      <c r="Q124" s="65"/>
      <c r="R124" s="65"/>
      <c r="S124" s="222">
        <v>541000</v>
      </c>
      <c r="T124" s="238">
        <f>T125</f>
        <v>5415584.3</v>
      </c>
      <c r="U124" s="133">
        <f t="shared" si="16"/>
        <v>98.06250128223483</v>
      </c>
    </row>
    <row r="125" spans="1:21" ht="74.25" customHeight="1">
      <c r="A125" s="15"/>
      <c r="B125" s="7"/>
      <c r="C125" s="252" t="s">
        <v>118</v>
      </c>
      <c r="D125" s="147" t="s">
        <v>35</v>
      </c>
      <c r="E125" s="147" t="s">
        <v>98</v>
      </c>
      <c r="F125" s="147" t="s">
        <v>306</v>
      </c>
      <c r="G125" s="147" t="s">
        <v>548</v>
      </c>
      <c r="H125" s="147" t="s">
        <v>88</v>
      </c>
      <c r="I125" s="147" t="s">
        <v>305</v>
      </c>
      <c r="J125" s="147" t="s">
        <v>37</v>
      </c>
      <c r="K125" s="147" t="s">
        <v>101</v>
      </c>
      <c r="L125" s="253">
        <v>5522584.3</v>
      </c>
      <c r="M125" s="64"/>
      <c r="N125" s="64"/>
      <c r="O125" s="64"/>
      <c r="P125" s="64"/>
      <c r="Q125" s="65"/>
      <c r="R125" s="65"/>
      <c r="S125" s="209"/>
      <c r="T125" s="254">
        <v>5415584.3</v>
      </c>
      <c r="U125" s="133">
        <f t="shared" si="16"/>
        <v>98.06250128223483</v>
      </c>
    </row>
    <row r="126" spans="1:21" ht="53.25" customHeight="1">
      <c r="A126" s="15"/>
      <c r="B126" s="7"/>
      <c r="C126" s="252" t="s">
        <v>242</v>
      </c>
      <c r="D126" s="237" t="s">
        <v>35</v>
      </c>
      <c r="E126" s="237" t="s">
        <v>98</v>
      </c>
      <c r="F126" s="237" t="s">
        <v>306</v>
      </c>
      <c r="G126" s="237" t="s">
        <v>243</v>
      </c>
      <c r="H126" s="237" t="s">
        <v>106</v>
      </c>
      <c r="I126" s="237" t="s">
        <v>36</v>
      </c>
      <c r="J126" s="237" t="s">
        <v>37</v>
      </c>
      <c r="K126" s="237" t="s">
        <v>101</v>
      </c>
      <c r="L126" s="238">
        <f>L127</f>
        <v>1884564</v>
      </c>
      <c r="M126" s="64"/>
      <c r="N126" s="64"/>
      <c r="O126" s="64"/>
      <c r="P126" s="64"/>
      <c r="Q126" s="65"/>
      <c r="R126" s="65"/>
      <c r="S126" s="222">
        <v>541000</v>
      </c>
      <c r="T126" s="238">
        <f>T127</f>
        <v>1595087.56</v>
      </c>
      <c r="U126" s="133">
        <f t="shared" si="16"/>
        <v>84.63960682683104</v>
      </c>
    </row>
    <row r="127" spans="1:21" ht="48" customHeight="1">
      <c r="A127" s="15"/>
      <c r="B127" s="7"/>
      <c r="C127" s="252" t="s">
        <v>242</v>
      </c>
      <c r="D127" s="147" t="s">
        <v>35</v>
      </c>
      <c r="E127" s="147" t="s">
        <v>98</v>
      </c>
      <c r="F127" s="147" t="s">
        <v>306</v>
      </c>
      <c r="G127" s="147" t="s">
        <v>243</v>
      </c>
      <c r="H127" s="147" t="s">
        <v>106</v>
      </c>
      <c r="I127" s="147" t="s">
        <v>305</v>
      </c>
      <c r="J127" s="147" t="s">
        <v>37</v>
      </c>
      <c r="K127" s="147" t="s">
        <v>101</v>
      </c>
      <c r="L127" s="253">
        <v>1884564</v>
      </c>
      <c r="M127" s="64"/>
      <c r="N127" s="64"/>
      <c r="O127" s="64"/>
      <c r="P127" s="64"/>
      <c r="Q127" s="65"/>
      <c r="R127" s="65"/>
      <c r="S127" s="209"/>
      <c r="T127" s="254">
        <v>1595087.56</v>
      </c>
      <c r="U127" s="133">
        <f t="shared" si="16"/>
        <v>84.63960682683104</v>
      </c>
    </row>
    <row r="128" spans="1:21" ht="24.75" customHeight="1">
      <c r="A128" s="39" t="s">
        <v>549</v>
      </c>
      <c r="B128" s="422"/>
      <c r="C128" s="134" t="s">
        <v>119</v>
      </c>
      <c r="D128" s="136" t="s">
        <v>35</v>
      </c>
      <c r="E128" s="136" t="s">
        <v>98</v>
      </c>
      <c r="F128" s="136" t="s">
        <v>300</v>
      </c>
      <c r="G128" s="136" t="s">
        <v>36</v>
      </c>
      <c r="H128" s="136" t="s">
        <v>35</v>
      </c>
      <c r="I128" s="136" t="s">
        <v>36</v>
      </c>
      <c r="J128" s="136" t="s">
        <v>37</v>
      </c>
      <c r="K128" s="136" t="s">
        <v>94</v>
      </c>
      <c r="L128" s="137">
        <f>L129</f>
        <v>642207.71</v>
      </c>
      <c r="M128" s="423"/>
      <c r="N128" s="423"/>
      <c r="O128" s="423"/>
      <c r="P128" s="423"/>
      <c r="Q128" s="423"/>
      <c r="R128" s="423"/>
      <c r="S128" s="423"/>
      <c r="T128" s="137">
        <f>T129</f>
        <v>460876.17</v>
      </c>
      <c r="U128" s="133">
        <f t="shared" si="16"/>
        <v>71.76434708328246</v>
      </c>
    </row>
    <row r="129" spans="1:21" ht="30.75" customHeight="1">
      <c r="A129" s="15"/>
      <c r="B129" s="7"/>
      <c r="C129" s="255" t="s">
        <v>120</v>
      </c>
      <c r="D129" s="256" t="s">
        <v>35</v>
      </c>
      <c r="E129" s="256" t="s">
        <v>98</v>
      </c>
      <c r="F129" s="256" t="s">
        <v>300</v>
      </c>
      <c r="G129" s="256" t="s">
        <v>305</v>
      </c>
      <c r="H129" s="256" t="s">
        <v>46</v>
      </c>
      <c r="I129" s="256" t="s">
        <v>305</v>
      </c>
      <c r="J129" s="256" t="s">
        <v>37</v>
      </c>
      <c r="K129" s="256" t="s">
        <v>94</v>
      </c>
      <c r="L129" s="257">
        <v>642207.71</v>
      </c>
      <c r="M129" s="17"/>
      <c r="N129" s="17"/>
      <c r="O129" s="17"/>
      <c r="P129" s="17"/>
      <c r="Q129" s="17"/>
      <c r="R129" s="17"/>
      <c r="S129" s="17"/>
      <c r="T129" s="258">
        <v>460876.17</v>
      </c>
      <c r="U129" s="133">
        <f t="shared" si="16"/>
        <v>71.76434708328246</v>
      </c>
    </row>
    <row r="130" spans="1:21" ht="1.5" customHeight="1" thickBot="1">
      <c r="A130" s="39" t="s">
        <v>550</v>
      </c>
      <c r="B130" s="81"/>
      <c r="C130" s="443" t="s">
        <v>121</v>
      </c>
      <c r="D130" s="136" t="s">
        <v>35</v>
      </c>
      <c r="E130" s="136" t="s">
        <v>98</v>
      </c>
      <c r="F130" s="136" t="s">
        <v>122</v>
      </c>
      <c r="G130" s="136" t="s">
        <v>36</v>
      </c>
      <c r="H130" s="136" t="s">
        <v>35</v>
      </c>
      <c r="I130" s="136" t="s">
        <v>36</v>
      </c>
      <c r="J130" s="136" t="s">
        <v>37</v>
      </c>
      <c r="K130" s="136" t="s">
        <v>35</v>
      </c>
      <c r="L130" s="138">
        <f>L131</f>
        <v>0</v>
      </c>
      <c r="M130" s="82"/>
      <c r="N130" s="82"/>
      <c r="O130" s="82"/>
      <c r="P130" s="82"/>
      <c r="Q130" s="82"/>
      <c r="R130" s="82"/>
      <c r="S130" s="82"/>
      <c r="T130" s="138">
        <f>T131</f>
        <v>0</v>
      </c>
      <c r="U130" s="133" t="e">
        <f t="shared" si="16"/>
        <v>#DIV/0!</v>
      </c>
    </row>
    <row r="131" spans="1:21" ht="59.25" customHeight="1" hidden="1" thickBot="1">
      <c r="A131" s="78"/>
      <c r="B131" s="7"/>
      <c r="C131" s="259" t="s">
        <v>123</v>
      </c>
      <c r="D131" s="260" t="s">
        <v>35</v>
      </c>
      <c r="E131" s="260" t="s">
        <v>98</v>
      </c>
      <c r="F131" s="260" t="s">
        <v>122</v>
      </c>
      <c r="G131" s="260" t="s">
        <v>238</v>
      </c>
      <c r="H131" s="260" t="s">
        <v>42</v>
      </c>
      <c r="I131" s="260" t="s">
        <v>305</v>
      </c>
      <c r="J131" s="260" t="s">
        <v>37</v>
      </c>
      <c r="K131" s="260" t="s">
        <v>101</v>
      </c>
      <c r="L131" s="261"/>
      <c r="M131" s="17"/>
      <c r="N131" s="17"/>
      <c r="O131" s="17"/>
      <c r="P131" s="17"/>
      <c r="Q131" s="17"/>
      <c r="R131" s="17"/>
      <c r="S131" s="17"/>
      <c r="T131" s="261"/>
      <c r="U131" s="133" t="e">
        <f>T131/L131*100</f>
        <v>#DIV/0!</v>
      </c>
    </row>
    <row r="132" spans="1:23" ht="28.5" customHeight="1" thickBot="1">
      <c r="A132" s="24"/>
      <c r="B132" s="7"/>
      <c r="C132" s="262" t="s">
        <v>124</v>
      </c>
      <c r="D132" s="263"/>
      <c r="E132" s="263"/>
      <c r="F132" s="263"/>
      <c r="G132" s="263"/>
      <c r="H132" s="263"/>
      <c r="I132" s="263"/>
      <c r="J132" s="263"/>
      <c r="K132" s="263"/>
      <c r="L132" s="264">
        <f>L8+L90</f>
        <v>600604000</v>
      </c>
      <c r="M132" s="83"/>
      <c r="N132" s="83"/>
      <c r="O132" s="83"/>
      <c r="P132" s="83"/>
      <c r="Q132" s="83"/>
      <c r="R132" s="83"/>
      <c r="S132" s="83"/>
      <c r="T132" s="264">
        <f>T8+T90</f>
        <v>561265392.39</v>
      </c>
      <c r="U132" s="133">
        <f>T132/L132*100</f>
        <v>93.4501589050356</v>
      </c>
      <c r="W132" s="18"/>
    </row>
    <row r="133" spans="1:19" ht="18.75">
      <c r="A133" s="6"/>
      <c r="B133" s="7"/>
      <c r="C133" s="6"/>
      <c r="D133" s="8"/>
      <c r="E133" s="8"/>
      <c r="F133" s="8"/>
      <c r="G133" s="8"/>
      <c r="H133" s="8"/>
      <c r="I133" s="8"/>
      <c r="J133" s="8"/>
      <c r="K133" s="8"/>
      <c r="L133" s="1"/>
      <c r="M133" s="17"/>
      <c r="N133" s="17"/>
      <c r="O133" s="17"/>
      <c r="P133" s="17"/>
      <c r="Q133" s="17"/>
      <c r="R133" s="17"/>
      <c r="S133" s="17"/>
    </row>
    <row r="134" spans="1:19" ht="18.75">
      <c r="A134" s="6"/>
      <c r="B134" s="7"/>
      <c r="C134" s="6"/>
      <c r="D134" s="8"/>
      <c r="E134" s="8"/>
      <c r="F134" s="8"/>
      <c r="G134" s="8"/>
      <c r="H134" s="8"/>
      <c r="I134" s="8"/>
      <c r="J134" s="8"/>
      <c r="K134" s="8"/>
      <c r="L134" s="1"/>
      <c r="M134" s="17"/>
      <c r="N134" s="17"/>
      <c r="O134" s="17"/>
      <c r="P134" s="17"/>
      <c r="Q134" s="17"/>
      <c r="R134" s="17"/>
      <c r="S134" s="17"/>
    </row>
    <row r="135" spans="1:19" ht="18.75">
      <c r="A135" s="6"/>
      <c r="B135" s="7"/>
      <c r="C135" s="6"/>
      <c r="D135" s="8"/>
      <c r="E135" s="8"/>
      <c r="F135" s="8"/>
      <c r="G135" s="8"/>
      <c r="H135" s="8"/>
      <c r="I135" s="8"/>
      <c r="J135" s="8"/>
      <c r="K135" s="8"/>
      <c r="L135" s="1"/>
      <c r="M135" s="17"/>
      <c r="N135" s="17"/>
      <c r="O135" s="17"/>
      <c r="P135" s="17"/>
      <c r="Q135" s="17"/>
      <c r="R135" s="17"/>
      <c r="S135" s="17"/>
    </row>
    <row r="136" spans="1:19" ht="18.75">
      <c r="A136" s="6"/>
      <c r="B136" s="7"/>
      <c r="C136" s="6"/>
      <c r="D136" s="8"/>
      <c r="E136" s="8"/>
      <c r="F136" s="8"/>
      <c r="G136" s="8"/>
      <c r="H136" s="8"/>
      <c r="I136" s="8"/>
      <c r="J136" s="8"/>
      <c r="K136" s="8"/>
      <c r="L136" s="1"/>
      <c r="M136" s="17"/>
      <c r="N136" s="17"/>
      <c r="O136" s="17"/>
      <c r="P136" s="17"/>
      <c r="Q136" s="17"/>
      <c r="R136" s="17"/>
      <c r="S136" s="17"/>
    </row>
    <row r="137" spans="1:19" ht="18.75">
      <c r="A137" s="6"/>
      <c r="B137" s="7"/>
      <c r="C137" s="6"/>
      <c r="D137" s="8"/>
      <c r="E137" s="8"/>
      <c r="F137" s="8"/>
      <c r="G137" s="8"/>
      <c r="H137" s="8"/>
      <c r="I137" s="8"/>
      <c r="J137" s="8"/>
      <c r="K137" s="8"/>
      <c r="L137" s="1"/>
      <c r="M137" s="17"/>
      <c r="N137" s="17"/>
      <c r="O137" s="17"/>
      <c r="P137" s="17"/>
      <c r="Q137" s="17"/>
      <c r="R137" s="17"/>
      <c r="S137" s="17"/>
    </row>
    <row r="138" spans="1:19" ht="18.75">
      <c r="A138" s="6"/>
      <c r="B138" s="7"/>
      <c r="C138" s="6"/>
      <c r="D138" s="8"/>
      <c r="E138" s="8"/>
      <c r="F138" s="8"/>
      <c r="G138" s="8"/>
      <c r="H138" s="8"/>
      <c r="I138" s="8"/>
      <c r="J138" s="8"/>
      <c r="K138" s="8"/>
      <c r="L138" s="1"/>
      <c r="M138" s="17"/>
      <c r="N138" s="17"/>
      <c r="O138" s="17"/>
      <c r="P138" s="17"/>
      <c r="Q138" s="17"/>
      <c r="R138" s="17"/>
      <c r="S138" s="17"/>
    </row>
    <row r="139" spans="1:19" ht="18.75">
      <c r="A139" s="6"/>
      <c r="B139" s="7"/>
      <c r="C139" s="6"/>
      <c r="D139" s="8"/>
      <c r="E139" s="8"/>
      <c r="F139" s="8"/>
      <c r="G139" s="8"/>
      <c r="H139" s="8"/>
      <c r="I139" s="8"/>
      <c r="J139" s="8"/>
      <c r="K139" s="8"/>
      <c r="L139" s="1"/>
      <c r="M139" s="17"/>
      <c r="N139" s="17"/>
      <c r="O139" s="17"/>
      <c r="P139" s="17"/>
      <c r="Q139" s="17"/>
      <c r="R139" s="17"/>
      <c r="S139" s="17"/>
    </row>
    <row r="140" spans="1:19" ht="18.75">
      <c r="A140" s="6"/>
      <c r="B140" s="7"/>
      <c r="C140" s="6"/>
      <c r="D140" s="8"/>
      <c r="E140" s="8"/>
      <c r="F140" s="8"/>
      <c r="G140" s="8"/>
      <c r="H140" s="8"/>
      <c r="I140" s="8"/>
      <c r="J140" s="8"/>
      <c r="K140" s="8"/>
      <c r="L140" s="1"/>
      <c r="M140" s="17"/>
      <c r="N140" s="17"/>
      <c r="O140" s="17"/>
      <c r="P140" s="17"/>
      <c r="Q140" s="17"/>
      <c r="R140" s="17"/>
      <c r="S140" s="17"/>
    </row>
    <row r="141" spans="1:19" ht="18.75">
      <c r="A141" s="6"/>
      <c r="B141" s="7"/>
      <c r="C141" s="6"/>
      <c r="D141" s="8"/>
      <c r="E141" s="8"/>
      <c r="F141" s="8"/>
      <c r="G141" s="8"/>
      <c r="H141" s="8"/>
      <c r="I141" s="8"/>
      <c r="J141" s="8"/>
      <c r="K141" s="8"/>
      <c r="L141" s="1"/>
      <c r="M141" s="17"/>
      <c r="N141" s="17"/>
      <c r="O141" s="17"/>
      <c r="P141" s="17"/>
      <c r="Q141" s="17"/>
      <c r="R141" s="17"/>
      <c r="S141" s="17"/>
    </row>
    <row r="142" spans="1:19" ht="18.75">
      <c r="A142" s="6"/>
      <c r="B142" s="7"/>
      <c r="C142" s="6"/>
      <c r="D142" s="8"/>
      <c r="E142" s="8"/>
      <c r="F142" s="8"/>
      <c r="G142" s="8"/>
      <c r="H142" s="8"/>
      <c r="I142" s="8"/>
      <c r="J142" s="8"/>
      <c r="K142" s="8"/>
      <c r="L142" s="1"/>
      <c r="M142" s="17"/>
      <c r="N142" s="17"/>
      <c r="O142" s="17"/>
      <c r="P142" s="17"/>
      <c r="Q142" s="17"/>
      <c r="R142" s="17"/>
      <c r="S142" s="17"/>
    </row>
    <row r="143" spans="1:19" ht="18.75">
      <c r="A143" s="6"/>
      <c r="B143" s="7"/>
      <c r="C143" s="6"/>
      <c r="D143" s="8"/>
      <c r="E143" s="8"/>
      <c r="F143" s="8"/>
      <c r="G143" s="8"/>
      <c r="H143" s="8"/>
      <c r="I143" s="8"/>
      <c r="J143" s="8"/>
      <c r="K143" s="8"/>
      <c r="L143" s="1"/>
      <c r="M143" s="17"/>
      <c r="N143" s="17"/>
      <c r="O143" s="17"/>
      <c r="P143" s="17"/>
      <c r="Q143" s="17"/>
      <c r="R143" s="17"/>
      <c r="S143" s="17"/>
    </row>
    <row r="144" spans="1:19" ht="18.75">
      <c r="A144" s="6"/>
      <c r="B144" s="7"/>
      <c r="C144" s="6"/>
      <c r="D144" s="8"/>
      <c r="E144" s="8"/>
      <c r="F144" s="8"/>
      <c r="G144" s="8"/>
      <c r="H144" s="8"/>
      <c r="I144" s="8"/>
      <c r="J144" s="8"/>
      <c r="K144" s="8"/>
      <c r="L144" s="1"/>
      <c r="M144" s="17"/>
      <c r="N144" s="17"/>
      <c r="O144" s="17"/>
      <c r="P144" s="17"/>
      <c r="Q144" s="17"/>
      <c r="R144" s="17"/>
      <c r="S144" s="17"/>
    </row>
    <row r="145" spans="1:19" ht="18.75">
      <c r="A145" s="6"/>
      <c r="B145" s="7"/>
      <c r="C145" s="6"/>
      <c r="D145" s="8"/>
      <c r="E145" s="8"/>
      <c r="F145" s="8"/>
      <c r="G145" s="8"/>
      <c r="H145" s="8"/>
      <c r="I145" s="8"/>
      <c r="J145" s="8"/>
      <c r="K145" s="8"/>
      <c r="L145" s="1"/>
      <c r="M145" s="17"/>
      <c r="N145" s="17"/>
      <c r="O145" s="17"/>
      <c r="P145" s="17"/>
      <c r="Q145" s="17"/>
      <c r="R145" s="17"/>
      <c r="S145" s="17"/>
    </row>
    <row r="146" spans="1:19" ht="18.75">
      <c r="A146" s="6"/>
      <c r="B146" s="7"/>
      <c r="C146" s="6"/>
      <c r="D146" s="8"/>
      <c r="E146" s="8"/>
      <c r="F146" s="8"/>
      <c r="G146" s="8"/>
      <c r="H146" s="8"/>
      <c r="I146" s="8"/>
      <c r="J146" s="8"/>
      <c r="K146" s="8"/>
      <c r="L146" s="1"/>
      <c r="M146" s="17"/>
      <c r="N146" s="17"/>
      <c r="O146" s="17"/>
      <c r="P146" s="17"/>
      <c r="Q146" s="17"/>
      <c r="R146" s="17"/>
      <c r="S146" s="17"/>
    </row>
    <row r="147" spans="1:19" ht="18.75">
      <c r="A147" s="6"/>
      <c r="B147" s="7"/>
      <c r="C147" s="6"/>
      <c r="D147" s="8"/>
      <c r="E147" s="8"/>
      <c r="F147" s="8"/>
      <c r="G147" s="8"/>
      <c r="H147" s="8"/>
      <c r="I147" s="8"/>
      <c r="J147" s="8"/>
      <c r="K147" s="8"/>
      <c r="L147" s="1"/>
      <c r="M147" s="17"/>
      <c r="N147" s="17"/>
      <c r="O147" s="17"/>
      <c r="P147" s="17"/>
      <c r="Q147" s="17"/>
      <c r="R147" s="17"/>
      <c r="S147" s="17"/>
    </row>
    <row r="148" spans="1:19" ht="18.75">
      <c r="A148" s="6"/>
      <c r="B148" s="7"/>
      <c r="C148" s="6"/>
      <c r="D148" s="8"/>
      <c r="E148" s="8"/>
      <c r="F148" s="8"/>
      <c r="G148" s="8"/>
      <c r="H148" s="8"/>
      <c r="I148" s="8"/>
      <c r="J148" s="8"/>
      <c r="K148" s="8"/>
      <c r="L148" s="1"/>
      <c r="M148" s="17"/>
      <c r="N148" s="17"/>
      <c r="O148" s="17"/>
      <c r="P148" s="17"/>
      <c r="Q148" s="17"/>
      <c r="R148" s="17"/>
      <c r="S148" s="17"/>
    </row>
    <row r="149" spans="1:19" ht="18.75">
      <c r="A149" s="6"/>
      <c r="B149" s="7"/>
      <c r="C149" s="6"/>
      <c r="D149" s="8"/>
      <c r="E149" s="8"/>
      <c r="F149" s="8"/>
      <c r="G149" s="8"/>
      <c r="H149" s="8"/>
      <c r="I149" s="8"/>
      <c r="J149" s="8"/>
      <c r="K149" s="8"/>
      <c r="L149" s="1"/>
      <c r="M149" s="17"/>
      <c r="N149" s="17"/>
      <c r="O149" s="17"/>
      <c r="P149" s="17"/>
      <c r="Q149" s="17"/>
      <c r="R149" s="17"/>
      <c r="S149" s="17"/>
    </row>
    <row r="150" spans="1:19" ht="18.75">
      <c r="A150" s="6"/>
      <c r="B150" s="7"/>
      <c r="C150" s="6"/>
      <c r="D150" s="8"/>
      <c r="E150" s="8"/>
      <c r="F150" s="8"/>
      <c r="G150" s="8"/>
      <c r="H150" s="8"/>
      <c r="I150" s="8"/>
      <c r="J150" s="8"/>
      <c r="K150" s="8"/>
      <c r="L150" s="1"/>
      <c r="M150" s="17"/>
      <c r="N150" s="17"/>
      <c r="O150" s="17"/>
      <c r="P150" s="17"/>
      <c r="Q150" s="17"/>
      <c r="R150" s="17"/>
      <c r="S150" s="17"/>
    </row>
    <row r="151" spans="1:19" ht="18.75">
      <c r="A151" s="6"/>
      <c r="B151" s="7"/>
      <c r="C151" s="6"/>
      <c r="D151" s="8"/>
      <c r="E151" s="8"/>
      <c r="F151" s="8"/>
      <c r="G151" s="8"/>
      <c r="H151" s="8"/>
      <c r="I151" s="8"/>
      <c r="J151" s="8"/>
      <c r="K151" s="8"/>
      <c r="L151" s="1"/>
      <c r="M151" s="17"/>
      <c r="N151" s="17"/>
      <c r="O151" s="17"/>
      <c r="P151" s="17"/>
      <c r="Q151" s="17"/>
      <c r="R151" s="17"/>
      <c r="S151" s="17"/>
    </row>
    <row r="152" spans="1:19" ht="18.75">
      <c r="A152" s="6"/>
      <c r="B152" s="7"/>
      <c r="C152" s="6"/>
      <c r="D152" s="8"/>
      <c r="E152" s="8"/>
      <c r="F152" s="8"/>
      <c r="G152" s="8"/>
      <c r="H152" s="8"/>
      <c r="I152" s="8"/>
      <c r="J152" s="8"/>
      <c r="K152" s="8"/>
      <c r="L152" s="17"/>
      <c r="M152" s="17"/>
      <c r="N152" s="17"/>
      <c r="O152" s="17"/>
      <c r="P152" s="17"/>
      <c r="Q152" s="17"/>
      <c r="R152" s="17"/>
      <c r="S152" s="17"/>
    </row>
    <row r="153" spans="1:19" ht="18.75">
      <c r="A153" s="6"/>
      <c r="B153" s="7"/>
      <c r="C153" s="6"/>
      <c r="D153" s="8"/>
      <c r="E153" s="8"/>
      <c r="F153" s="8"/>
      <c r="G153" s="8"/>
      <c r="H153" s="8"/>
      <c r="I153" s="8"/>
      <c r="J153" s="8"/>
      <c r="K153" s="8"/>
      <c r="L153" s="17"/>
      <c r="M153" s="17"/>
      <c r="N153" s="17"/>
      <c r="O153" s="17"/>
      <c r="P153" s="17"/>
      <c r="Q153" s="17"/>
      <c r="R153" s="17"/>
      <c r="S153" s="17"/>
    </row>
    <row r="154" spans="1:19" ht="18.75">
      <c r="A154" s="6"/>
      <c r="B154" s="7"/>
      <c r="C154" s="6"/>
      <c r="D154" s="8"/>
      <c r="E154" s="8"/>
      <c r="F154" s="8"/>
      <c r="G154" s="8"/>
      <c r="H154" s="8"/>
      <c r="I154" s="8"/>
      <c r="J154" s="8"/>
      <c r="K154" s="8"/>
      <c r="L154" s="17"/>
      <c r="M154" s="17"/>
      <c r="N154" s="17"/>
      <c r="O154" s="17"/>
      <c r="P154" s="17"/>
      <c r="Q154" s="17"/>
      <c r="R154" s="17"/>
      <c r="S154" s="17"/>
    </row>
    <row r="155" spans="1:19" ht="18.75">
      <c r="A155" s="6"/>
      <c r="B155" s="7"/>
      <c r="C155" s="6"/>
      <c r="D155" s="8"/>
      <c r="E155" s="8"/>
      <c r="F155" s="8"/>
      <c r="G155" s="8"/>
      <c r="H155" s="8"/>
      <c r="I155" s="8"/>
      <c r="J155" s="8"/>
      <c r="K155" s="8"/>
      <c r="L155" s="17"/>
      <c r="M155" s="17"/>
      <c r="N155" s="17"/>
      <c r="O155" s="17"/>
      <c r="P155" s="17"/>
      <c r="Q155" s="17"/>
      <c r="R155" s="17"/>
      <c r="S155" s="17"/>
    </row>
    <row r="156" spans="1:19" ht="18.75">
      <c r="A156" s="6"/>
      <c r="B156" s="7"/>
      <c r="C156" s="6"/>
      <c r="D156" s="8"/>
      <c r="E156" s="8"/>
      <c r="F156" s="8"/>
      <c r="G156" s="8"/>
      <c r="H156" s="8"/>
      <c r="I156" s="8"/>
      <c r="J156" s="8"/>
      <c r="K156" s="8"/>
      <c r="L156" s="17"/>
      <c r="M156" s="17"/>
      <c r="N156" s="17"/>
      <c r="O156" s="17"/>
      <c r="P156" s="17"/>
      <c r="Q156" s="17"/>
      <c r="R156" s="17"/>
      <c r="S156" s="17"/>
    </row>
    <row r="157" spans="1:19" ht="18.75">
      <c r="A157" s="6"/>
      <c r="B157" s="7"/>
      <c r="C157" s="6"/>
      <c r="D157" s="8"/>
      <c r="E157" s="8"/>
      <c r="F157" s="8"/>
      <c r="G157" s="8"/>
      <c r="H157" s="8"/>
      <c r="I157" s="8"/>
      <c r="J157" s="8"/>
      <c r="K157" s="8"/>
      <c r="L157" s="17"/>
      <c r="M157" s="17"/>
      <c r="N157" s="17"/>
      <c r="O157" s="17"/>
      <c r="P157" s="17"/>
      <c r="Q157" s="17"/>
      <c r="R157" s="17"/>
      <c r="S157" s="17"/>
    </row>
    <row r="158" spans="1:19" ht="18.75">
      <c r="A158" s="6"/>
      <c r="B158" s="7"/>
      <c r="C158" s="6"/>
      <c r="D158" s="8"/>
      <c r="E158" s="8"/>
      <c r="F158" s="8"/>
      <c r="G158" s="8"/>
      <c r="H158" s="8"/>
      <c r="I158" s="8"/>
      <c r="J158" s="8"/>
      <c r="K158" s="8"/>
      <c r="L158" s="17"/>
      <c r="M158" s="17"/>
      <c r="N158" s="17"/>
      <c r="O158" s="17"/>
      <c r="P158" s="17"/>
      <c r="Q158" s="17"/>
      <c r="R158" s="17"/>
      <c r="S158" s="17"/>
    </row>
    <row r="159" spans="1:19" ht="18.75">
      <c r="A159" s="6"/>
      <c r="B159" s="7"/>
      <c r="C159" s="6"/>
      <c r="D159" s="8"/>
      <c r="E159" s="8"/>
      <c r="F159" s="8"/>
      <c r="G159" s="8"/>
      <c r="H159" s="8"/>
      <c r="I159" s="8"/>
      <c r="J159" s="8"/>
      <c r="K159" s="8"/>
      <c r="L159" s="17"/>
      <c r="M159" s="17"/>
      <c r="N159" s="17"/>
      <c r="O159" s="17"/>
      <c r="P159" s="17"/>
      <c r="Q159" s="17"/>
      <c r="R159" s="17"/>
      <c r="S159" s="17"/>
    </row>
    <row r="160" spans="1:19" ht="18.75">
      <c r="A160" s="6"/>
      <c r="B160" s="7"/>
      <c r="C160" s="6"/>
      <c r="D160" s="8"/>
      <c r="E160" s="8"/>
      <c r="F160" s="8"/>
      <c r="G160" s="8"/>
      <c r="H160" s="8"/>
      <c r="I160" s="8"/>
      <c r="J160" s="8"/>
      <c r="K160" s="8"/>
      <c r="L160" s="17"/>
      <c r="M160" s="17"/>
      <c r="N160" s="17"/>
      <c r="O160" s="17"/>
      <c r="P160" s="17"/>
      <c r="Q160" s="17"/>
      <c r="R160" s="17"/>
      <c r="S160" s="17"/>
    </row>
    <row r="161" spans="1:19" ht="18.75">
      <c r="A161" s="6"/>
      <c r="B161" s="7"/>
      <c r="C161" s="6"/>
      <c r="D161" s="8"/>
      <c r="E161" s="8"/>
      <c r="F161" s="8"/>
      <c r="G161" s="8"/>
      <c r="H161" s="8"/>
      <c r="I161" s="8"/>
      <c r="J161" s="8"/>
      <c r="K161" s="8"/>
      <c r="L161" s="17"/>
      <c r="M161" s="17"/>
      <c r="N161" s="17"/>
      <c r="O161" s="17"/>
      <c r="P161" s="17"/>
      <c r="Q161" s="17"/>
      <c r="R161" s="17"/>
      <c r="S161" s="17"/>
    </row>
    <row r="162" spans="1:19" ht="18.75">
      <c r="A162" s="6"/>
      <c r="B162" s="7"/>
      <c r="C162" s="6"/>
      <c r="D162" s="8"/>
      <c r="E162" s="8"/>
      <c r="F162" s="8"/>
      <c r="G162" s="8"/>
      <c r="H162" s="8"/>
      <c r="I162" s="8"/>
      <c r="J162" s="8"/>
      <c r="K162" s="8"/>
      <c r="L162" s="17"/>
      <c r="M162" s="17"/>
      <c r="N162" s="17"/>
      <c r="O162" s="17"/>
      <c r="P162" s="17"/>
      <c r="Q162" s="17"/>
      <c r="R162" s="17"/>
      <c r="S162" s="17"/>
    </row>
    <row r="163" spans="1:19" ht="18.75">
      <c r="A163" s="6"/>
      <c r="B163" s="7"/>
      <c r="C163" s="6"/>
      <c r="D163" s="8"/>
      <c r="E163" s="8"/>
      <c r="F163" s="8"/>
      <c r="G163" s="8"/>
      <c r="H163" s="8"/>
      <c r="I163" s="8"/>
      <c r="J163" s="8"/>
      <c r="K163" s="8"/>
      <c r="L163" s="17"/>
      <c r="M163" s="17"/>
      <c r="N163" s="17"/>
      <c r="O163" s="17"/>
      <c r="P163" s="17"/>
      <c r="Q163" s="17"/>
      <c r="R163" s="17"/>
      <c r="S163" s="17"/>
    </row>
    <row r="164" spans="1:19" ht="18.75">
      <c r="A164" s="6"/>
      <c r="B164" s="7"/>
      <c r="C164" s="6"/>
      <c r="D164" s="8"/>
      <c r="E164" s="8"/>
      <c r="F164" s="8"/>
      <c r="G164" s="8"/>
      <c r="H164" s="8"/>
      <c r="I164" s="8"/>
      <c r="J164" s="8"/>
      <c r="K164" s="8"/>
      <c r="L164" s="17"/>
      <c r="M164" s="17"/>
      <c r="N164" s="17"/>
      <c r="O164" s="17"/>
      <c r="P164" s="17"/>
      <c r="Q164" s="17"/>
      <c r="R164" s="17"/>
      <c r="S164" s="17"/>
    </row>
    <row r="165" spans="1:19" ht="18.75">
      <c r="A165" s="6"/>
      <c r="B165" s="7"/>
      <c r="C165" s="6"/>
      <c r="D165" s="8"/>
      <c r="E165" s="8"/>
      <c r="F165" s="8"/>
      <c r="G165" s="8"/>
      <c r="H165" s="8"/>
      <c r="I165" s="8"/>
      <c r="J165" s="8"/>
      <c r="K165" s="8"/>
      <c r="L165" s="17"/>
      <c r="M165" s="17"/>
      <c r="N165" s="17"/>
      <c r="O165" s="17"/>
      <c r="P165" s="17"/>
      <c r="Q165" s="17"/>
      <c r="R165" s="17"/>
      <c r="S165" s="17"/>
    </row>
    <row r="166" spans="1:19" ht="18.75">
      <c r="A166" s="6"/>
      <c r="B166" s="7"/>
      <c r="C166" s="6"/>
      <c r="D166" s="8"/>
      <c r="E166" s="8"/>
      <c r="F166" s="8"/>
      <c r="G166" s="8"/>
      <c r="H166" s="8"/>
      <c r="I166" s="8"/>
      <c r="J166" s="8"/>
      <c r="K166" s="8"/>
      <c r="L166" s="17"/>
      <c r="M166" s="17"/>
      <c r="N166" s="17"/>
      <c r="O166" s="17"/>
      <c r="P166" s="17"/>
      <c r="Q166" s="17"/>
      <c r="R166" s="17"/>
      <c r="S166" s="17"/>
    </row>
    <row r="167" spans="1:19" ht="18.75">
      <c r="A167" s="6"/>
      <c r="B167" s="7"/>
      <c r="C167" s="6"/>
      <c r="D167" s="8"/>
      <c r="E167" s="8"/>
      <c r="F167" s="8"/>
      <c r="G167" s="8"/>
      <c r="H167" s="8"/>
      <c r="I167" s="8"/>
      <c r="J167" s="8"/>
      <c r="K167" s="8"/>
      <c r="L167" s="17"/>
      <c r="M167" s="17"/>
      <c r="N167" s="17"/>
      <c r="O167" s="17"/>
      <c r="P167" s="17"/>
      <c r="Q167" s="17"/>
      <c r="R167" s="17"/>
      <c r="S167" s="17"/>
    </row>
    <row r="168" spans="1:19" ht="18.75">
      <c r="A168" s="6"/>
      <c r="B168" s="7"/>
      <c r="C168" s="6"/>
      <c r="D168" s="8"/>
      <c r="E168" s="8"/>
      <c r="F168" s="8"/>
      <c r="G168" s="8"/>
      <c r="H168" s="8"/>
      <c r="I168" s="8"/>
      <c r="J168" s="8"/>
      <c r="K168" s="8"/>
      <c r="L168" s="17"/>
      <c r="M168" s="17"/>
      <c r="N168" s="17"/>
      <c r="O168" s="17"/>
      <c r="P168" s="17"/>
      <c r="Q168" s="17"/>
      <c r="R168" s="17"/>
      <c r="S168" s="17"/>
    </row>
    <row r="169" ht="18.75">
      <c r="C169" s="6"/>
    </row>
  </sheetData>
  <sheetProtection/>
  <mergeCells count="15">
    <mergeCell ref="D6:K6"/>
    <mergeCell ref="L6:L7"/>
    <mergeCell ref="M6:M7"/>
    <mergeCell ref="A4:S4"/>
    <mergeCell ref="N6:N7"/>
    <mergeCell ref="C6:C7"/>
    <mergeCell ref="A6:A7"/>
    <mergeCell ref="L2:U2"/>
    <mergeCell ref="U6:U7"/>
    <mergeCell ref="O6:O7"/>
    <mergeCell ref="P6:P7"/>
    <mergeCell ref="Q6:Q7"/>
    <mergeCell ref="R6:R7"/>
    <mergeCell ref="S6:S7"/>
    <mergeCell ref="T6:T7"/>
  </mergeCells>
  <printOptions/>
  <pageMargins left="0.75" right="0.17" top="0.21" bottom="0.17" header="0.39" footer="0.17"/>
  <pageSetup fitToHeight="0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9"/>
  <sheetViews>
    <sheetView zoomScalePageLayoutView="0" workbookViewId="0" topLeftCell="A384">
      <selection activeCell="E400" sqref="E400"/>
    </sheetView>
  </sheetViews>
  <sheetFormatPr defaultColWidth="9.00390625" defaultRowHeight="12.75"/>
  <cols>
    <col min="1" max="1" width="46.75390625" style="25" customWidth="1"/>
    <col min="2" max="2" width="6.75390625" style="25" customWidth="1"/>
    <col min="3" max="3" width="6.875" style="25" customWidth="1"/>
    <col min="4" max="4" width="6.375" style="25" customWidth="1"/>
    <col min="5" max="5" width="12.75390625" style="25" customWidth="1"/>
    <col min="6" max="6" width="8.00390625" style="25" customWidth="1"/>
    <col min="7" max="7" width="16.625" style="25" customWidth="1"/>
    <col min="8" max="8" width="16.75390625" style="25" customWidth="1"/>
    <col min="9" max="9" width="7.125" style="25" customWidth="1"/>
    <col min="10" max="10" width="13.75390625" style="25" customWidth="1"/>
    <col min="11" max="11" width="13.875" style="25" bestFit="1" customWidth="1"/>
    <col min="12" max="16384" width="9.125" style="25" customWidth="1"/>
  </cols>
  <sheetData>
    <row r="1" spans="6:9" ht="12.75">
      <c r="F1" s="25" t="s">
        <v>127</v>
      </c>
      <c r="H1" s="26"/>
      <c r="I1" s="26"/>
    </row>
    <row r="2" spans="6:9" ht="12.75" customHeight="1">
      <c r="F2" s="27" t="s">
        <v>128</v>
      </c>
      <c r="H2" s="28"/>
      <c r="I2" s="28"/>
    </row>
    <row r="3" ht="12.75">
      <c r="F3" s="29" t="s">
        <v>659</v>
      </c>
    </row>
    <row r="4" spans="7:9" ht="12.75">
      <c r="G4" s="19"/>
      <c r="H4" s="19"/>
      <c r="I4" s="19"/>
    </row>
    <row r="5" spans="1:7" ht="31.5" customHeight="1" thickBot="1">
      <c r="A5" s="481" t="s">
        <v>660</v>
      </c>
      <c r="B5" s="481"/>
      <c r="C5" s="481"/>
      <c r="D5" s="481"/>
      <c r="E5" s="481"/>
      <c r="F5" s="481"/>
      <c r="G5" s="481"/>
    </row>
    <row r="6" spans="1:9" ht="12.75" customHeight="1">
      <c r="A6" s="494" t="s">
        <v>297</v>
      </c>
      <c r="B6" s="497" t="s">
        <v>329</v>
      </c>
      <c r="C6" s="497" t="s">
        <v>298</v>
      </c>
      <c r="D6" s="500" t="s">
        <v>307</v>
      </c>
      <c r="E6" s="485" t="s">
        <v>317</v>
      </c>
      <c r="F6" s="488" t="s">
        <v>318</v>
      </c>
      <c r="G6" s="491" t="s">
        <v>130</v>
      </c>
      <c r="H6" s="491" t="s">
        <v>580</v>
      </c>
      <c r="I6" s="482" t="s">
        <v>126</v>
      </c>
    </row>
    <row r="7" spans="1:9" ht="12.75">
      <c r="A7" s="495"/>
      <c r="B7" s="498"/>
      <c r="C7" s="498"/>
      <c r="D7" s="501"/>
      <c r="E7" s="486"/>
      <c r="F7" s="489"/>
      <c r="G7" s="492"/>
      <c r="H7" s="492"/>
      <c r="I7" s="483"/>
    </row>
    <row r="8" spans="1:9" ht="12.75">
      <c r="A8" s="495"/>
      <c r="B8" s="498"/>
      <c r="C8" s="498"/>
      <c r="D8" s="501"/>
      <c r="E8" s="486"/>
      <c r="F8" s="489"/>
      <c r="G8" s="492"/>
      <c r="H8" s="492"/>
      <c r="I8" s="483"/>
    </row>
    <row r="9" spans="1:9" ht="12.75">
      <c r="A9" s="495"/>
      <c r="B9" s="498"/>
      <c r="C9" s="498"/>
      <c r="D9" s="501"/>
      <c r="E9" s="486"/>
      <c r="F9" s="489"/>
      <c r="G9" s="492"/>
      <c r="H9" s="492"/>
      <c r="I9" s="483"/>
    </row>
    <row r="10" spans="1:9" ht="12.75">
      <c r="A10" s="495"/>
      <c r="B10" s="498"/>
      <c r="C10" s="498"/>
      <c r="D10" s="501"/>
      <c r="E10" s="486"/>
      <c r="F10" s="489"/>
      <c r="G10" s="492"/>
      <c r="H10" s="492"/>
      <c r="I10" s="483"/>
    </row>
    <row r="11" spans="1:9" ht="13.5" thickBot="1">
      <c r="A11" s="496"/>
      <c r="B11" s="499"/>
      <c r="C11" s="499"/>
      <c r="D11" s="502"/>
      <c r="E11" s="487"/>
      <c r="F11" s="490"/>
      <c r="G11" s="493"/>
      <c r="H11" s="493"/>
      <c r="I11" s="484"/>
    </row>
    <row r="12" spans="1:9" ht="13.5" thickBot="1">
      <c r="A12" s="85" t="s">
        <v>272</v>
      </c>
      <c r="B12" s="86" t="s">
        <v>330</v>
      </c>
      <c r="C12" s="84"/>
      <c r="D12" s="84"/>
      <c r="E12" s="87"/>
      <c r="F12" s="84"/>
      <c r="G12" s="88">
        <f>G13+G100+G104+G159+G299+G329+G361+G371+G375+G379+G134</f>
        <v>618604000</v>
      </c>
      <c r="H12" s="88">
        <f>H13+H100+H104+H159+H299+H329+H361+H371+H375+H379+H134</f>
        <v>575634968.14</v>
      </c>
      <c r="I12" s="70">
        <f>H12/G12*100</f>
        <v>93.05387099663113</v>
      </c>
    </row>
    <row r="13" spans="1:9" ht="18.75">
      <c r="A13" s="89" t="s">
        <v>313</v>
      </c>
      <c r="B13" s="90" t="s">
        <v>330</v>
      </c>
      <c r="C13" s="265" t="s">
        <v>299</v>
      </c>
      <c r="D13" s="265"/>
      <c r="E13" s="265"/>
      <c r="F13" s="265"/>
      <c r="G13" s="266">
        <f>G14+G18+G60+G63+G66+G69</f>
        <v>37896104.54000001</v>
      </c>
      <c r="H13" s="266">
        <f>H14+H18+H60+H63+H66+H69</f>
        <v>34944466.279999994</v>
      </c>
      <c r="I13" s="30">
        <f aca="true" t="shared" si="0" ref="I13:I98">H13/G13*100</f>
        <v>92.21123570396395</v>
      </c>
    </row>
    <row r="14" spans="1:9" ht="41.25" customHeight="1">
      <c r="A14" s="352" t="s">
        <v>333</v>
      </c>
      <c r="B14" s="86" t="s">
        <v>330</v>
      </c>
      <c r="C14" s="267" t="s">
        <v>299</v>
      </c>
      <c r="D14" s="268" t="s">
        <v>308</v>
      </c>
      <c r="E14" s="268"/>
      <c r="F14" s="268"/>
      <c r="G14" s="269">
        <f>G15</f>
        <v>128728</v>
      </c>
      <c r="H14" s="340">
        <f>H15</f>
        <v>112728</v>
      </c>
      <c r="I14" s="30">
        <f t="shared" si="0"/>
        <v>87.5706916910074</v>
      </c>
    </row>
    <row r="15" spans="1:9" ht="16.5" customHeight="1">
      <c r="A15" s="353" t="s">
        <v>12</v>
      </c>
      <c r="B15" s="86" t="s">
        <v>330</v>
      </c>
      <c r="C15" s="75" t="s">
        <v>299</v>
      </c>
      <c r="D15" s="68" t="s">
        <v>308</v>
      </c>
      <c r="E15" s="68" t="s">
        <v>408</v>
      </c>
      <c r="F15" s="68"/>
      <c r="G15" s="270">
        <f>G16+G17</f>
        <v>128728</v>
      </c>
      <c r="H15" s="303">
        <f>H16+H17</f>
        <v>112728</v>
      </c>
      <c r="I15" s="30">
        <f t="shared" si="0"/>
        <v>87.5706916910074</v>
      </c>
    </row>
    <row r="16" spans="1:9" ht="51" customHeight="1">
      <c r="A16" s="351" t="s">
        <v>204</v>
      </c>
      <c r="B16" s="86" t="s">
        <v>330</v>
      </c>
      <c r="C16" s="76" t="s">
        <v>299</v>
      </c>
      <c r="D16" s="31" t="s">
        <v>308</v>
      </c>
      <c r="E16" s="31" t="s">
        <v>408</v>
      </c>
      <c r="F16" s="31" t="s">
        <v>205</v>
      </c>
      <c r="G16" s="271">
        <v>728</v>
      </c>
      <c r="H16" s="271">
        <v>728</v>
      </c>
      <c r="I16" s="30">
        <f t="shared" si="0"/>
        <v>100</v>
      </c>
    </row>
    <row r="17" spans="1:9" ht="30.75" customHeight="1">
      <c r="A17" s="351" t="s">
        <v>381</v>
      </c>
      <c r="B17" s="86" t="s">
        <v>330</v>
      </c>
      <c r="C17" s="76" t="s">
        <v>299</v>
      </c>
      <c r="D17" s="31" t="s">
        <v>308</v>
      </c>
      <c r="E17" s="31" t="s">
        <v>408</v>
      </c>
      <c r="F17" s="31" t="s">
        <v>382</v>
      </c>
      <c r="G17" s="271">
        <v>128000</v>
      </c>
      <c r="H17" s="271">
        <v>112000</v>
      </c>
      <c r="I17" s="30">
        <f t="shared" si="0"/>
        <v>87.5</v>
      </c>
    </row>
    <row r="18" spans="1:9" ht="38.25" customHeight="1">
      <c r="A18" s="354" t="s">
        <v>325</v>
      </c>
      <c r="B18" s="86" t="s">
        <v>330</v>
      </c>
      <c r="C18" s="267" t="s">
        <v>299</v>
      </c>
      <c r="D18" s="268" t="s">
        <v>309</v>
      </c>
      <c r="E18" s="268"/>
      <c r="F18" s="268"/>
      <c r="G18" s="272">
        <f>G19+G21+G26+G29+G34+G37+G42+G45+G48+G50+G52+G55+G58</f>
        <v>25888240.310000002</v>
      </c>
      <c r="H18" s="272">
        <f>H19+H21+H26+H29+H34+H37+H42+H45+H48+H50+H52+H55+H58</f>
        <v>23928189.599999994</v>
      </c>
      <c r="I18" s="30">
        <f t="shared" si="0"/>
        <v>92.4287989970377</v>
      </c>
    </row>
    <row r="19" spans="1:9" ht="53.25" customHeight="1">
      <c r="A19" s="353" t="s">
        <v>597</v>
      </c>
      <c r="B19" s="86" t="s">
        <v>330</v>
      </c>
      <c r="C19" s="75" t="s">
        <v>299</v>
      </c>
      <c r="D19" s="68" t="s">
        <v>309</v>
      </c>
      <c r="E19" s="68" t="s">
        <v>595</v>
      </c>
      <c r="F19" s="68"/>
      <c r="G19" s="270">
        <f>G20</f>
        <v>52527.82</v>
      </c>
      <c r="H19" s="270">
        <f>H20</f>
        <v>52527.82</v>
      </c>
      <c r="I19" s="30">
        <f t="shared" si="0"/>
        <v>100</v>
      </c>
    </row>
    <row r="20" spans="1:9" ht="20.25" customHeight="1">
      <c r="A20" s="351" t="s">
        <v>359</v>
      </c>
      <c r="B20" s="86" t="s">
        <v>330</v>
      </c>
      <c r="C20" s="76" t="s">
        <v>299</v>
      </c>
      <c r="D20" s="31" t="s">
        <v>309</v>
      </c>
      <c r="E20" s="31" t="s">
        <v>595</v>
      </c>
      <c r="F20" s="31" t="s">
        <v>596</v>
      </c>
      <c r="G20" s="271">
        <v>52527.82</v>
      </c>
      <c r="H20" s="271">
        <v>52527.82</v>
      </c>
      <c r="I20" s="30">
        <f t="shared" si="0"/>
        <v>100</v>
      </c>
    </row>
    <row r="21" spans="1:9" ht="36" customHeight="1">
      <c r="A21" s="353" t="s">
        <v>386</v>
      </c>
      <c r="B21" s="86" t="s">
        <v>330</v>
      </c>
      <c r="C21" s="75" t="s">
        <v>299</v>
      </c>
      <c r="D21" s="68" t="s">
        <v>309</v>
      </c>
      <c r="E21" s="68" t="s">
        <v>409</v>
      </c>
      <c r="F21" s="68"/>
      <c r="G21" s="270">
        <f>G22+G23+G24+G25</f>
        <v>23108712.490000002</v>
      </c>
      <c r="H21" s="270">
        <f>H22+H23+H24+H25</f>
        <v>21289706.36</v>
      </c>
      <c r="I21" s="30">
        <f t="shared" si="0"/>
        <v>92.12848344196088</v>
      </c>
    </row>
    <row r="22" spans="1:9" ht="18.75" customHeight="1">
      <c r="A22" s="351" t="s">
        <v>410</v>
      </c>
      <c r="B22" s="86" t="s">
        <v>330</v>
      </c>
      <c r="C22" s="76" t="s">
        <v>299</v>
      </c>
      <c r="D22" s="31" t="s">
        <v>309</v>
      </c>
      <c r="E22" s="31" t="s">
        <v>409</v>
      </c>
      <c r="F22" s="31" t="s">
        <v>384</v>
      </c>
      <c r="G22" s="271">
        <v>16364745.46</v>
      </c>
      <c r="H22" s="271">
        <v>15342613.36</v>
      </c>
      <c r="I22" s="30">
        <f t="shared" si="0"/>
        <v>93.75406050464777</v>
      </c>
    </row>
    <row r="23" spans="1:9" ht="22.5" customHeight="1">
      <c r="A23" s="351" t="s">
        <v>387</v>
      </c>
      <c r="B23" s="86" t="s">
        <v>330</v>
      </c>
      <c r="C23" s="76" t="s">
        <v>388</v>
      </c>
      <c r="D23" s="31" t="s">
        <v>309</v>
      </c>
      <c r="E23" s="31" t="s">
        <v>409</v>
      </c>
      <c r="F23" s="31" t="s">
        <v>389</v>
      </c>
      <c r="G23" s="271">
        <v>631000</v>
      </c>
      <c r="H23" s="304">
        <v>618480.48</v>
      </c>
      <c r="I23" s="30">
        <f t="shared" si="0"/>
        <v>98.01592393026941</v>
      </c>
    </row>
    <row r="24" spans="1:9" ht="43.5" customHeight="1">
      <c r="A24" s="351" t="s">
        <v>411</v>
      </c>
      <c r="B24" s="86" t="s">
        <v>330</v>
      </c>
      <c r="C24" s="76" t="s">
        <v>388</v>
      </c>
      <c r="D24" s="31" t="s">
        <v>309</v>
      </c>
      <c r="E24" s="31" t="s">
        <v>409</v>
      </c>
      <c r="F24" s="31" t="s">
        <v>412</v>
      </c>
      <c r="G24" s="271">
        <v>4190433.36</v>
      </c>
      <c r="H24" s="304">
        <v>4026574.6</v>
      </c>
      <c r="I24" s="30">
        <f t="shared" si="0"/>
        <v>96.08969416948324</v>
      </c>
    </row>
    <row r="25" spans="1:9" ht="25.5" customHeight="1">
      <c r="A25" s="351" t="s">
        <v>381</v>
      </c>
      <c r="B25" s="86" t="s">
        <v>330</v>
      </c>
      <c r="C25" s="76" t="s">
        <v>299</v>
      </c>
      <c r="D25" s="31" t="s">
        <v>309</v>
      </c>
      <c r="E25" s="31" t="s">
        <v>409</v>
      </c>
      <c r="F25" s="31" t="s">
        <v>382</v>
      </c>
      <c r="G25" s="271">
        <v>1922533.67</v>
      </c>
      <c r="H25" s="304">
        <v>1302037.92</v>
      </c>
      <c r="I25" s="30">
        <f t="shared" si="0"/>
        <v>67.72510361287976</v>
      </c>
    </row>
    <row r="26" spans="1:11" ht="26.25" customHeight="1">
      <c r="A26" s="355" t="s">
        <v>331</v>
      </c>
      <c r="B26" s="86" t="s">
        <v>330</v>
      </c>
      <c r="C26" s="75" t="s">
        <v>299</v>
      </c>
      <c r="D26" s="68" t="s">
        <v>309</v>
      </c>
      <c r="E26" s="68" t="s">
        <v>413</v>
      </c>
      <c r="F26" s="68"/>
      <c r="G26" s="270">
        <f>G27+G28</f>
        <v>1560000</v>
      </c>
      <c r="H26" s="270">
        <f>H27+H28</f>
        <v>1551942.7599999998</v>
      </c>
      <c r="I26" s="30">
        <f t="shared" si="0"/>
        <v>99.48351025641024</v>
      </c>
      <c r="K26" s="32"/>
    </row>
    <row r="27" spans="1:9" ht="14.25" customHeight="1">
      <c r="A27" s="351" t="s">
        <v>414</v>
      </c>
      <c r="B27" s="86" t="s">
        <v>330</v>
      </c>
      <c r="C27" s="76" t="s">
        <v>299</v>
      </c>
      <c r="D27" s="31" t="s">
        <v>309</v>
      </c>
      <c r="E27" s="31" t="s">
        <v>413</v>
      </c>
      <c r="F27" s="31" t="s">
        <v>384</v>
      </c>
      <c r="G27" s="271">
        <v>1200000</v>
      </c>
      <c r="H27" s="304">
        <v>1199248.88</v>
      </c>
      <c r="I27" s="30">
        <f t="shared" si="0"/>
        <v>99.93740666666666</v>
      </c>
    </row>
    <row r="28" spans="1:9" ht="40.5" customHeight="1">
      <c r="A28" s="351" t="s">
        <v>411</v>
      </c>
      <c r="B28" s="86" t="s">
        <v>330</v>
      </c>
      <c r="C28" s="76" t="s">
        <v>299</v>
      </c>
      <c r="D28" s="31" t="s">
        <v>309</v>
      </c>
      <c r="E28" s="31" t="s">
        <v>413</v>
      </c>
      <c r="F28" s="31" t="s">
        <v>412</v>
      </c>
      <c r="G28" s="271">
        <v>360000</v>
      </c>
      <c r="H28" s="342">
        <v>352693.88</v>
      </c>
      <c r="I28" s="30">
        <f t="shared" si="0"/>
        <v>97.97052222222223</v>
      </c>
    </row>
    <row r="29" spans="1:9" ht="24.75" customHeight="1">
      <c r="A29" s="356" t="s">
        <v>362</v>
      </c>
      <c r="B29" s="86" t="s">
        <v>330</v>
      </c>
      <c r="C29" s="75" t="s">
        <v>299</v>
      </c>
      <c r="D29" s="68" t="s">
        <v>309</v>
      </c>
      <c r="E29" s="68" t="s">
        <v>415</v>
      </c>
      <c r="F29" s="68"/>
      <c r="G29" s="270">
        <f>G30+G31+G32+G33</f>
        <v>362000.00000000006</v>
      </c>
      <c r="H29" s="270">
        <f>H30+H31+H32+H33</f>
        <v>336594.49</v>
      </c>
      <c r="I29" s="30">
        <f t="shared" si="0"/>
        <v>92.98190331491712</v>
      </c>
    </row>
    <row r="30" spans="1:9" ht="15" customHeight="1">
      <c r="A30" s="351" t="s">
        <v>414</v>
      </c>
      <c r="B30" s="86" t="s">
        <v>330</v>
      </c>
      <c r="C30" s="76" t="s">
        <v>299</v>
      </c>
      <c r="D30" s="31" t="s">
        <v>309</v>
      </c>
      <c r="E30" s="31" t="s">
        <v>415</v>
      </c>
      <c r="F30" s="31" t="s">
        <v>384</v>
      </c>
      <c r="G30" s="271">
        <v>235000</v>
      </c>
      <c r="H30" s="304">
        <v>221844.86</v>
      </c>
      <c r="I30" s="30">
        <f t="shared" si="0"/>
        <v>94.40206808510638</v>
      </c>
    </row>
    <row r="31" spans="1:9" ht="26.25" customHeight="1">
      <c r="A31" s="351" t="s">
        <v>387</v>
      </c>
      <c r="B31" s="86" t="s">
        <v>330</v>
      </c>
      <c r="C31" s="76" t="s">
        <v>299</v>
      </c>
      <c r="D31" s="31" t="s">
        <v>309</v>
      </c>
      <c r="E31" s="31" t="s">
        <v>415</v>
      </c>
      <c r="F31" s="31" t="s">
        <v>389</v>
      </c>
      <c r="G31" s="271">
        <v>37364.65</v>
      </c>
      <c r="H31" s="304">
        <v>37197.71</v>
      </c>
      <c r="I31" s="30">
        <f t="shared" si="0"/>
        <v>99.55321406730693</v>
      </c>
    </row>
    <row r="32" spans="1:9" ht="39" customHeight="1">
      <c r="A32" s="351" t="s">
        <v>411</v>
      </c>
      <c r="B32" s="86" t="s">
        <v>330</v>
      </c>
      <c r="C32" s="76" t="s">
        <v>299</v>
      </c>
      <c r="D32" s="31" t="s">
        <v>309</v>
      </c>
      <c r="E32" s="31" t="s">
        <v>415</v>
      </c>
      <c r="F32" s="31" t="s">
        <v>412</v>
      </c>
      <c r="G32" s="271">
        <v>72618.66</v>
      </c>
      <c r="H32" s="304">
        <v>60535.23</v>
      </c>
      <c r="I32" s="30">
        <f t="shared" si="0"/>
        <v>83.36043380585652</v>
      </c>
    </row>
    <row r="33" spans="1:9" ht="30" customHeight="1">
      <c r="A33" s="351" t="s">
        <v>381</v>
      </c>
      <c r="B33" s="86" t="s">
        <v>330</v>
      </c>
      <c r="C33" s="76" t="s">
        <v>299</v>
      </c>
      <c r="D33" s="31" t="s">
        <v>309</v>
      </c>
      <c r="E33" s="31" t="s">
        <v>415</v>
      </c>
      <c r="F33" s="31" t="s">
        <v>382</v>
      </c>
      <c r="G33" s="271">
        <v>17016.69</v>
      </c>
      <c r="H33" s="304">
        <v>17016.69</v>
      </c>
      <c r="I33" s="30">
        <f t="shared" si="0"/>
        <v>100</v>
      </c>
    </row>
    <row r="34" spans="1:9" ht="27.75" customHeight="1">
      <c r="A34" s="353" t="s">
        <v>335</v>
      </c>
      <c r="B34" s="86" t="s">
        <v>330</v>
      </c>
      <c r="C34" s="75" t="s">
        <v>299</v>
      </c>
      <c r="D34" s="68" t="s">
        <v>309</v>
      </c>
      <c r="E34" s="68" t="s">
        <v>416</v>
      </c>
      <c r="F34" s="68"/>
      <c r="G34" s="270">
        <f>G35+G36</f>
        <v>93000</v>
      </c>
      <c r="H34" s="270">
        <f>H35+H36</f>
        <v>83727.47</v>
      </c>
      <c r="I34" s="30">
        <f t="shared" si="0"/>
        <v>90.02953763440861</v>
      </c>
    </row>
    <row r="35" spans="1:9" ht="16.5" customHeight="1">
      <c r="A35" s="351" t="s">
        <v>414</v>
      </c>
      <c r="B35" s="86" t="s">
        <v>330</v>
      </c>
      <c r="C35" s="76" t="s">
        <v>299</v>
      </c>
      <c r="D35" s="31" t="s">
        <v>309</v>
      </c>
      <c r="E35" s="31" t="s">
        <v>416</v>
      </c>
      <c r="F35" s="31" t="s">
        <v>384</v>
      </c>
      <c r="G35" s="271">
        <v>65200</v>
      </c>
      <c r="H35" s="304">
        <v>57857.8</v>
      </c>
      <c r="I35" s="30">
        <f t="shared" si="0"/>
        <v>88.73895705521473</v>
      </c>
    </row>
    <row r="36" spans="1:9" ht="48" customHeight="1">
      <c r="A36" s="351" t="s">
        <v>411</v>
      </c>
      <c r="B36" s="86" t="s">
        <v>330</v>
      </c>
      <c r="C36" s="76" t="s">
        <v>299</v>
      </c>
      <c r="D36" s="31" t="s">
        <v>309</v>
      </c>
      <c r="E36" s="31" t="s">
        <v>416</v>
      </c>
      <c r="F36" s="31" t="s">
        <v>412</v>
      </c>
      <c r="G36" s="271">
        <v>27800</v>
      </c>
      <c r="H36" s="304">
        <v>25869.67</v>
      </c>
      <c r="I36" s="30">
        <f t="shared" si="0"/>
        <v>93.05636690647482</v>
      </c>
    </row>
    <row r="37" spans="1:9" ht="47.25" customHeight="1">
      <c r="A37" s="357" t="s">
        <v>376</v>
      </c>
      <c r="B37" s="86" t="s">
        <v>330</v>
      </c>
      <c r="C37" s="273" t="s">
        <v>299</v>
      </c>
      <c r="D37" s="274" t="s">
        <v>309</v>
      </c>
      <c r="E37" s="274" t="s">
        <v>417</v>
      </c>
      <c r="F37" s="274"/>
      <c r="G37" s="270">
        <f>G38+G39+G40+G41</f>
        <v>372000</v>
      </c>
      <c r="H37" s="270">
        <f>H38+H39+H40+H41</f>
        <v>371893.96</v>
      </c>
      <c r="I37" s="30">
        <f t="shared" si="0"/>
        <v>99.97149462365591</v>
      </c>
    </row>
    <row r="38" spans="1:9" ht="18.75" customHeight="1">
      <c r="A38" s="351" t="s">
        <v>410</v>
      </c>
      <c r="B38" s="86" t="s">
        <v>330</v>
      </c>
      <c r="C38" s="76" t="s">
        <v>299</v>
      </c>
      <c r="D38" s="31" t="s">
        <v>309</v>
      </c>
      <c r="E38" s="31" t="s">
        <v>417</v>
      </c>
      <c r="F38" s="31" t="s">
        <v>384</v>
      </c>
      <c r="G38" s="271">
        <v>277020</v>
      </c>
      <c r="H38" s="304">
        <v>276913.96</v>
      </c>
      <c r="I38" s="30">
        <f t="shared" si="0"/>
        <v>99.9617211753664</v>
      </c>
    </row>
    <row r="39" spans="1:9" ht="43.5" customHeight="1">
      <c r="A39" s="351" t="s">
        <v>411</v>
      </c>
      <c r="B39" s="86" t="s">
        <v>330</v>
      </c>
      <c r="C39" s="76" t="s">
        <v>299</v>
      </c>
      <c r="D39" s="31" t="s">
        <v>309</v>
      </c>
      <c r="E39" s="31" t="s">
        <v>417</v>
      </c>
      <c r="F39" s="31" t="s">
        <v>412</v>
      </c>
      <c r="G39" s="271">
        <v>71000</v>
      </c>
      <c r="H39" s="304">
        <v>71000</v>
      </c>
      <c r="I39" s="30">
        <f t="shared" si="0"/>
        <v>100</v>
      </c>
    </row>
    <row r="40" spans="1:9" ht="24">
      <c r="A40" s="351" t="s">
        <v>381</v>
      </c>
      <c r="B40" s="86" t="s">
        <v>330</v>
      </c>
      <c r="C40" s="76" t="s">
        <v>299</v>
      </c>
      <c r="D40" s="31" t="s">
        <v>309</v>
      </c>
      <c r="E40" s="31" t="s">
        <v>417</v>
      </c>
      <c r="F40" s="31" t="s">
        <v>382</v>
      </c>
      <c r="G40" s="271">
        <v>13980</v>
      </c>
      <c r="H40" s="304">
        <v>13980</v>
      </c>
      <c r="I40" s="30">
        <f t="shared" si="0"/>
        <v>100</v>
      </c>
    </row>
    <row r="41" spans="1:9" ht="14.25" customHeight="1">
      <c r="A41" s="351" t="s">
        <v>390</v>
      </c>
      <c r="B41" s="86" t="s">
        <v>330</v>
      </c>
      <c r="C41" s="76" t="s">
        <v>299</v>
      </c>
      <c r="D41" s="31" t="s">
        <v>309</v>
      </c>
      <c r="E41" s="31" t="s">
        <v>417</v>
      </c>
      <c r="F41" s="31" t="s">
        <v>374</v>
      </c>
      <c r="G41" s="271">
        <v>10000</v>
      </c>
      <c r="H41" s="304">
        <v>10000</v>
      </c>
      <c r="I41" s="30">
        <f t="shared" si="0"/>
        <v>100</v>
      </c>
    </row>
    <row r="42" spans="1:9" ht="34.5" customHeight="1">
      <c r="A42" s="353" t="s">
        <v>206</v>
      </c>
      <c r="B42" s="86" t="s">
        <v>330</v>
      </c>
      <c r="C42" s="75" t="s">
        <v>299</v>
      </c>
      <c r="D42" s="68" t="s">
        <v>309</v>
      </c>
      <c r="E42" s="68" t="s">
        <v>419</v>
      </c>
      <c r="F42" s="68"/>
      <c r="G42" s="270">
        <f>G43+G44</f>
        <v>50000</v>
      </c>
      <c r="H42" s="270">
        <f>H43+H44</f>
        <v>33332</v>
      </c>
      <c r="I42" s="30">
        <f t="shared" si="0"/>
        <v>66.664</v>
      </c>
    </row>
    <row r="43" spans="1:9" ht="39" customHeight="1">
      <c r="A43" s="351" t="s">
        <v>411</v>
      </c>
      <c r="B43" s="86" t="s">
        <v>330</v>
      </c>
      <c r="C43" s="76" t="s">
        <v>299</v>
      </c>
      <c r="D43" s="31" t="s">
        <v>309</v>
      </c>
      <c r="E43" s="31" t="s">
        <v>419</v>
      </c>
      <c r="F43" s="31" t="s">
        <v>412</v>
      </c>
      <c r="G43" s="271">
        <v>33332</v>
      </c>
      <c r="H43" s="304">
        <v>33332</v>
      </c>
      <c r="I43" s="30">
        <f t="shared" si="0"/>
        <v>100</v>
      </c>
    </row>
    <row r="44" spans="1:9" ht="29.25" customHeight="1">
      <c r="A44" s="351" t="s">
        <v>381</v>
      </c>
      <c r="B44" s="86" t="s">
        <v>330</v>
      </c>
      <c r="C44" s="76" t="s">
        <v>299</v>
      </c>
      <c r="D44" s="31" t="s">
        <v>309</v>
      </c>
      <c r="E44" s="31" t="s">
        <v>419</v>
      </c>
      <c r="F44" s="31" t="s">
        <v>382</v>
      </c>
      <c r="G44" s="271">
        <v>16668</v>
      </c>
      <c r="H44" s="304">
        <v>0</v>
      </c>
      <c r="I44" s="30">
        <f t="shared" si="0"/>
        <v>0</v>
      </c>
    </row>
    <row r="45" spans="1:9" ht="29.25" customHeight="1">
      <c r="A45" s="353" t="s">
        <v>385</v>
      </c>
      <c r="B45" s="86" t="s">
        <v>330</v>
      </c>
      <c r="C45" s="75" t="s">
        <v>299</v>
      </c>
      <c r="D45" s="68" t="s">
        <v>309</v>
      </c>
      <c r="E45" s="68" t="s">
        <v>418</v>
      </c>
      <c r="F45" s="68"/>
      <c r="G45" s="270">
        <f>G46+G47</f>
        <v>197000</v>
      </c>
      <c r="H45" s="270">
        <f>H46+H47</f>
        <v>116668</v>
      </c>
      <c r="I45" s="30">
        <f>H45/G45*100</f>
        <v>59.222335025380715</v>
      </c>
    </row>
    <row r="46" spans="1:9" ht="39.75" customHeight="1">
      <c r="A46" s="351" t="s">
        <v>411</v>
      </c>
      <c r="B46" s="86" t="s">
        <v>330</v>
      </c>
      <c r="C46" s="76" t="s">
        <v>299</v>
      </c>
      <c r="D46" s="31" t="s">
        <v>309</v>
      </c>
      <c r="E46" s="31" t="s">
        <v>418</v>
      </c>
      <c r="F46" s="31" t="s">
        <v>412</v>
      </c>
      <c r="G46" s="271">
        <v>75068</v>
      </c>
      <c r="H46" s="304">
        <v>75068</v>
      </c>
      <c r="I46" s="30">
        <f>H46/G46*100</f>
        <v>100</v>
      </c>
    </row>
    <row r="47" spans="1:9" ht="29.25" customHeight="1">
      <c r="A47" s="351" t="s">
        <v>381</v>
      </c>
      <c r="B47" s="86" t="s">
        <v>330</v>
      </c>
      <c r="C47" s="76" t="s">
        <v>299</v>
      </c>
      <c r="D47" s="31" t="s">
        <v>309</v>
      </c>
      <c r="E47" s="31" t="s">
        <v>418</v>
      </c>
      <c r="F47" s="31" t="s">
        <v>382</v>
      </c>
      <c r="G47" s="271">
        <v>121932</v>
      </c>
      <c r="H47" s="304">
        <v>41600</v>
      </c>
      <c r="I47" s="30">
        <f>H47/G47*100</f>
        <v>34.11737689859922</v>
      </c>
    </row>
    <row r="48" spans="1:9" ht="54.75" customHeight="1">
      <c r="A48" s="353" t="s">
        <v>420</v>
      </c>
      <c r="B48" s="86" t="s">
        <v>330</v>
      </c>
      <c r="C48" s="75" t="s">
        <v>299</v>
      </c>
      <c r="D48" s="68" t="s">
        <v>309</v>
      </c>
      <c r="E48" s="68" t="s">
        <v>421</v>
      </c>
      <c r="F48" s="68"/>
      <c r="G48" s="270">
        <f>G49</f>
        <v>5000</v>
      </c>
      <c r="H48" s="341">
        <f>H49</f>
        <v>5000</v>
      </c>
      <c r="I48" s="30">
        <f t="shared" si="0"/>
        <v>100</v>
      </c>
    </row>
    <row r="49" spans="1:9" ht="39.75" customHeight="1">
      <c r="A49" s="351" t="s">
        <v>411</v>
      </c>
      <c r="B49" s="86" t="s">
        <v>330</v>
      </c>
      <c r="C49" s="76" t="s">
        <v>299</v>
      </c>
      <c r="D49" s="31" t="s">
        <v>309</v>
      </c>
      <c r="E49" s="31" t="s">
        <v>421</v>
      </c>
      <c r="F49" s="31" t="s">
        <v>412</v>
      </c>
      <c r="G49" s="271">
        <v>5000</v>
      </c>
      <c r="H49" s="342">
        <v>5000</v>
      </c>
      <c r="I49" s="30">
        <f t="shared" si="0"/>
        <v>100</v>
      </c>
    </row>
    <row r="50" spans="1:9" ht="36.75" customHeight="1">
      <c r="A50" s="356" t="s">
        <v>398</v>
      </c>
      <c r="B50" s="86" t="s">
        <v>330</v>
      </c>
      <c r="C50" s="75" t="s">
        <v>299</v>
      </c>
      <c r="D50" s="68" t="s">
        <v>309</v>
      </c>
      <c r="E50" s="68" t="s">
        <v>422</v>
      </c>
      <c r="F50" s="68"/>
      <c r="G50" s="270">
        <f>G51</f>
        <v>11000</v>
      </c>
      <c r="H50" s="341">
        <f>H51</f>
        <v>11000</v>
      </c>
      <c r="I50" s="30">
        <f t="shared" si="0"/>
        <v>100</v>
      </c>
    </row>
    <row r="51" spans="1:9" ht="46.5" customHeight="1">
      <c r="A51" s="351" t="s">
        <v>411</v>
      </c>
      <c r="B51" s="86" t="s">
        <v>330</v>
      </c>
      <c r="C51" s="76" t="s">
        <v>299</v>
      </c>
      <c r="D51" s="31" t="s">
        <v>309</v>
      </c>
      <c r="E51" s="31" t="s">
        <v>423</v>
      </c>
      <c r="F51" s="31" t="s">
        <v>412</v>
      </c>
      <c r="G51" s="271">
        <v>11000</v>
      </c>
      <c r="H51" s="342">
        <v>11000</v>
      </c>
      <c r="I51" s="30">
        <f t="shared" si="0"/>
        <v>100</v>
      </c>
    </row>
    <row r="52" spans="1:9" ht="39" customHeight="1">
      <c r="A52" s="356" t="s">
        <v>399</v>
      </c>
      <c r="B52" s="86" t="s">
        <v>330</v>
      </c>
      <c r="C52" s="75" t="s">
        <v>299</v>
      </c>
      <c r="D52" s="68" t="s">
        <v>309</v>
      </c>
      <c r="E52" s="68" t="s">
        <v>424</v>
      </c>
      <c r="F52" s="68"/>
      <c r="G52" s="270">
        <f>SUM(G53:G54)</f>
        <v>33000</v>
      </c>
      <c r="H52" s="270">
        <f>SUM(H53:H54)</f>
        <v>31796.739999999998</v>
      </c>
      <c r="I52" s="30">
        <f t="shared" si="0"/>
        <v>96.35375757575757</v>
      </c>
    </row>
    <row r="53" spans="1:9" ht="21.75" customHeight="1">
      <c r="A53" s="351" t="s">
        <v>414</v>
      </c>
      <c r="B53" s="86" t="s">
        <v>330</v>
      </c>
      <c r="C53" s="76" t="s">
        <v>299</v>
      </c>
      <c r="D53" s="31" t="s">
        <v>309</v>
      </c>
      <c r="E53" s="31" t="s">
        <v>424</v>
      </c>
      <c r="F53" s="31" t="s">
        <v>384</v>
      </c>
      <c r="G53" s="271">
        <v>10000</v>
      </c>
      <c r="H53" s="304">
        <v>8796.74</v>
      </c>
      <c r="I53" s="30">
        <f t="shared" si="0"/>
        <v>87.9674</v>
      </c>
    </row>
    <row r="54" spans="1:9" ht="35.25" customHeight="1">
      <c r="A54" s="351" t="s">
        <v>411</v>
      </c>
      <c r="B54" s="86" t="s">
        <v>330</v>
      </c>
      <c r="C54" s="76" t="s">
        <v>299</v>
      </c>
      <c r="D54" s="31" t="s">
        <v>309</v>
      </c>
      <c r="E54" s="31" t="s">
        <v>424</v>
      </c>
      <c r="F54" s="31" t="s">
        <v>412</v>
      </c>
      <c r="G54" s="271">
        <v>23000</v>
      </c>
      <c r="H54" s="304">
        <v>23000</v>
      </c>
      <c r="I54" s="30">
        <f t="shared" si="0"/>
        <v>100</v>
      </c>
    </row>
    <row r="55" spans="1:9" ht="51.75" customHeight="1">
      <c r="A55" s="96" t="s">
        <v>400</v>
      </c>
      <c r="B55" s="86" t="s">
        <v>330</v>
      </c>
      <c r="C55" s="75" t="s">
        <v>299</v>
      </c>
      <c r="D55" s="68" t="s">
        <v>309</v>
      </c>
      <c r="E55" s="68" t="s">
        <v>273</v>
      </c>
      <c r="F55" s="68"/>
      <c r="G55" s="270">
        <f>G56+G57</f>
        <v>33000</v>
      </c>
      <c r="H55" s="270">
        <f>H56+H57</f>
        <v>33000</v>
      </c>
      <c r="I55" s="30">
        <f t="shared" si="0"/>
        <v>100</v>
      </c>
    </row>
    <row r="56" spans="1:9" ht="30.75" customHeight="1">
      <c r="A56" s="93" t="s">
        <v>381</v>
      </c>
      <c r="B56" s="86" t="s">
        <v>330</v>
      </c>
      <c r="C56" s="76" t="s">
        <v>299</v>
      </c>
      <c r="D56" s="31" t="s">
        <v>309</v>
      </c>
      <c r="E56" s="31" t="s">
        <v>273</v>
      </c>
      <c r="F56" s="31" t="s">
        <v>382</v>
      </c>
      <c r="G56" s="271">
        <v>27541.24</v>
      </c>
      <c r="H56" s="342">
        <v>27541.24</v>
      </c>
      <c r="I56" s="30">
        <f t="shared" si="0"/>
        <v>100</v>
      </c>
    </row>
    <row r="57" spans="1:9" ht="42" customHeight="1">
      <c r="A57" s="351" t="s">
        <v>411</v>
      </c>
      <c r="B57" s="86" t="s">
        <v>330</v>
      </c>
      <c r="C57" s="76" t="s">
        <v>299</v>
      </c>
      <c r="D57" s="31" t="s">
        <v>309</v>
      </c>
      <c r="E57" s="31" t="s">
        <v>273</v>
      </c>
      <c r="F57" s="31" t="s">
        <v>412</v>
      </c>
      <c r="G57" s="271">
        <v>5458.76</v>
      </c>
      <c r="H57" s="342">
        <v>5458.76</v>
      </c>
      <c r="I57" s="30">
        <f t="shared" si="0"/>
        <v>100</v>
      </c>
    </row>
    <row r="58" spans="1:9" ht="37.5" customHeight="1">
      <c r="A58" s="96" t="s">
        <v>598</v>
      </c>
      <c r="B58" s="86" t="s">
        <v>330</v>
      </c>
      <c r="C58" s="75" t="s">
        <v>299</v>
      </c>
      <c r="D58" s="68" t="s">
        <v>309</v>
      </c>
      <c r="E58" s="68" t="s">
        <v>425</v>
      </c>
      <c r="F58" s="68"/>
      <c r="G58" s="270">
        <f>G59</f>
        <v>11000</v>
      </c>
      <c r="H58" s="270">
        <f>H59</f>
        <v>11000</v>
      </c>
      <c r="I58" s="30">
        <f aca="true" t="shared" si="1" ref="I58:I67">H58/G58*100</f>
        <v>100</v>
      </c>
    </row>
    <row r="59" spans="1:9" ht="42" customHeight="1">
      <c r="A59" s="351" t="s">
        <v>411</v>
      </c>
      <c r="B59" s="86" t="s">
        <v>330</v>
      </c>
      <c r="C59" s="76" t="s">
        <v>299</v>
      </c>
      <c r="D59" s="31" t="s">
        <v>309</v>
      </c>
      <c r="E59" s="31" t="s">
        <v>425</v>
      </c>
      <c r="F59" s="31" t="s">
        <v>412</v>
      </c>
      <c r="G59" s="271">
        <v>11000</v>
      </c>
      <c r="H59" s="342">
        <v>11000</v>
      </c>
      <c r="I59" s="30">
        <f t="shared" si="1"/>
        <v>100</v>
      </c>
    </row>
    <row r="60" spans="1:9" ht="20.25" customHeight="1">
      <c r="A60" s="94" t="s">
        <v>605</v>
      </c>
      <c r="B60" s="86" t="s">
        <v>330</v>
      </c>
      <c r="C60" s="267" t="s">
        <v>299</v>
      </c>
      <c r="D60" s="289" t="s">
        <v>305</v>
      </c>
      <c r="E60" s="289" t="s">
        <v>427</v>
      </c>
      <c r="F60" s="289"/>
      <c r="G60" s="272">
        <f>G61</f>
        <v>12900</v>
      </c>
      <c r="H60" s="272">
        <f>H61</f>
        <v>12900</v>
      </c>
      <c r="I60" s="30">
        <f t="shared" si="1"/>
        <v>100</v>
      </c>
    </row>
    <row r="61" spans="1:9" ht="53.25" customHeight="1">
      <c r="A61" s="96" t="s">
        <v>600</v>
      </c>
      <c r="B61" s="86" t="s">
        <v>330</v>
      </c>
      <c r="C61" s="75" t="s">
        <v>299</v>
      </c>
      <c r="D61" s="68" t="s">
        <v>305</v>
      </c>
      <c r="E61" s="68" t="s">
        <v>599</v>
      </c>
      <c r="F61" s="68"/>
      <c r="G61" s="270">
        <f>G62</f>
        <v>12900</v>
      </c>
      <c r="H61" s="270">
        <f>H62</f>
        <v>12900</v>
      </c>
      <c r="I61" s="30">
        <f t="shared" si="1"/>
        <v>100</v>
      </c>
    </row>
    <row r="62" spans="1:9" ht="30" customHeight="1">
      <c r="A62" s="93" t="s">
        <v>381</v>
      </c>
      <c r="B62" s="86" t="s">
        <v>330</v>
      </c>
      <c r="C62" s="76" t="s">
        <v>299</v>
      </c>
      <c r="D62" s="31" t="s">
        <v>305</v>
      </c>
      <c r="E62" s="31" t="s">
        <v>599</v>
      </c>
      <c r="F62" s="31" t="s">
        <v>382</v>
      </c>
      <c r="G62" s="271">
        <v>12900</v>
      </c>
      <c r="H62" s="342">
        <v>12900</v>
      </c>
      <c r="I62" s="30">
        <f t="shared" si="1"/>
        <v>100</v>
      </c>
    </row>
    <row r="63" spans="1:9" ht="20.25" customHeight="1">
      <c r="A63" s="94" t="s">
        <v>606</v>
      </c>
      <c r="B63" s="86" t="s">
        <v>330</v>
      </c>
      <c r="C63" s="267" t="s">
        <v>299</v>
      </c>
      <c r="D63" s="289" t="s">
        <v>300</v>
      </c>
      <c r="E63" s="289" t="s">
        <v>427</v>
      </c>
      <c r="F63" s="289"/>
      <c r="G63" s="272">
        <f>G64</f>
        <v>198276</v>
      </c>
      <c r="H63" s="272">
        <f>H64</f>
        <v>156000</v>
      </c>
      <c r="I63" s="30">
        <f t="shared" si="1"/>
        <v>78.67820613690007</v>
      </c>
    </row>
    <row r="64" spans="1:9" ht="42" customHeight="1">
      <c r="A64" s="96" t="s">
        <v>603</v>
      </c>
      <c r="B64" s="86" t="s">
        <v>330</v>
      </c>
      <c r="C64" s="75" t="s">
        <v>299</v>
      </c>
      <c r="D64" s="68" t="s">
        <v>300</v>
      </c>
      <c r="E64" s="68" t="s">
        <v>601</v>
      </c>
      <c r="F64" s="68"/>
      <c r="G64" s="270">
        <f>G65</f>
        <v>198276</v>
      </c>
      <c r="H64" s="270">
        <f>H65</f>
        <v>156000</v>
      </c>
      <c r="I64" s="30">
        <f t="shared" si="1"/>
        <v>78.67820613690007</v>
      </c>
    </row>
    <row r="65" spans="1:9" ht="21" customHeight="1">
      <c r="A65" s="351" t="s">
        <v>604</v>
      </c>
      <c r="B65" s="86" t="s">
        <v>330</v>
      </c>
      <c r="C65" s="76" t="s">
        <v>299</v>
      </c>
      <c r="D65" s="31" t="s">
        <v>300</v>
      </c>
      <c r="E65" s="31" t="s">
        <v>601</v>
      </c>
      <c r="F65" s="31" t="s">
        <v>602</v>
      </c>
      <c r="G65" s="271">
        <v>198276</v>
      </c>
      <c r="H65" s="342">
        <v>156000</v>
      </c>
      <c r="I65" s="30">
        <f t="shared" si="1"/>
        <v>78.67820613690007</v>
      </c>
    </row>
    <row r="66" spans="1:9" ht="21" customHeight="1">
      <c r="A66" s="94" t="s">
        <v>607</v>
      </c>
      <c r="B66" s="86" t="s">
        <v>330</v>
      </c>
      <c r="C66" s="267" t="s">
        <v>299</v>
      </c>
      <c r="D66" s="289" t="s">
        <v>328</v>
      </c>
      <c r="E66" s="289" t="s">
        <v>427</v>
      </c>
      <c r="F66" s="289"/>
      <c r="G66" s="272">
        <f>G67</f>
        <v>100000</v>
      </c>
      <c r="H66" s="272">
        <f>H67</f>
        <v>0</v>
      </c>
      <c r="I66" s="30">
        <f t="shared" si="1"/>
        <v>0</v>
      </c>
    </row>
    <row r="67" spans="1:9" ht="15.75" customHeight="1">
      <c r="A67" s="96" t="s">
        <v>341</v>
      </c>
      <c r="B67" s="86" t="s">
        <v>330</v>
      </c>
      <c r="C67" s="75" t="s">
        <v>299</v>
      </c>
      <c r="D67" s="68" t="s">
        <v>328</v>
      </c>
      <c r="E67" s="68" t="s">
        <v>426</v>
      </c>
      <c r="F67" s="68"/>
      <c r="G67" s="270">
        <f>G68</f>
        <v>100000</v>
      </c>
      <c r="H67" s="270">
        <f>H68</f>
        <v>0</v>
      </c>
      <c r="I67" s="30">
        <f t="shared" si="1"/>
        <v>0</v>
      </c>
    </row>
    <row r="68" spans="1:9" ht="21" customHeight="1">
      <c r="A68" s="351" t="s">
        <v>267</v>
      </c>
      <c r="B68" s="86" t="s">
        <v>330</v>
      </c>
      <c r="C68" s="76" t="s">
        <v>299</v>
      </c>
      <c r="D68" s="31" t="s">
        <v>328</v>
      </c>
      <c r="E68" s="31" t="s">
        <v>426</v>
      </c>
      <c r="F68" s="31" t="s">
        <v>393</v>
      </c>
      <c r="G68" s="271">
        <v>100000</v>
      </c>
      <c r="H68" s="342">
        <v>0</v>
      </c>
      <c r="I68" s="30"/>
    </row>
    <row r="69" spans="1:9" ht="17.25" customHeight="1">
      <c r="A69" s="94" t="s">
        <v>314</v>
      </c>
      <c r="B69" s="86" t="s">
        <v>330</v>
      </c>
      <c r="C69" s="267" t="s">
        <v>299</v>
      </c>
      <c r="D69" s="289" t="s">
        <v>358</v>
      </c>
      <c r="E69" s="289" t="s">
        <v>427</v>
      </c>
      <c r="F69" s="289"/>
      <c r="G69" s="272">
        <f>G70+G72+G74+G76+G78+G84+G86+G95+G98</f>
        <v>11567960.23</v>
      </c>
      <c r="H69" s="272">
        <f>H70+H72+H74+H76+H78+H84+H86+H95+H98</f>
        <v>10734648.68</v>
      </c>
      <c r="I69" s="30">
        <f t="shared" si="0"/>
        <v>92.79638299724687</v>
      </c>
    </row>
    <row r="70" spans="1:9" ht="52.5" customHeight="1">
      <c r="A70" s="92" t="s">
        <v>610</v>
      </c>
      <c r="B70" s="86" t="s">
        <v>330</v>
      </c>
      <c r="C70" s="75" t="s">
        <v>299</v>
      </c>
      <c r="D70" s="68" t="s">
        <v>358</v>
      </c>
      <c r="E70" s="68" t="s">
        <v>608</v>
      </c>
      <c r="F70" s="68"/>
      <c r="G70" s="270">
        <f>G71</f>
        <v>1000000</v>
      </c>
      <c r="H70" s="270">
        <f>H71</f>
        <v>1000000</v>
      </c>
      <c r="I70" s="30">
        <f aca="true" t="shared" si="2" ref="I70:I77">H70/G70*100</f>
        <v>100</v>
      </c>
    </row>
    <row r="71" spans="1:9" ht="32.25" customHeight="1">
      <c r="A71" s="93" t="s">
        <v>381</v>
      </c>
      <c r="B71" s="86" t="s">
        <v>330</v>
      </c>
      <c r="C71" s="76" t="s">
        <v>299</v>
      </c>
      <c r="D71" s="31" t="s">
        <v>358</v>
      </c>
      <c r="E71" s="31" t="s">
        <v>608</v>
      </c>
      <c r="F71" s="31" t="s">
        <v>382</v>
      </c>
      <c r="G71" s="271">
        <v>1000000</v>
      </c>
      <c r="H71" s="271">
        <v>1000000</v>
      </c>
      <c r="I71" s="30">
        <f t="shared" si="2"/>
        <v>100</v>
      </c>
    </row>
    <row r="72" spans="1:9" ht="50.25" customHeight="1">
      <c r="A72" s="92" t="s">
        <v>612</v>
      </c>
      <c r="B72" s="86" t="s">
        <v>330</v>
      </c>
      <c r="C72" s="75" t="s">
        <v>299</v>
      </c>
      <c r="D72" s="68" t="s">
        <v>358</v>
      </c>
      <c r="E72" s="68" t="s">
        <v>609</v>
      </c>
      <c r="F72" s="68"/>
      <c r="G72" s="270">
        <f>G73</f>
        <v>80000</v>
      </c>
      <c r="H72" s="270">
        <f>H73</f>
        <v>80000</v>
      </c>
      <c r="I72" s="30">
        <f t="shared" si="2"/>
        <v>100</v>
      </c>
    </row>
    <row r="73" spans="1:9" ht="33" customHeight="1">
      <c r="A73" s="93" t="s">
        <v>381</v>
      </c>
      <c r="B73" s="86" t="s">
        <v>330</v>
      </c>
      <c r="C73" s="76" t="s">
        <v>299</v>
      </c>
      <c r="D73" s="31" t="s">
        <v>358</v>
      </c>
      <c r="E73" s="31" t="s">
        <v>609</v>
      </c>
      <c r="F73" s="31" t="s">
        <v>382</v>
      </c>
      <c r="G73" s="271">
        <v>80000</v>
      </c>
      <c r="H73" s="271">
        <v>80000</v>
      </c>
      <c r="I73" s="30">
        <f t="shared" si="2"/>
        <v>100</v>
      </c>
    </row>
    <row r="74" spans="1:9" ht="59.25" customHeight="1">
      <c r="A74" s="92" t="s">
        <v>613</v>
      </c>
      <c r="B74" s="86" t="s">
        <v>330</v>
      </c>
      <c r="C74" s="75" t="s">
        <v>299</v>
      </c>
      <c r="D74" s="68" t="s">
        <v>358</v>
      </c>
      <c r="E74" s="68" t="s">
        <v>611</v>
      </c>
      <c r="F74" s="68"/>
      <c r="G74" s="270">
        <f>G75</f>
        <v>78000</v>
      </c>
      <c r="H74" s="270">
        <f>H75</f>
        <v>78000</v>
      </c>
      <c r="I74" s="30">
        <f t="shared" si="2"/>
        <v>100</v>
      </c>
    </row>
    <row r="75" spans="1:9" ht="28.5" customHeight="1">
      <c r="A75" s="93" t="s">
        <v>381</v>
      </c>
      <c r="B75" s="86" t="s">
        <v>330</v>
      </c>
      <c r="C75" s="76" t="s">
        <v>299</v>
      </c>
      <c r="D75" s="31" t="s">
        <v>358</v>
      </c>
      <c r="E75" s="31" t="s">
        <v>611</v>
      </c>
      <c r="F75" s="31" t="s">
        <v>382</v>
      </c>
      <c r="G75" s="271">
        <v>78000</v>
      </c>
      <c r="H75" s="271">
        <v>78000</v>
      </c>
      <c r="I75" s="30">
        <f t="shared" si="2"/>
        <v>100</v>
      </c>
    </row>
    <row r="76" spans="1:9" ht="25.5" customHeight="1">
      <c r="A76" s="92" t="s">
        <v>615</v>
      </c>
      <c r="B76" s="86" t="s">
        <v>330</v>
      </c>
      <c r="C76" s="75" t="s">
        <v>299</v>
      </c>
      <c r="D76" s="68" t="s">
        <v>358</v>
      </c>
      <c r="E76" s="68" t="s">
        <v>614</v>
      </c>
      <c r="F76" s="68"/>
      <c r="G76" s="270">
        <f>G77</f>
        <v>442000</v>
      </c>
      <c r="H76" s="270">
        <f>H77</f>
        <v>442000</v>
      </c>
      <c r="I76" s="30">
        <f t="shared" si="2"/>
        <v>100</v>
      </c>
    </row>
    <row r="77" spans="1:9" ht="30.75" customHeight="1">
      <c r="A77" s="93" t="s">
        <v>381</v>
      </c>
      <c r="B77" s="86" t="s">
        <v>330</v>
      </c>
      <c r="C77" s="76" t="s">
        <v>299</v>
      </c>
      <c r="D77" s="31" t="s">
        <v>358</v>
      </c>
      <c r="E77" s="31" t="s">
        <v>614</v>
      </c>
      <c r="F77" s="31" t="s">
        <v>382</v>
      </c>
      <c r="G77" s="271">
        <v>442000</v>
      </c>
      <c r="H77" s="271">
        <v>442000</v>
      </c>
      <c r="I77" s="30">
        <f t="shared" si="2"/>
        <v>100</v>
      </c>
    </row>
    <row r="78" spans="1:9" ht="29.25" customHeight="1">
      <c r="A78" s="92" t="s">
        <v>13</v>
      </c>
      <c r="B78" s="86" t="s">
        <v>330</v>
      </c>
      <c r="C78" s="75" t="s">
        <v>299</v>
      </c>
      <c r="D78" s="68" t="s">
        <v>358</v>
      </c>
      <c r="E78" s="68" t="s">
        <v>274</v>
      </c>
      <c r="F78" s="68"/>
      <c r="G78" s="270">
        <f>G79+G80+G81+G82+G83</f>
        <v>1490073.48</v>
      </c>
      <c r="H78" s="270">
        <f>H79+H80+H81+H82+H83</f>
        <v>993817.6900000001</v>
      </c>
      <c r="I78" s="30">
        <f t="shared" si="0"/>
        <v>66.6958846888544</v>
      </c>
    </row>
    <row r="79" spans="1:9" ht="28.5" customHeight="1">
      <c r="A79" s="93" t="s">
        <v>381</v>
      </c>
      <c r="B79" s="86" t="s">
        <v>330</v>
      </c>
      <c r="C79" s="76" t="s">
        <v>299</v>
      </c>
      <c r="D79" s="31" t="s">
        <v>358</v>
      </c>
      <c r="E79" s="31" t="s">
        <v>274</v>
      </c>
      <c r="F79" s="31" t="s">
        <v>382</v>
      </c>
      <c r="G79" s="271">
        <v>1119334.66</v>
      </c>
      <c r="H79" s="271">
        <v>627003.01</v>
      </c>
      <c r="I79" s="30">
        <f t="shared" si="0"/>
        <v>56.01568792661169</v>
      </c>
    </row>
    <row r="80" spans="1:9" ht="40.5" customHeight="1">
      <c r="A80" s="97" t="s">
        <v>275</v>
      </c>
      <c r="B80" s="86" t="s">
        <v>330</v>
      </c>
      <c r="C80" s="76" t="s">
        <v>299</v>
      </c>
      <c r="D80" s="31" t="s">
        <v>358</v>
      </c>
      <c r="E80" s="31" t="s">
        <v>274</v>
      </c>
      <c r="F80" s="31" t="s">
        <v>567</v>
      </c>
      <c r="G80" s="271">
        <v>228138.31</v>
      </c>
      <c r="H80" s="271">
        <v>228138.31</v>
      </c>
      <c r="I80" s="30">
        <f t="shared" si="0"/>
        <v>100</v>
      </c>
    </row>
    <row r="81" spans="1:9" ht="27" customHeight="1">
      <c r="A81" s="93" t="s">
        <v>566</v>
      </c>
      <c r="B81" s="86" t="s">
        <v>330</v>
      </c>
      <c r="C81" s="76" t="s">
        <v>299</v>
      </c>
      <c r="D81" s="31" t="s">
        <v>358</v>
      </c>
      <c r="E81" s="31" t="s">
        <v>274</v>
      </c>
      <c r="F81" s="31" t="s">
        <v>569</v>
      </c>
      <c r="G81" s="271">
        <v>155</v>
      </c>
      <c r="H81" s="271">
        <v>155</v>
      </c>
      <c r="I81" s="30">
        <f t="shared" si="0"/>
        <v>100</v>
      </c>
    </row>
    <row r="82" spans="1:9" ht="26.25" customHeight="1">
      <c r="A82" s="93" t="s">
        <v>568</v>
      </c>
      <c r="B82" s="86" t="s">
        <v>330</v>
      </c>
      <c r="C82" s="76" t="s">
        <v>299</v>
      </c>
      <c r="D82" s="31" t="s">
        <v>358</v>
      </c>
      <c r="E82" s="31" t="s">
        <v>274</v>
      </c>
      <c r="F82" s="31" t="s">
        <v>570</v>
      </c>
      <c r="G82" s="271">
        <v>15945.51</v>
      </c>
      <c r="H82" s="271">
        <v>12284.25</v>
      </c>
      <c r="I82" s="30">
        <f t="shared" si="0"/>
        <v>77.03892819985062</v>
      </c>
    </row>
    <row r="83" spans="1:9" ht="16.5" customHeight="1">
      <c r="A83" s="93" t="s">
        <v>428</v>
      </c>
      <c r="B83" s="86" t="s">
        <v>330</v>
      </c>
      <c r="C83" s="76" t="s">
        <v>299</v>
      </c>
      <c r="D83" s="31" t="s">
        <v>358</v>
      </c>
      <c r="E83" s="31" t="s">
        <v>274</v>
      </c>
      <c r="F83" s="31" t="s">
        <v>429</v>
      </c>
      <c r="G83" s="271">
        <v>126500</v>
      </c>
      <c r="H83" s="271">
        <v>126237.12</v>
      </c>
      <c r="I83" s="30">
        <f t="shared" si="0"/>
        <v>99.79218972332016</v>
      </c>
    </row>
    <row r="84" spans="1:9" ht="76.5" customHeight="1">
      <c r="A84" s="92" t="s">
        <v>619</v>
      </c>
      <c r="B84" s="86" t="s">
        <v>330</v>
      </c>
      <c r="C84" s="75" t="s">
        <v>299</v>
      </c>
      <c r="D84" s="68" t="s">
        <v>358</v>
      </c>
      <c r="E84" s="68" t="s">
        <v>618</v>
      </c>
      <c r="F84" s="68"/>
      <c r="G84" s="275">
        <f>G85</f>
        <v>1193043.44</v>
      </c>
      <c r="H84" s="275">
        <f>H85</f>
        <v>1193043.44</v>
      </c>
      <c r="I84" s="30">
        <f>H84/G84*100</f>
        <v>100</v>
      </c>
    </row>
    <row r="85" spans="1:9" ht="16.5" customHeight="1">
      <c r="A85" s="93" t="s">
        <v>431</v>
      </c>
      <c r="B85" s="86" t="s">
        <v>330</v>
      </c>
      <c r="C85" s="76" t="s">
        <v>299</v>
      </c>
      <c r="D85" s="31" t="s">
        <v>358</v>
      </c>
      <c r="E85" s="31" t="s">
        <v>618</v>
      </c>
      <c r="F85" s="31" t="s">
        <v>572</v>
      </c>
      <c r="G85" s="276">
        <v>1193043.44</v>
      </c>
      <c r="H85" s="304">
        <v>1193043.44</v>
      </c>
      <c r="I85" s="30">
        <f>H85/G85*100</f>
        <v>100</v>
      </c>
    </row>
    <row r="86" spans="1:9" ht="16.5" customHeight="1">
      <c r="A86" s="92" t="s">
        <v>375</v>
      </c>
      <c r="B86" s="86" t="s">
        <v>330</v>
      </c>
      <c r="C86" s="75" t="s">
        <v>299</v>
      </c>
      <c r="D86" s="68" t="s">
        <v>358</v>
      </c>
      <c r="E86" s="68" t="s">
        <v>430</v>
      </c>
      <c r="F86" s="68"/>
      <c r="G86" s="275">
        <f>G87+G88+G89+G90+G91+G92+G93+G94</f>
        <v>4079843.3100000005</v>
      </c>
      <c r="H86" s="275">
        <f>H87+H88+H89+H90+H91+H92+H93+H94</f>
        <v>3742787.5500000003</v>
      </c>
      <c r="I86" s="30">
        <f t="shared" si="0"/>
        <v>91.73851213418291</v>
      </c>
    </row>
    <row r="87" spans="1:9" ht="19.5" customHeight="1">
      <c r="A87" s="93" t="s">
        <v>431</v>
      </c>
      <c r="B87" s="86" t="s">
        <v>330</v>
      </c>
      <c r="C87" s="76" t="s">
        <v>299</v>
      </c>
      <c r="D87" s="31" t="s">
        <v>358</v>
      </c>
      <c r="E87" s="31" t="s">
        <v>430</v>
      </c>
      <c r="F87" s="31" t="s">
        <v>572</v>
      </c>
      <c r="G87" s="276">
        <v>347345.07</v>
      </c>
      <c r="H87" s="304">
        <v>347345.07</v>
      </c>
      <c r="I87" s="30">
        <f t="shared" si="0"/>
        <v>100</v>
      </c>
    </row>
    <row r="88" spans="1:9" ht="30.75" customHeight="1">
      <c r="A88" s="93" t="s">
        <v>574</v>
      </c>
      <c r="B88" s="86" t="s">
        <v>330</v>
      </c>
      <c r="C88" s="76" t="s">
        <v>299</v>
      </c>
      <c r="D88" s="31" t="s">
        <v>358</v>
      </c>
      <c r="E88" s="31" t="s">
        <v>430</v>
      </c>
      <c r="F88" s="31" t="s">
        <v>573</v>
      </c>
      <c r="G88" s="276">
        <v>28491.2</v>
      </c>
      <c r="H88" s="304">
        <v>28491.2</v>
      </c>
      <c r="I88" s="30">
        <f t="shared" si="0"/>
        <v>100</v>
      </c>
    </row>
    <row r="89" spans="1:9" ht="39" customHeight="1">
      <c r="A89" s="93" t="s">
        <v>432</v>
      </c>
      <c r="B89" s="86" t="s">
        <v>330</v>
      </c>
      <c r="C89" s="76" t="s">
        <v>299</v>
      </c>
      <c r="D89" s="31" t="s">
        <v>358</v>
      </c>
      <c r="E89" s="31" t="s">
        <v>430</v>
      </c>
      <c r="F89" s="31" t="s">
        <v>114</v>
      </c>
      <c r="G89" s="276">
        <v>227484.52</v>
      </c>
      <c r="H89" s="304">
        <v>227484.52</v>
      </c>
      <c r="I89" s="30">
        <f t="shared" si="0"/>
        <v>100</v>
      </c>
    </row>
    <row r="90" spans="1:9" ht="28.5" customHeight="1">
      <c r="A90" s="93" t="s">
        <v>576</v>
      </c>
      <c r="B90" s="86" t="s">
        <v>330</v>
      </c>
      <c r="C90" s="76" t="s">
        <v>299</v>
      </c>
      <c r="D90" s="31" t="s">
        <v>358</v>
      </c>
      <c r="E90" s="31" t="s">
        <v>430</v>
      </c>
      <c r="F90" s="31" t="s">
        <v>382</v>
      </c>
      <c r="G90" s="276">
        <v>3270156.35</v>
      </c>
      <c r="H90" s="304">
        <v>2953630.81</v>
      </c>
      <c r="I90" s="30">
        <f t="shared" si="0"/>
        <v>90.32078267450423</v>
      </c>
    </row>
    <row r="91" spans="1:9" ht="98.25" customHeight="1">
      <c r="A91" s="97" t="s">
        <v>571</v>
      </c>
      <c r="B91" s="86" t="s">
        <v>330</v>
      </c>
      <c r="C91" s="76" t="s">
        <v>299</v>
      </c>
      <c r="D91" s="31" t="s">
        <v>358</v>
      </c>
      <c r="E91" s="31" t="s">
        <v>430</v>
      </c>
      <c r="F91" s="31" t="s">
        <v>567</v>
      </c>
      <c r="G91" s="276">
        <v>3926</v>
      </c>
      <c r="H91" s="304">
        <v>3926</v>
      </c>
      <c r="I91" s="30">
        <f t="shared" si="0"/>
        <v>100</v>
      </c>
    </row>
    <row r="92" spans="1:9" ht="25.5" customHeight="1">
      <c r="A92" s="93" t="s">
        <v>566</v>
      </c>
      <c r="B92" s="86" t="s">
        <v>330</v>
      </c>
      <c r="C92" s="76" t="s">
        <v>299</v>
      </c>
      <c r="D92" s="31" t="s">
        <v>358</v>
      </c>
      <c r="E92" s="31" t="s">
        <v>430</v>
      </c>
      <c r="F92" s="31" t="s">
        <v>569</v>
      </c>
      <c r="G92" s="271">
        <v>81429.22</v>
      </c>
      <c r="H92" s="304">
        <v>80552</v>
      </c>
      <c r="I92" s="30">
        <f t="shared" si="0"/>
        <v>98.92272086113559</v>
      </c>
    </row>
    <row r="93" spans="1:9" ht="26.25" customHeight="1">
      <c r="A93" s="93" t="s">
        <v>568</v>
      </c>
      <c r="B93" s="86" t="s">
        <v>330</v>
      </c>
      <c r="C93" s="76" t="s">
        <v>299</v>
      </c>
      <c r="D93" s="31" t="s">
        <v>358</v>
      </c>
      <c r="E93" s="31" t="s">
        <v>430</v>
      </c>
      <c r="F93" s="31" t="s">
        <v>570</v>
      </c>
      <c r="G93" s="271">
        <v>103454.5</v>
      </c>
      <c r="H93" s="304">
        <v>83801.5</v>
      </c>
      <c r="I93" s="30">
        <f t="shared" si="0"/>
        <v>81.00324297154788</v>
      </c>
    </row>
    <row r="94" spans="1:9" ht="15" customHeight="1">
      <c r="A94" s="93" t="s">
        <v>428</v>
      </c>
      <c r="B94" s="86" t="s">
        <v>330</v>
      </c>
      <c r="C94" s="76" t="s">
        <v>299</v>
      </c>
      <c r="D94" s="31" t="s">
        <v>358</v>
      </c>
      <c r="E94" s="31" t="s">
        <v>430</v>
      </c>
      <c r="F94" s="31" t="s">
        <v>429</v>
      </c>
      <c r="G94" s="271">
        <v>17556.45</v>
      </c>
      <c r="H94" s="304">
        <v>17556.45</v>
      </c>
      <c r="I94" s="30">
        <f t="shared" si="0"/>
        <v>100</v>
      </c>
    </row>
    <row r="95" spans="1:9" ht="41.25" customHeight="1">
      <c r="A95" s="95" t="s">
        <v>617</v>
      </c>
      <c r="B95" s="86" t="s">
        <v>330</v>
      </c>
      <c r="C95" s="277" t="s">
        <v>299</v>
      </c>
      <c r="D95" s="68" t="s">
        <v>358</v>
      </c>
      <c r="E95" s="68" t="s">
        <v>616</v>
      </c>
      <c r="F95" s="278"/>
      <c r="G95" s="270">
        <f>G96+G97</f>
        <v>3200000</v>
      </c>
      <c r="H95" s="270">
        <f>H96+H97</f>
        <v>3200000</v>
      </c>
      <c r="I95" s="30">
        <f>H95/G95*100</f>
        <v>100</v>
      </c>
    </row>
    <row r="96" spans="1:9" ht="21" customHeight="1">
      <c r="A96" s="93" t="s">
        <v>431</v>
      </c>
      <c r="B96" s="86" t="s">
        <v>330</v>
      </c>
      <c r="C96" s="279" t="s">
        <v>299</v>
      </c>
      <c r="D96" s="278" t="s">
        <v>358</v>
      </c>
      <c r="E96" s="31" t="s">
        <v>616</v>
      </c>
      <c r="F96" s="278" t="s">
        <v>572</v>
      </c>
      <c r="G96" s="271">
        <v>2237376.97</v>
      </c>
      <c r="H96" s="304">
        <v>2237376.97</v>
      </c>
      <c r="I96" s="30">
        <f>H96/G96*100</f>
        <v>100</v>
      </c>
    </row>
    <row r="97" spans="1:9" ht="42.75" customHeight="1">
      <c r="A97" s="93" t="s">
        <v>432</v>
      </c>
      <c r="B97" s="86" t="s">
        <v>330</v>
      </c>
      <c r="C97" s="279" t="s">
        <v>299</v>
      </c>
      <c r="D97" s="278" t="s">
        <v>358</v>
      </c>
      <c r="E97" s="31" t="s">
        <v>616</v>
      </c>
      <c r="F97" s="31" t="s">
        <v>114</v>
      </c>
      <c r="G97" s="271">
        <v>962623.03</v>
      </c>
      <c r="H97" s="304">
        <v>962623.03</v>
      </c>
      <c r="I97" s="30">
        <f>H97/G97*100</f>
        <v>100</v>
      </c>
    </row>
    <row r="98" spans="1:9" ht="38.25" customHeight="1">
      <c r="A98" s="95" t="s">
        <v>207</v>
      </c>
      <c r="B98" s="86" t="s">
        <v>330</v>
      </c>
      <c r="C98" s="277" t="s">
        <v>299</v>
      </c>
      <c r="D98" s="68" t="s">
        <v>358</v>
      </c>
      <c r="E98" s="68" t="s">
        <v>433</v>
      </c>
      <c r="F98" s="278"/>
      <c r="G98" s="270">
        <f>SUM(G99:G99)</f>
        <v>5000</v>
      </c>
      <c r="H98" s="270">
        <f>SUM(H99:H99)</f>
        <v>5000</v>
      </c>
      <c r="I98" s="30">
        <f t="shared" si="0"/>
        <v>100</v>
      </c>
    </row>
    <row r="99" spans="1:9" ht="31.5" customHeight="1">
      <c r="A99" s="93" t="s">
        <v>576</v>
      </c>
      <c r="B99" s="86" t="s">
        <v>330</v>
      </c>
      <c r="C99" s="279" t="s">
        <v>299</v>
      </c>
      <c r="D99" s="278" t="s">
        <v>358</v>
      </c>
      <c r="E99" s="31" t="s">
        <v>433</v>
      </c>
      <c r="F99" s="278" t="s">
        <v>382</v>
      </c>
      <c r="G99" s="271">
        <v>5000</v>
      </c>
      <c r="H99" s="304">
        <v>5000</v>
      </c>
      <c r="I99" s="30">
        <f aca="true" t="shared" si="3" ref="I99:I169">H99/G99*100</f>
        <v>100</v>
      </c>
    </row>
    <row r="100" spans="1:9" ht="29.25" customHeight="1">
      <c r="A100" s="98" t="s">
        <v>370</v>
      </c>
      <c r="B100" s="280" t="s">
        <v>330</v>
      </c>
      <c r="C100" s="281" t="s">
        <v>306</v>
      </c>
      <c r="D100" s="282"/>
      <c r="E100" s="282"/>
      <c r="F100" s="282"/>
      <c r="G100" s="283">
        <f aca="true" t="shared" si="4" ref="G100:H102">G101</f>
        <v>989200</v>
      </c>
      <c r="H100" s="283">
        <f t="shared" si="4"/>
        <v>989200</v>
      </c>
      <c r="I100" s="30">
        <f t="shared" si="3"/>
        <v>100</v>
      </c>
    </row>
    <row r="101" spans="1:9" ht="17.25" customHeight="1">
      <c r="A101" s="284" t="s">
        <v>371</v>
      </c>
      <c r="B101" s="86" t="s">
        <v>330</v>
      </c>
      <c r="C101" s="267" t="s">
        <v>306</v>
      </c>
      <c r="D101" s="268" t="s">
        <v>308</v>
      </c>
      <c r="E101" s="268"/>
      <c r="F101" s="268"/>
      <c r="G101" s="269">
        <f t="shared" si="4"/>
        <v>989200</v>
      </c>
      <c r="H101" s="269">
        <f t="shared" si="4"/>
        <v>989200</v>
      </c>
      <c r="I101" s="30">
        <f t="shared" si="3"/>
        <v>100</v>
      </c>
    </row>
    <row r="102" spans="1:9" ht="25.5" customHeight="1">
      <c r="A102" s="96" t="s">
        <v>360</v>
      </c>
      <c r="B102" s="86" t="s">
        <v>330</v>
      </c>
      <c r="C102" s="75" t="s">
        <v>306</v>
      </c>
      <c r="D102" s="68" t="s">
        <v>308</v>
      </c>
      <c r="E102" s="68" t="s">
        <v>434</v>
      </c>
      <c r="F102" s="68"/>
      <c r="G102" s="270">
        <f t="shared" si="4"/>
        <v>989200</v>
      </c>
      <c r="H102" s="303">
        <f t="shared" si="4"/>
        <v>989200</v>
      </c>
      <c r="I102" s="30">
        <f t="shared" si="3"/>
        <v>100</v>
      </c>
    </row>
    <row r="103" spans="1:9" ht="16.5" customHeight="1">
      <c r="A103" s="93" t="s">
        <v>390</v>
      </c>
      <c r="B103" s="86" t="s">
        <v>330</v>
      </c>
      <c r="C103" s="76" t="s">
        <v>306</v>
      </c>
      <c r="D103" s="31" t="s">
        <v>308</v>
      </c>
      <c r="E103" s="31" t="s">
        <v>434</v>
      </c>
      <c r="F103" s="31" t="s">
        <v>374</v>
      </c>
      <c r="G103" s="271">
        <v>989200</v>
      </c>
      <c r="H103" s="304">
        <v>989200</v>
      </c>
      <c r="I103" s="30">
        <f t="shared" si="3"/>
        <v>100</v>
      </c>
    </row>
    <row r="104" spans="1:9" ht="14.25" customHeight="1">
      <c r="A104" s="98" t="s">
        <v>326</v>
      </c>
      <c r="B104" s="280" t="s">
        <v>330</v>
      </c>
      <c r="C104" s="281" t="s">
        <v>309</v>
      </c>
      <c r="D104" s="285"/>
      <c r="E104" s="344"/>
      <c r="F104" s="344"/>
      <c r="G104" s="343">
        <f>G110+G115+G125+G106</f>
        <v>8712431.96</v>
      </c>
      <c r="H104" s="343">
        <f>H110+H115+H125+H106</f>
        <v>8584957.51</v>
      </c>
      <c r="I104" s="30">
        <f t="shared" si="3"/>
        <v>98.53686719637807</v>
      </c>
    </row>
    <row r="105" spans="1:9" ht="14.25" customHeight="1">
      <c r="A105" s="286" t="s">
        <v>343</v>
      </c>
      <c r="B105" s="86" t="s">
        <v>330</v>
      </c>
      <c r="C105" s="287" t="s">
        <v>309</v>
      </c>
      <c r="D105" s="68" t="s">
        <v>299</v>
      </c>
      <c r="E105" s="68"/>
      <c r="F105" s="68"/>
      <c r="G105" s="269">
        <f>G106</f>
        <v>266800</v>
      </c>
      <c r="H105" s="269">
        <f>H106</f>
        <v>266800</v>
      </c>
      <c r="I105" s="30">
        <f t="shared" si="3"/>
        <v>100</v>
      </c>
    </row>
    <row r="106" spans="1:9" ht="27" customHeight="1">
      <c r="A106" s="122" t="s">
        <v>344</v>
      </c>
      <c r="B106" s="86" t="s">
        <v>330</v>
      </c>
      <c r="C106" s="288" t="s">
        <v>309</v>
      </c>
      <c r="D106" s="31" t="s">
        <v>299</v>
      </c>
      <c r="E106" s="68" t="s">
        <v>345</v>
      </c>
      <c r="F106" s="31"/>
      <c r="G106" s="271">
        <f>G107+G108+G109</f>
        <v>266800</v>
      </c>
      <c r="H106" s="271">
        <f>H107+H108+H109</f>
        <v>266800</v>
      </c>
      <c r="I106" s="30">
        <f t="shared" si="3"/>
        <v>100</v>
      </c>
    </row>
    <row r="107" spans="1:9" ht="27" customHeight="1">
      <c r="A107" s="93" t="s">
        <v>576</v>
      </c>
      <c r="B107" s="86" t="s">
        <v>330</v>
      </c>
      <c r="C107" s="288" t="s">
        <v>309</v>
      </c>
      <c r="D107" s="31" t="s">
        <v>299</v>
      </c>
      <c r="E107" s="31" t="s">
        <v>345</v>
      </c>
      <c r="F107" s="31" t="s">
        <v>382</v>
      </c>
      <c r="G107" s="271">
        <v>100000</v>
      </c>
      <c r="H107" s="271">
        <v>100000</v>
      </c>
      <c r="I107" s="30">
        <f t="shared" si="3"/>
        <v>100</v>
      </c>
    </row>
    <row r="108" spans="1:9" ht="27" customHeight="1">
      <c r="A108" s="93" t="s">
        <v>431</v>
      </c>
      <c r="B108" s="86" t="s">
        <v>330</v>
      </c>
      <c r="C108" s="76" t="s">
        <v>309</v>
      </c>
      <c r="D108" s="31" t="s">
        <v>299</v>
      </c>
      <c r="E108" s="31" t="s">
        <v>345</v>
      </c>
      <c r="F108" s="31" t="s">
        <v>572</v>
      </c>
      <c r="G108" s="276">
        <v>41800</v>
      </c>
      <c r="H108" s="304">
        <v>41800</v>
      </c>
      <c r="I108" s="30">
        <f t="shared" si="3"/>
        <v>100</v>
      </c>
    </row>
    <row r="109" spans="1:9" ht="19.5" customHeight="1">
      <c r="A109" s="93" t="s">
        <v>379</v>
      </c>
      <c r="B109" s="86" t="s">
        <v>330</v>
      </c>
      <c r="C109" s="76" t="s">
        <v>309</v>
      </c>
      <c r="D109" s="31" t="s">
        <v>299</v>
      </c>
      <c r="E109" s="31" t="s">
        <v>345</v>
      </c>
      <c r="F109" s="31" t="s">
        <v>378</v>
      </c>
      <c r="G109" s="276">
        <v>125000</v>
      </c>
      <c r="H109" s="304">
        <v>125000</v>
      </c>
      <c r="I109" s="30">
        <f>H109/G109*100</f>
        <v>100</v>
      </c>
    </row>
    <row r="110" spans="1:9" ht="21" customHeight="1">
      <c r="A110" s="91" t="s">
        <v>14</v>
      </c>
      <c r="B110" s="86" t="s">
        <v>330</v>
      </c>
      <c r="C110" s="289" t="s">
        <v>309</v>
      </c>
      <c r="D110" s="268" t="s">
        <v>305</v>
      </c>
      <c r="E110" s="268"/>
      <c r="F110" s="268"/>
      <c r="G110" s="269">
        <f>G111+G113</f>
        <v>396000</v>
      </c>
      <c r="H110" s="269">
        <f>H111+H113</f>
        <v>396000</v>
      </c>
      <c r="I110" s="30">
        <f t="shared" si="3"/>
        <v>100</v>
      </c>
    </row>
    <row r="111" spans="1:9" ht="62.25" customHeight="1">
      <c r="A111" s="96" t="s">
        <v>401</v>
      </c>
      <c r="B111" s="86" t="s">
        <v>330</v>
      </c>
      <c r="C111" s="287" t="s">
        <v>309</v>
      </c>
      <c r="D111" s="68" t="s">
        <v>305</v>
      </c>
      <c r="E111" s="68" t="s">
        <v>435</v>
      </c>
      <c r="F111" s="68"/>
      <c r="G111" s="270">
        <f>G112</f>
        <v>396000</v>
      </c>
      <c r="H111" s="270">
        <f>H112</f>
        <v>396000</v>
      </c>
      <c r="I111" s="30">
        <f t="shared" si="3"/>
        <v>100</v>
      </c>
    </row>
    <row r="112" spans="1:9" ht="31.5" customHeight="1">
      <c r="A112" s="93" t="s">
        <v>576</v>
      </c>
      <c r="B112" s="86" t="s">
        <v>330</v>
      </c>
      <c r="C112" s="288" t="s">
        <v>309</v>
      </c>
      <c r="D112" s="31" t="s">
        <v>305</v>
      </c>
      <c r="E112" s="31" t="s">
        <v>435</v>
      </c>
      <c r="F112" s="31" t="s">
        <v>382</v>
      </c>
      <c r="G112" s="271">
        <v>396000</v>
      </c>
      <c r="H112" s="271">
        <v>396000</v>
      </c>
      <c r="I112" s="30">
        <f t="shared" si="3"/>
        <v>100</v>
      </c>
    </row>
    <row r="113" spans="1:9" ht="0.75" customHeight="1">
      <c r="A113" s="96" t="s">
        <v>509</v>
      </c>
      <c r="B113" s="86" t="s">
        <v>330</v>
      </c>
      <c r="C113" s="287" t="s">
        <v>309</v>
      </c>
      <c r="D113" s="68" t="s">
        <v>305</v>
      </c>
      <c r="E113" s="68" t="s">
        <v>510</v>
      </c>
      <c r="F113" s="68"/>
      <c r="G113" s="270">
        <f>G114</f>
        <v>0</v>
      </c>
      <c r="H113" s="270">
        <f>H114</f>
        <v>0</v>
      </c>
      <c r="I113" s="30" t="e">
        <f t="shared" si="3"/>
        <v>#DIV/0!</v>
      </c>
    </row>
    <row r="114" spans="1:9" ht="27" customHeight="1" hidden="1">
      <c r="A114" s="93" t="s">
        <v>576</v>
      </c>
      <c r="B114" s="86" t="s">
        <v>330</v>
      </c>
      <c r="C114" s="288" t="s">
        <v>309</v>
      </c>
      <c r="D114" s="31" t="s">
        <v>305</v>
      </c>
      <c r="E114" s="31" t="s">
        <v>510</v>
      </c>
      <c r="F114" s="31" t="s">
        <v>382</v>
      </c>
      <c r="G114" s="271"/>
      <c r="H114" s="271"/>
      <c r="I114" s="30" t="e">
        <f t="shared" si="3"/>
        <v>#DIV/0!</v>
      </c>
    </row>
    <row r="115" spans="1:9" ht="19.5" customHeight="1">
      <c r="A115" s="91" t="s">
        <v>269</v>
      </c>
      <c r="B115" s="86" t="s">
        <v>330</v>
      </c>
      <c r="C115" s="289" t="s">
        <v>309</v>
      </c>
      <c r="D115" s="268" t="s">
        <v>302</v>
      </c>
      <c r="E115" s="268"/>
      <c r="F115" s="268"/>
      <c r="G115" s="269">
        <f>G116+G121+G123</f>
        <v>5591175.17</v>
      </c>
      <c r="H115" s="269">
        <f>H116+H121+H123</f>
        <v>5591175.17</v>
      </c>
      <c r="I115" s="30">
        <f t="shared" si="3"/>
        <v>100</v>
      </c>
    </row>
    <row r="116" spans="1:9" ht="40.5" customHeight="1" hidden="1">
      <c r="A116" s="100" t="s">
        <v>219</v>
      </c>
      <c r="B116" s="86" t="s">
        <v>330</v>
      </c>
      <c r="C116" s="302" t="s">
        <v>309</v>
      </c>
      <c r="D116" s="294" t="s">
        <v>302</v>
      </c>
      <c r="E116" s="294" t="s">
        <v>220</v>
      </c>
      <c r="F116" s="294"/>
      <c r="G116" s="295">
        <f>G117+G119</f>
        <v>0</v>
      </c>
      <c r="H116" s="295">
        <f>H117+H119</f>
        <v>0</v>
      </c>
      <c r="I116" s="30" t="e">
        <f t="shared" si="3"/>
        <v>#DIV/0!</v>
      </c>
    </row>
    <row r="117" spans="1:9" ht="25.5" customHeight="1" hidden="1">
      <c r="A117" s="95" t="s">
        <v>221</v>
      </c>
      <c r="B117" s="86" t="s">
        <v>330</v>
      </c>
      <c r="C117" s="75" t="s">
        <v>309</v>
      </c>
      <c r="D117" s="68" t="s">
        <v>302</v>
      </c>
      <c r="E117" s="68" t="s">
        <v>222</v>
      </c>
      <c r="F117" s="31"/>
      <c r="G117" s="270">
        <f>G118</f>
        <v>0</v>
      </c>
      <c r="H117" s="270">
        <f>H118</f>
        <v>0</v>
      </c>
      <c r="I117" s="30" t="e">
        <f t="shared" si="3"/>
        <v>#DIV/0!</v>
      </c>
    </row>
    <row r="118" spans="1:9" ht="25.5" customHeight="1" hidden="1">
      <c r="A118" s="93" t="s">
        <v>576</v>
      </c>
      <c r="B118" s="86" t="s">
        <v>330</v>
      </c>
      <c r="C118" s="76" t="s">
        <v>309</v>
      </c>
      <c r="D118" s="31" t="s">
        <v>302</v>
      </c>
      <c r="E118" s="31" t="s">
        <v>222</v>
      </c>
      <c r="F118" s="31" t="s">
        <v>382</v>
      </c>
      <c r="G118" s="271">
        <v>0</v>
      </c>
      <c r="H118" s="271">
        <v>0</v>
      </c>
      <c r="I118" s="30" t="e">
        <f t="shared" si="3"/>
        <v>#DIV/0!</v>
      </c>
    </row>
    <row r="119" spans="1:9" ht="28.5" customHeight="1" hidden="1">
      <c r="A119" s="95" t="s">
        <v>223</v>
      </c>
      <c r="B119" s="86" t="s">
        <v>330</v>
      </c>
      <c r="C119" s="75" t="s">
        <v>309</v>
      </c>
      <c r="D119" s="68" t="s">
        <v>302</v>
      </c>
      <c r="E119" s="68" t="s">
        <v>224</v>
      </c>
      <c r="F119" s="31"/>
      <c r="G119" s="270">
        <f>G120</f>
        <v>0</v>
      </c>
      <c r="H119" s="270">
        <f>H120</f>
        <v>0</v>
      </c>
      <c r="I119" s="30" t="e">
        <f t="shared" si="3"/>
        <v>#DIV/0!</v>
      </c>
    </row>
    <row r="120" spans="1:9" ht="23.25" customHeight="1" hidden="1">
      <c r="A120" s="93" t="s">
        <v>576</v>
      </c>
      <c r="B120" s="86" t="s">
        <v>330</v>
      </c>
      <c r="C120" s="76" t="s">
        <v>309</v>
      </c>
      <c r="D120" s="31" t="s">
        <v>302</v>
      </c>
      <c r="E120" s="31" t="s">
        <v>224</v>
      </c>
      <c r="F120" s="31" t="s">
        <v>382</v>
      </c>
      <c r="G120" s="271">
        <v>0</v>
      </c>
      <c r="H120" s="271">
        <v>0</v>
      </c>
      <c r="I120" s="30" t="e">
        <f t="shared" si="3"/>
        <v>#DIV/0!</v>
      </c>
    </row>
    <row r="121" spans="1:9" ht="39" customHeight="1">
      <c r="A121" s="92" t="s">
        <v>511</v>
      </c>
      <c r="B121" s="86" t="s">
        <v>330</v>
      </c>
      <c r="C121" s="75" t="s">
        <v>309</v>
      </c>
      <c r="D121" s="68" t="s">
        <v>302</v>
      </c>
      <c r="E121" s="68" t="s">
        <v>512</v>
      </c>
      <c r="F121" s="31"/>
      <c r="G121" s="270">
        <f>G122</f>
        <v>870175.17</v>
      </c>
      <c r="H121" s="270">
        <f>H122</f>
        <v>870175.17</v>
      </c>
      <c r="I121" s="30">
        <f t="shared" si="3"/>
        <v>100</v>
      </c>
    </row>
    <row r="122" spans="1:9" ht="40.5" customHeight="1">
      <c r="A122" s="93" t="s">
        <v>513</v>
      </c>
      <c r="B122" s="86" t="s">
        <v>330</v>
      </c>
      <c r="C122" s="76" t="s">
        <v>309</v>
      </c>
      <c r="D122" s="31" t="s">
        <v>302</v>
      </c>
      <c r="E122" s="31" t="s">
        <v>512</v>
      </c>
      <c r="F122" s="31" t="s">
        <v>514</v>
      </c>
      <c r="G122" s="271">
        <v>870175.17</v>
      </c>
      <c r="H122" s="271">
        <v>870175.17</v>
      </c>
      <c r="I122" s="30">
        <f t="shared" si="3"/>
        <v>100</v>
      </c>
    </row>
    <row r="123" spans="1:9" ht="42" customHeight="1">
      <c r="A123" s="92" t="s">
        <v>346</v>
      </c>
      <c r="B123" s="86" t="s">
        <v>330</v>
      </c>
      <c r="C123" s="75" t="s">
        <v>309</v>
      </c>
      <c r="D123" s="68" t="s">
        <v>302</v>
      </c>
      <c r="E123" s="68" t="s">
        <v>515</v>
      </c>
      <c r="F123" s="31"/>
      <c r="G123" s="270">
        <f>G124</f>
        <v>4721000</v>
      </c>
      <c r="H123" s="270">
        <f>H124</f>
        <v>4721000</v>
      </c>
      <c r="I123" s="30">
        <f t="shared" si="3"/>
        <v>100</v>
      </c>
    </row>
    <row r="124" spans="1:9" ht="63" customHeight="1">
      <c r="A124" s="93" t="s">
        <v>347</v>
      </c>
      <c r="B124" s="86" t="s">
        <v>330</v>
      </c>
      <c r="C124" s="76" t="s">
        <v>309</v>
      </c>
      <c r="D124" s="31" t="s">
        <v>302</v>
      </c>
      <c r="E124" s="31" t="s">
        <v>515</v>
      </c>
      <c r="F124" s="31" t="s">
        <v>514</v>
      </c>
      <c r="G124" s="271">
        <v>4721000</v>
      </c>
      <c r="H124" s="271">
        <v>4721000</v>
      </c>
      <c r="I124" s="30">
        <f t="shared" si="3"/>
        <v>100</v>
      </c>
    </row>
    <row r="125" spans="1:9" ht="19.5" customHeight="1">
      <c r="A125" s="91" t="s">
        <v>342</v>
      </c>
      <c r="B125" s="86" t="s">
        <v>330</v>
      </c>
      <c r="C125" s="289" t="s">
        <v>309</v>
      </c>
      <c r="D125" s="268" t="s">
        <v>303</v>
      </c>
      <c r="E125" s="268"/>
      <c r="F125" s="268"/>
      <c r="G125" s="269">
        <f>G126+G128+G131</f>
        <v>2458456.79</v>
      </c>
      <c r="H125" s="269">
        <f>H126+H128+H131</f>
        <v>2330982.34</v>
      </c>
      <c r="I125" s="30">
        <f t="shared" si="3"/>
        <v>94.81485904008912</v>
      </c>
    </row>
    <row r="126" spans="1:9" ht="30" customHeight="1">
      <c r="A126" s="96" t="s">
        <v>621</v>
      </c>
      <c r="B126" s="86" t="s">
        <v>330</v>
      </c>
      <c r="C126" s="287" t="s">
        <v>309</v>
      </c>
      <c r="D126" s="68" t="s">
        <v>303</v>
      </c>
      <c r="E126" s="68" t="s">
        <v>620</v>
      </c>
      <c r="F126" s="68"/>
      <c r="G126" s="270">
        <f>G127</f>
        <v>1083713.33</v>
      </c>
      <c r="H126" s="270">
        <f>H127</f>
        <v>1083713.33</v>
      </c>
      <c r="I126" s="30">
        <f aca="true" t="shared" si="5" ref="I126:I133">H126/G126*100</f>
        <v>100</v>
      </c>
    </row>
    <row r="127" spans="1:9" ht="39" customHeight="1">
      <c r="A127" s="93" t="s">
        <v>11</v>
      </c>
      <c r="B127" s="374" t="s">
        <v>330</v>
      </c>
      <c r="C127" s="373" t="s">
        <v>309</v>
      </c>
      <c r="D127" s="374" t="s">
        <v>303</v>
      </c>
      <c r="E127" s="374" t="s">
        <v>620</v>
      </c>
      <c r="F127" s="374" t="s">
        <v>514</v>
      </c>
      <c r="G127" s="271">
        <v>1083713.33</v>
      </c>
      <c r="H127" s="271">
        <v>1083713.33</v>
      </c>
      <c r="I127" s="30">
        <f t="shared" si="5"/>
        <v>100</v>
      </c>
    </row>
    <row r="128" spans="1:9" ht="75.75" customHeight="1">
      <c r="A128" s="96" t="s">
        <v>623</v>
      </c>
      <c r="B128" s="455" t="s">
        <v>330</v>
      </c>
      <c r="C128" s="456" t="s">
        <v>309</v>
      </c>
      <c r="D128" s="457" t="s">
        <v>303</v>
      </c>
      <c r="E128" s="457" t="s">
        <v>622</v>
      </c>
      <c r="F128" s="457"/>
      <c r="G128" s="453">
        <f>G130+G129</f>
        <v>1299743.46</v>
      </c>
      <c r="H128" s="453">
        <f>H130+H129</f>
        <v>1172269.01</v>
      </c>
      <c r="I128" s="30">
        <f t="shared" si="5"/>
        <v>90.19233764792324</v>
      </c>
    </row>
    <row r="129" spans="1:9" ht="52.5" customHeight="1">
      <c r="A129" s="97" t="s">
        <v>174</v>
      </c>
      <c r="B129" s="374" t="s">
        <v>330</v>
      </c>
      <c r="C129" s="373" t="s">
        <v>309</v>
      </c>
      <c r="D129" s="374" t="s">
        <v>303</v>
      </c>
      <c r="E129" s="374" t="s">
        <v>622</v>
      </c>
      <c r="F129" s="374" t="s">
        <v>254</v>
      </c>
      <c r="G129" s="454">
        <v>866495.64</v>
      </c>
      <c r="H129" s="454">
        <v>739021.19</v>
      </c>
      <c r="I129" s="30">
        <f t="shared" si="5"/>
        <v>85.28850647188484</v>
      </c>
    </row>
    <row r="130" spans="1:9" ht="96.75" customHeight="1">
      <c r="A130" s="97" t="s">
        <v>348</v>
      </c>
      <c r="B130" s="374" t="s">
        <v>330</v>
      </c>
      <c r="C130" s="373" t="s">
        <v>309</v>
      </c>
      <c r="D130" s="374" t="s">
        <v>303</v>
      </c>
      <c r="E130" s="374" t="s">
        <v>622</v>
      </c>
      <c r="F130" s="374" t="s">
        <v>403</v>
      </c>
      <c r="G130" s="454">
        <v>433247.82</v>
      </c>
      <c r="H130" s="454">
        <v>433247.82</v>
      </c>
      <c r="I130" s="30">
        <f t="shared" si="5"/>
        <v>100</v>
      </c>
    </row>
    <row r="131" spans="1:9" ht="37.5" customHeight="1">
      <c r="A131" s="96" t="s">
        <v>625</v>
      </c>
      <c r="B131" s="455" t="s">
        <v>330</v>
      </c>
      <c r="C131" s="456" t="s">
        <v>309</v>
      </c>
      <c r="D131" s="457" t="s">
        <v>303</v>
      </c>
      <c r="E131" s="457" t="s">
        <v>624</v>
      </c>
      <c r="F131" s="457"/>
      <c r="G131" s="453">
        <f>G133+G132</f>
        <v>75000</v>
      </c>
      <c r="H131" s="453">
        <f>H133+H132</f>
        <v>75000</v>
      </c>
      <c r="I131" s="30">
        <f t="shared" si="5"/>
        <v>100</v>
      </c>
    </row>
    <row r="132" spans="1:9" ht="53.25" customHeight="1">
      <c r="A132" s="97" t="s">
        <v>174</v>
      </c>
      <c r="B132" s="374" t="s">
        <v>330</v>
      </c>
      <c r="C132" s="373" t="s">
        <v>309</v>
      </c>
      <c r="D132" s="374" t="s">
        <v>303</v>
      </c>
      <c r="E132" s="374" t="s">
        <v>624</v>
      </c>
      <c r="F132" s="374" t="s">
        <v>254</v>
      </c>
      <c r="G132" s="454">
        <v>50000</v>
      </c>
      <c r="H132" s="454">
        <v>50000</v>
      </c>
      <c r="I132" s="30">
        <f t="shared" si="5"/>
        <v>100</v>
      </c>
    </row>
    <row r="133" spans="1:9" ht="59.25" customHeight="1">
      <c r="A133" s="97" t="s">
        <v>174</v>
      </c>
      <c r="B133" s="374" t="s">
        <v>330</v>
      </c>
      <c r="C133" s="373" t="s">
        <v>309</v>
      </c>
      <c r="D133" s="374" t="s">
        <v>303</v>
      </c>
      <c r="E133" s="374" t="s">
        <v>624</v>
      </c>
      <c r="F133" s="374" t="s">
        <v>403</v>
      </c>
      <c r="G133" s="454">
        <v>25000</v>
      </c>
      <c r="H133" s="454">
        <v>25000</v>
      </c>
      <c r="I133" s="30">
        <f t="shared" si="5"/>
        <v>100</v>
      </c>
    </row>
    <row r="134" spans="1:9" ht="27" customHeight="1">
      <c r="A134" s="375" t="s">
        <v>270</v>
      </c>
      <c r="B134" s="376" t="s">
        <v>330</v>
      </c>
      <c r="C134" s="377" t="s">
        <v>305</v>
      </c>
      <c r="D134" s="378"/>
      <c r="E134" s="378"/>
      <c r="F134" s="377"/>
      <c r="G134" s="379">
        <f>G135+G154</f>
        <v>111835580.28</v>
      </c>
      <c r="H134" s="379">
        <f>H135+H154</f>
        <v>86086950.02</v>
      </c>
      <c r="I134" s="30">
        <f t="shared" si="3"/>
        <v>76.97635207370159</v>
      </c>
    </row>
    <row r="135" spans="1:9" ht="20.25" customHeight="1">
      <c r="A135" s="102" t="s">
        <v>270</v>
      </c>
      <c r="B135" s="86" t="s">
        <v>330</v>
      </c>
      <c r="C135" s="289" t="s">
        <v>305</v>
      </c>
      <c r="D135" s="289" t="s">
        <v>299</v>
      </c>
      <c r="E135" s="290"/>
      <c r="F135" s="290"/>
      <c r="G135" s="272">
        <f>G136+G141+G145+G147+G150+G152</f>
        <v>110640724.28</v>
      </c>
      <c r="H135" s="272">
        <f>H136+H141+H145+H147+H150+H152</f>
        <v>84940094.02</v>
      </c>
      <c r="I135" s="30">
        <f t="shared" si="3"/>
        <v>76.77109362104403</v>
      </c>
    </row>
    <row r="136" spans="1:9" ht="45" customHeight="1">
      <c r="A136" s="92" t="s">
        <v>225</v>
      </c>
      <c r="B136" s="86" t="s">
        <v>330</v>
      </c>
      <c r="C136" s="287" t="s">
        <v>305</v>
      </c>
      <c r="D136" s="287" t="s">
        <v>299</v>
      </c>
      <c r="E136" s="287" t="s">
        <v>516</v>
      </c>
      <c r="F136" s="31"/>
      <c r="G136" s="275">
        <f>G137+G138+G139+G140</f>
        <v>96061417.64</v>
      </c>
      <c r="H136" s="275">
        <f>H137+H138+H139+H140</f>
        <v>78075244.52</v>
      </c>
      <c r="I136" s="30">
        <f aca="true" t="shared" si="6" ref="I136:I155">H136/G136*100</f>
        <v>81.27638175463427</v>
      </c>
    </row>
    <row r="137" spans="1:9" ht="34.5" customHeight="1">
      <c r="A137" s="93" t="s">
        <v>628</v>
      </c>
      <c r="B137" s="86" t="s">
        <v>330</v>
      </c>
      <c r="C137" s="288" t="s">
        <v>305</v>
      </c>
      <c r="D137" s="288" t="s">
        <v>299</v>
      </c>
      <c r="E137" s="288" t="s">
        <v>516</v>
      </c>
      <c r="F137" s="31" t="s">
        <v>16</v>
      </c>
      <c r="G137" s="276">
        <v>39091205.07</v>
      </c>
      <c r="H137" s="276">
        <v>29380405.18</v>
      </c>
      <c r="I137" s="30">
        <f t="shared" si="6"/>
        <v>75.15860697409808</v>
      </c>
    </row>
    <row r="138" spans="1:9" ht="45" customHeight="1">
      <c r="A138" s="93" t="s">
        <v>627</v>
      </c>
      <c r="B138" s="86" t="s">
        <v>330</v>
      </c>
      <c r="C138" s="288" t="s">
        <v>305</v>
      </c>
      <c r="D138" s="288" t="s">
        <v>299</v>
      </c>
      <c r="E138" s="288" t="s">
        <v>516</v>
      </c>
      <c r="F138" s="31" t="s">
        <v>517</v>
      </c>
      <c r="G138" s="276">
        <v>7372534.9</v>
      </c>
      <c r="H138" s="276">
        <v>7372534.9</v>
      </c>
      <c r="I138" s="30">
        <f t="shared" si="6"/>
        <v>100</v>
      </c>
    </row>
    <row r="139" spans="1:9" ht="43.5" customHeight="1">
      <c r="A139" s="93" t="s">
        <v>628</v>
      </c>
      <c r="B139" s="86" t="s">
        <v>330</v>
      </c>
      <c r="C139" s="288" t="s">
        <v>305</v>
      </c>
      <c r="D139" s="288" t="s">
        <v>299</v>
      </c>
      <c r="E139" s="288" t="s">
        <v>516</v>
      </c>
      <c r="F139" s="31" t="s">
        <v>517</v>
      </c>
      <c r="G139" s="276">
        <v>28535507.17</v>
      </c>
      <c r="H139" s="276">
        <v>23861630.06</v>
      </c>
      <c r="I139" s="30">
        <f t="shared" si="6"/>
        <v>83.62083742841708</v>
      </c>
    </row>
    <row r="140" spans="1:9" ht="43.5" customHeight="1">
      <c r="A140" s="93" t="s">
        <v>629</v>
      </c>
      <c r="B140" s="86" t="s">
        <v>330</v>
      </c>
      <c r="C140" s="288" t="s">
        <v>305</v>
      </c>
      <c r="D140" s="288" t="s">
        <v>299</v>
      </c>
      <c r="E140" s="288" t="s">
        <v>516</v>
      </c>
      <c r="F140" s="31" t="s">
        <v>517</v>
      </c>
      <c r="G140" s="276">
        <v>21062170.5</v>
      </c>
      <c r="H140" s="276">
        <v>17460674.38</v>
      </c>
      <c r="I140" s="30">
        <f t="shared" si="6"/>
        <v>82.90064112813063</v>
      </c>
    </row>
    <row r="141" spans="1:9" ht="36.75" customHeight="1">
      <c r="A141" s="92" t="s">
        <v>226</v>
      </c>
      <c r="B141" s="86" t="s">
        <v>330</v>
      </c>
      <c r="C141" s="287" t="s">
        <v>305</v>
      </c>
      <c r="D141" s="287" t="s">
        <v>299</v>
      </c>
      <c r="E141" s="287" t="s">
        <v>518</v>
      </c>
      <c r="F141" s="31"/>
      <c r="G141" s="275">
        <f>G143+G142+G144</f>
        <v>12300792.69</v>
      </c>
      <c r="H141" s="275">
        <f>H143+H142+H144</f>
        <v>5142531.1</v>
      </c>
      <c r="I141" s="30">
        <f t="shared" si="6"/>
        <v>41.80650165887805</v>
      </c>
    </row>
    <row r="142" spans="1:9" ht="37.5" customHeight="1">
      <c r="A142" s="93" t="s">
        <v>630</v>
      </c>
      <c r="B142" s="86" t="s">
        <v>330</v>
      </c>
      <c r="C142" s="288" t="s">
        <v>305</v>
      </c>
      <c r="D142" s="288" t="s">
        <v>299</v>
      </c>
      <c r="E142" s="288" t="s">
        <v>516</v>
      </c>
      <c r="F142" s="31" t="s">
        <v>16</v>
      </c>
      <c r="G142" s="276">
        <v>12177974.43</v>
      </c>
      <c r="H142" s="276">
        <v>5054689.82</v>
      </c>
      <c r="I142" s="30">
        <f t="shared" si="6"/>
        <v>41.506819127062336</v>
      </c>
    </row>
    <row r="143" spans="1:9" ht="38.25" customHeight="1">
      <c r="A143" s="93" t="s">
        <v>631</v>
      </c>
      <c r="B143" s="86" t="s">
        <v>330</v>
      </c>
      <c r="C143" s="288" t="s">
        <v>305</v>
      </c>
      <c r="D143" s="288" t="s">
        <v>299</v>
      </c>
      <c r="E143" s="288" t="s">
        <v>518</v>
      </c>
      <c r="F143" s="31" t="s">
        <v>517</v>
      </c>
      <c r="G143" s="276">
        <v>42023.1</v>
      </c>
      <c r="H143" s="276">
        <v>42023.1</v>
      </c>
      <c r="I143" s="30">
        <f t="shared" si="6"/>
        <v>100</v>
      </c>
    </row>
    <row r="144" spans="1:9" ht="38.25" customHeight="1">
      <c r="A144" s="93" t="s">
        <v>631</v>
      </c>
      <c r="B144" s="86" t="s">
        <v>330</v>
      </c>
      <c r="C144" s="288" t="s">
        <v>305</v>
      </c>
      <c r="D144" s="288" t="s">
        <v>299</v>
      </c>
      <c r="E144" s="288" t="s">
        <v>518</v>
      </c>
      <c r="F144" s="31" t="s">
        <v>517</v>
      </c>
      <c r="G144" s="276">
        <v>80795.16</v>
      </c>
      <c r="H144" s="276">
        <v>45818.18</v>
      </c>
      <c r="I144" s="30">
        <f t="shared" si="6"/>
        <v>56.7090652459875</v>
      </c>
    </row>
    <row r="145" spans="1:9" ht="69" customHeight="1">
      <c r="A145" s="92" t="s">
        <v>633</v>
      </c>
      <c r="B145" s="86" t="s">
        <v>330</v>
      </c>
      <c r="C145" s="287" t="s">
        <v>305</v>
      </c>
      <c r="D145" s="287" t="s">
        <v>299</v>
      </c>
      <c r="E145" s="287" t="s">
        <v>632</v>
      </c>
      <c r="F145" s="31"/>
      <c r="G145" s="275">
        <f>G146</f>
        <v>812632</v>
      </c>
      <c r="H145" s="275">
        <f>H146</f>
        <v>613431.56</v>
      </c>
      <c r="I145" s="30">
        <f t="shared" si="6"/>
        <v>75.48700518808022</v>
      </c>
    </row>
    <row r="146" spans="1:9" ht="69" customHeight="1">
      <c r="A146" s="93" t="s">
        <v>633</v>
      </c>
      <c r="B146" s="86" t="s">
        <v>330</v>
      </c>
      <c r="C146" s="288" t="s">
        <v>305</v>
      </c>
      <c r="D146" s="288" t="s">
        <v>299</v>
      </c>
      <c r="E146" s="288" t="s">
        <v>632</v>
      </c>
      <c r="F146" s="31" t="s">
        <v>596</v>
      </c>
      <c r="G146" s="276">
        <v>812632</v>
      </c>
      <c r="H146" s="276">
        <v>613431.56</v>
      </c>
      <c r="I146" s="30">
        <f t="shared" si="6"/>
        <v>75.48700518808022</v>
      </c>
    </row>
    <row r="147" spans="1:9" ht="24" customHeight="1">
      <c r="A147" s="92" t="s">
        <v>436</v>
      </c>
      <c r="B147" s="86" t="s">
        <v>330</v>
      </c>
      <c r="C147" s="287" t="s">
        <v>305</v>
      </c>
      <c r="D147" s="287" t="s">
        <v>299</v>
      </c>
      <c r="E147" s="287" t="s">
        <v>437</v>
      </c>
      <c r="F147" s="31"/>
      <c r="G147" s="275">
        <f>G148+G149</f>
        <v>800000</v>
      </c>
      <c r="H147" s="275">
        <f>H148+H149</f>
        <v>650000</v>
      </c>
      <c r="I147" s="30">
        <f t="shared" si="6"/>
        <v>81.25</v>
      </c>
    </row>
    <row r="148" spans="1:9" ht="34.5" customHeight="1">
      <c r="A148" s="93" t="s">
        <v>576</v>
      </c>
      <c r="B148" s="86" t="s">
        <v>330</v>
      </c>
      <c r="C148" s="288" t="s">
        <v>305</v>
      </c>
      <c r="D148" s="288" t="s">
        <v>299</v>
      </c>
      <c r="E148" s="288" t="s">
        <v>437</v>
      </c>
      <c r="F148" s="31" t="s">
        <v>382</v>
      </c>
      <c r="G148" s="276">
        <v>150000</v>
      </c>
      <c r="H148" s="276">
        <v>0</v>
      </c>
      <c r="I148" s="30">
        <f t="shared" si="6"/>
        <v>0</v>
      </c>
    </row>
    <row r="149" spans="1:9" ht="40.5" customHeight="1">
      <c r="A149" s="93" t="s">
        <v>626</v>
      </c>
      <c r="B149" s="86" t="s">
        <v>330</v>
      </c>
      <c r="C149" s="288" t="s">
        <v>305</v>
      </c>
      <c r="D149" s="288" t="s">
        <v>299</v>
      </c>
      <c r="E149" s="288" t="s">
        <v>437</v>
      </c>
      <c r="F149" s="31" t="s">
        <v>16</v>
      </c>
      <c r="G149" s="276">
        <v>650000</v>
      </c>
      <c r="H149" s="276">
        <v>650000</v>
      </c>
      <c r="I149" s="30">
        <f t="shared" si="6"/>
        <v>100</v>
      </c>
    </row>
    <row r="150" spans="1:9" ht="22.5" customHeight="1">
      <c r="A150" s="92" t="s">
        <v>634</v>
      </c>
      <c r="B150" s="86" t="s">
        <v>330</v>
      </c>
      <c r="C150" s="287" t="s">
        <v>305</v>
      </c>
      <c r="D150" s="287" t="s">
        <v>299</v>
      </c>
      <c r="E150" s="287" t="s">
        <v>438</v>
      </c>
      <c r="F150" s="31"/>
      <c r="G150" s="275">
        <f>G151</f>
        <v>596335.65</v>
      </c>
      <c r="H150" s="275">
        <f>H151</f>
        <v>458886.84</v>
      </c>
      <c r="I150" s="30">
        <f t="shared" si="6"/>
        <v>76.95109960305074</v>
      </c>
    </row>
    <row r="151" spans="1:9" ht="35.25" customHeight="1">
      <c r="A151" s="93" t="s">
        <v>576</v>
      </c>
      <c r="B151" s="86" t="s">
        <v>330</v>
      </c>
      <c r="C151" s="288" t="s">
        <v>305</v>
      </c>
      <c r="D151" s="288" t="s">
        <v>299</v>
      </c>
      <c r="E151" s="288" t="s">
        <v>438</v>
      </c>
      <c r="F151" s="31" t="s">
        <v>382</v>
      </c>
      <c r="G151" s="276">
        <v>596335.65</v>
      </c>
      <c r="H151" s="276">
        <v>458886.84</v>
      </c>
      <c r="I151" s="30">
        <f t="shared" si="6"/>
        <v>76.95109960305074</v>
      </c>
    </row>
    <row r="152" spans="1:9" ht="54.75" customHeight="1">
      <c r="A152" s="92" t="s">
        <v>636</v>
      </c>
      <c r="B152" s="86" t="s">
        <v>330</v>
      </c>
      <c r="C152" s="287" t="s">
        <v>305</v>
      </c>
      <c r="D152" s="287" t="s">
        <v>299</v>
      </c>
      <c r="E152" s="287" t="s">
        <v>635</v>
      </c>
      <c r="F152" s="31"/>
      <c r="G152" s="275">
        <f>G153</f>
        <v>69546.3</v>
      </c>
      <c r="H152" s="275">
        <f>H153</f>
        <v>0</v>
      </c>
      <c r="I152" s="30">
        <f t="shared" si="6"/>
        <v>0</v>
      </c>
    </row>
    <row r="153" spans="1:9" ht="32.25" customHeight="1">
      <c r="A153" s="93" t="s">
        <v>576</v>
      </c>
      <c r="B153" s="86" t="s">
        <v>330</v>
      </c>
      <c r="C153" s="288" t="s">
        <v>305</v>
      </c>
      <c r="D153" s="288" t="s">
        <v>299</v>
      </c>
      <c r="E153" s="288" t="s">
        <v>635</v>
      </c>
      <c r="F153" s="31" t="s">
        <v>382</v>
      </c>
      <c r="G153" s="276">
        <v>69546.3</v>
      </c>
      <c r="H153" s="276">
        <v>0</v>
      </c>
      <c r="I153" s="30">
        <f t="shared" si="6"/>
        <v>0</v>
      </c>
    </row>
    <row r="154" spans="1:9" ht="15.75" customHeight="1">
      <c r="A154" s="105" t="s">
        <v>265</v>
      </c>
      <c r="B154" s="86" t="s">
        <v>330</v>
      </c>
      <c r="C154" s="104" t="s">
        <v>305</v>
      </c>
      <c r="D154" s="69" t="s">
        <v>308</v>
      </c>
      <c r="E154" s="68"/>
      <c r="F154" s="69"/>
      <c r="G154" s="269">
        <f>G157+G155</f>
        <v>1194856</v>
      </c>
      <c r="H154" s="269">
        <f>H157+H155</f>
        <v>1146856</v>
      </c>
      <c r="I154" s="30">
        <f t="shared" si="6"/>
        <v>95.98277951485368</v>
      </c>
    </row>
    <row r="155" spans="1:9" ht="25.5" customHeight="1">
      <c r="A155" s="96" t="s">
        <v>638</v>
      </c>
      <c r="B155" s="86" t="s">
        <v>330</v>
      </c>
      <c r="C155" s="277" t="s">
        <v>305</v>
      </c>
      <c r="D155" s="291" t="s">
        <v>308</v>
      </c>
      <c r="E155" s="68" t="s">
        <v>637</v>
      </c>
      <c r="F155" s="291"/>
      <c r="G155" s="270">
        <f>G156</f>
        <v>606856</v>
      </c>
      <c r="H155" s="270">
        <f>H156</f>
        <v>558856</v>
      </c>
      <c r="I155" s="30">
        <f t="shared" si="6"/>
        <v>92.09038058452087</v>
      </c>
    </row>
    <row r="156" spans="1:9" ht="46.5" customHeight="1">
      <c r="A156" s="93" t="s">
        <v>639</v>
      </c>
      <c r="B156" s="86" t="s">
        <v>330</v>
      </c>
      <c r="C156" s="279" t="s">
        <v>305</v>
      </c>
      <c r="D156" s="278" t="s">
        <v>308</v>
      </c>
      <c r="E156" s="31" t="s">
        <v>637</v>
      </c>
      <c r="F156" s="278" t="s">
        <v>596</v>
      </c>
      <c r="G156" s="271">
        <v>606856</v>
      </c>
      <c r="H156" s="271">
        <v>558856</v>
      </c>
      <c r="I156" s="30">
        <f t="shared" si="3"/>
        <v>92.09038058452087</v>
      </c>
    </row>
    <row r="157" spans="1:9" ht="50.25" customHeight="1">
      <c r="A157" s="96" t="s">
        <v>642</v>
      </c>
      <c r="B157" s="86" t="s">
        <v>330</v>
      </c>
      <c r="C157" s="277" t="s">
        <v>305</v>
      </c>
      <c r="D157" s="291" t="s">
        <v>308</v>
      </c>
      <c r="E157" s="68" t="s">
        <v>641</v>
      </c>
      <c r="F157" s="291"/>
      <c r="G157" s="270">
        <f>G158</f>
        <v>588000</v>
      </c>
      <c r="H157" s="270">
        <f>H158</f>
        <v>588000</v>
      </c>
      <c r="I157" s="30">
        <f t="shared" si="3"/>
        <v>100</v>
      </c>
    </row>
    <row r="158" spans="1:9" ht="57" customHeight="1">
      <c r="A158" s="93" t="s">
        <v>642</v>
      </c>
      <c r="B158" s="86" t="s">
        <v>330</v>
      </c>
      <c r="C158" s="279" t="s">
        <v>305</v>
      </c>
      <c r="D158" s="278" t="s">
        <v>308</v>
      </c>
      <c r="E158" s="31" t="s">
        <v>640</v>
      </c>
      <c r="F158" s="278" t="s">
        <v>514</v>
      </c>
      <c r="G158" s="271">
        <v>588000</v>
      </c>
      <c r="H158" s="271">
        <v>588000</v>
      </c>
      <c r="I158" s="30">
        <f t="shared" si="3"/>
        <v>100</v>
      </c>
    </row>
    <row r="159" spans="1:10" ht="24" customHeight="1">
      <c r="A159" s="101" t="s">
        <v>319</v>
      </c>
      <c r="B159" s="99" t="s">
        <v>330</v>
      </c>
      <c r="C159" s="282" t="s">
        <v>300</v>
      </c>
      <c r="D159" s="282"/>
      <c r="E159" s="282"/>
      <c r="F159" s="282"/>
      <c r="G159" s="283">
        <f>G160+G201+G253+G265+G279</f>
        <v>361717340.39000005</v>
      </c>
      <c r="H159" s="283">
        <f>H160+H201+H253+H265+H279</f>
        <v>351788783.8499999</v>
      </c>
      <c r="I159" s="30">
        <f t="shared" si="3"/>
        <v>97.25516157746398</v>
      </c>
      <c r="J159" s="32"/>
    </row>
    <row r="160" spans="1:9" ht="24.75" customHeight="1">
      <c r="A160" s="296" t="s">
        <v>320</v>
      </c>
      <c r="B160" s="297" t="s">
        <v>330</v>
      </c>
      <c r="C160" s="298" t="s">
        <v>300</v>
      </c>
      <c r="D160" s="298" t="s">
        <v>299</v>
      </c>
      <c r="E160" s="299"/>
      <c r="F160" s="299"/>
      <c r="G160" s="300">
        <f>G162+G164+G166+G177+G186+G189+G193+G196+G198</f>
        <v>97343608.21</v>
      </c>
      <c r="H160" s="300">
        <f>H162+H164+H166+H177+H186+H189+H193+H196+H198</f>
        <v>94241769.03999999</v>
      </c>
      <c r="I160" s="30">
        <f t="shared" si="3"/>
        <v>96.81351531236814</v>
      </c>
    </row>
    <row r="161" spans="1:9" ht="30" customHeight="1">
      <c r="A161" s="95" t="s">
        <v>208</v>
      </c>
      <c r="B161" s="86" t="s">
        <v>330</v>
      </c>
      <c r="C161" s="287" t="s">
        <v>300</v>
      </c>
      <c r="D161" s="68" t="s">
        <v>299</v>
      </c>
      <c r="E161" s="301" t="s">
        <v>439</v>
      </c>
      <c r="F161" s="301"/>
      <c r="G161" s="270">
        <f>G160</f>
        <v>97343608.21</v>
      </c>
      <c r="H161" s="270">
        <f>H160</f>
        <v>94241769.03999999</v>
      </c>
      <c r="I161" s="30">
        <f t="shared" si="3"/>
        <v>96.81351531236814</v>
      </c>
    </row>
    <row r="162" spans="1:9" ht="16.5" customHeight="1">
      <c r="A162" s="106" t="s">
        <v>209</v>
      </c>
      <c r="B162" s="86" t="s">
        <v>330</v>
      </c>
      <c r="C162" s="302" t="s">
        <v>300</v>
      </c>
      <c r="D162" s="294" t="s">
        <v>299</v>
      </c>
      <c r="E162" s="294" t="s">
        <v>440</v>
      </c>
      <c r="F162" s="294"/>
      <c r="G162" s="295">
        <f>G163</f>
        <v>14389496.68</v>
      </c>
      <c r="H162" s="295">
        <f>H163</f>
        <v>13867561.92</v>
      </c>
      <c r="I162" s="30">
        <f t="shared" si="3"/>
        <v>96.37280739134233</v>
      </c>
    </row>
    <row r="163" spans="1:9" ht="35.25" customHeight="1">
      <c r="A163" s="93" t="s">
        <v>576</v>
      </c>
      <c r="B163" s="86" t="s">
        <v>330</v>
      </c>
      <c r="C163" s="288" t="s">
        <v>300</v>
      </c>
      <c r="D163" s="31" t="s">
        <v>299</v>
      </c>
      <c r="E163" s="31" t="s">
        <v>440</v>
      </c>
      <c r="F163" s="31" t="s">
        <v>382</v>
      </c>
      <c r="G163" s="271">
        <v>14389496.68</v>
      </c>
      <c r="H163" s="271">
        <v>13867561.92</v>
      </c>
      <c r="I163" s="30">
        <f t="shared" si="3"/>
        <v>96.37280739134233</v>
      </c>
    </row>
    <row r="164" spans="1:9" ht="15" customHeight="1">
      <c r="A164" s="106" t="s">
        <v>271</v>
      </c>
      <c r="B164" s="86" t="s">
        <v>330</v>
      </c>
      <c r="C164" s="302" t="s">
        <v>300</v>
      </c>
      <c r="D164" s="294" t="s">
        <v>299</v>
      </c>
      <c r="E164" s="294" t="s">
        <v>441</v>
      </c>
      <c r="F164" s="294"/>
      <c r="G164" s="295">
        <f>G165</f>
        <v>300000</v>
      </c>
      <c r="H164" s="295">
        <f>H165</f>
        <v>234956.51</v>
      </c>
      <c r="I164" s="30">
        <f t="shared" si="3"/>
        <v>78.31883666666667</v>
      </c>
    </row>
    <row r="165" spans="1:9" ht="28.5" customHeight="1">
      <c r="A165" s="93" t="s">
        <v>576</v>
      </c>
      <c r="B165" s="86" t="s">
        <v>330</v>
      </c>
      <c r="C165" s="288" t="s">
        <v>300</v>
      </c>
      <c r="D165" s="31" t="s">
        <v>299</v>
      </c>
      <c r="E165" s="31" t="s">
        <v>441</v>
      </c>
      <c r="F165" s="31" t="s">
        <v>382</v>
      </c>
      <c r="G165" s="271">
        <v>300000</v>
      </c>
      <c r="H165" s="271">
        <v>234956.51</v>
      </c>
      <c r="I165" s="30">
        <f t="shared" si="3"/>
        <v>78.31883666666667</v>
      </c>
    </row>
    <row r="166" spans="1:9" ht="27" customHeight="1">
      <c r="A166" s="106" t="s">
        <v>210</v>
      </c>
      <c r="B166" s="86" t="s">
        <v>330</v>
      </c>
      <c r="C166" s="302" t="s">
        <v>300</v>
      </c>
      <c r="D166" s="294" t="s">
        <v>299</v>
      </c>
      <c r="E166" s="294" t="s">
        <v>442</v>
      </c>
      <c r="F166" s="294"/>
      <c r="G166" s="295">
        <f>SUM(G167:G176)</f>
        <v>18337285.959999997</v>
      </c>
      <c r="H166" s="295">
        <f>SUM(H167:H176)</f>
        <v>17032129.43</v>
      </c>
      <c r="I166" s="30">
        <f t="shared" si="3"/>
        <v>92.88249889952637</v>
      </c>
    </row>
    <row r="167" spans="1:9" ht="21.75" customHeight="1">
      <c r="A167" s="93" t="s">
        <v>431</v>
      </c>
      <c r="B167" s="86" t="s">
        <v>330</v>
      </c>
      <c r="C167" s="279" t="s">
        <v>300</v>
      </c>
      <c r="D167" s="278" t="s">
        <v>299</v>
      </c>
      <c r="E167" s="31" t="s">
        <v>442</v>
      </c>
      <c r="F167" s="31" t="s">
        <v>572</v>
      </c>
      <c r="G167" s="271">
        <v>6394851.11</v>
      </c>
      <c r="H167" s="271">
        <v>6167120.02</v>
      </c>
      <c r="I167" s="30">
        <f t="shared" si="3"/>
        <v>96.43883671280659</v>
      </c>
    </row>
    <row r="168" spans="1:9" ht="27.75" customHeight="1">
      <c r="A168" s="93" t="s">
        <v>574</v>
      </c>
      <c r="B168" s="86" t="s">
        <v>330</v>
      </c>
      <c r="C168" s="279" t="s">
        <v>300</v>
      </c>
      <c r="D168" s="278" t="s">
        <v>299</v>
      </c>
      <c r="E168" s="31" t="s">
        <v>442</v>
      </c>
      <c r="F168" s="31" t="s">
        <v>573</v>
      </c>
      <c r="G168" s="271">
        <v>127876.55</v>
      </c>
      <c r="H168" s="271">
        <v>122313.15</v>
      </c>
      <c r="I168" s="30">
        <f t="shared" si="3"/>
        <v>95.64939779811074</v>
      </c>
    </row>
    <row r="169" spans="1:9" ht="42.75" customHeight="1">
      <c r="A169" s="93" t="s">
        <v>432</v>
      </c>
      <c r="B169" s="86" t="s">
        <v>330</v>
      </c>
      <c r="C169" s="279" t="s">
        <v>300</v>
      </c>
      <c r="D169" s="278" t="s">
        <v>299</v>
      </c>
      <c r="E169" s="31" t="s">
        <v>442</v>
      </c>
      <c r="F169" s="31" t="s">
        <v>114</v>
      </c>
      <c r="G169" s="271">
        <v>800868.74</v>
      </c>
      <c r="H169" s="271">
        <v>796125.88</v>
      </c>
      <c r="I169" s="30">
        <f t="shared" si="3"/>
        <v>99.40778560042186</v>
      </c>
    </row>
    <row r="170" spans="1:9" ht="30" customHeight="1">
      <c r="A170" s="93" t="s">
        <v>576</v>
      </c>
      <c r="B170" s="86" t="s">
        <v>330</v>
      </c>
      <c r="C170" s="279" t="s">
        <v>300</v>
      </c>
      <c r="D170" s="278" t="s">
        <v>299</v>
      </c>
      <c r="E170" s="31" t="s">
        <v>442</v>
      </c>
      <c r="F170" s="31" t="s">
        <v>382</v>
      </c>
      <c r="G170" s="271">
        <v>9436973.11</v>
      </c>
      <c r="H170" s="271">
        <v>8439298.21</v>
      </c>
      <c r="I170" s="30">
        <f aca="true" t="shared" si="7" ref="I170:I232">H170/G170*100</f>
        <v>89.42802010378942</v>
      </c>
    </row>
    <row r="171" spans="1:9" ht="34.5" customHeight="1">
      <c r="A171" s="93" t="s">
        <v>444</v>
      </c>
      <c r="B171" s="86" t="s">
        <v>330</v>
      </c>
      <c r="C171" s="279" t="s">
        <v>300</v>
      </c>
      <c r="D171" s="278" t="s">
        <v>299</v>
      </c>
      <c r="E171" s="31" t="s">
        <v>442</v>
      </c>
      <c r="F171" s="31" t="s">
        <v>445</v>
      </c>
      <c r="G171" s="271">
        <v>172264.75</v>
      </c>
      <c r="H171" s="271">
        <v>172264.55</v>
      </c>
      <c r="I171" s="30">
        <f t="shared" si="7"/>
        <v>99.99988389963703</v>
      </c>
    </row>
    <row r="172" spans="1:9" ht="54.75" customHeight="1">
      <c r="A172" s="93" t="s">
        <v>0</v>
      </c>
      <c r="B172" s="86" t="s">
        <v>330</v>
      </c>
      <c r="C172" s="279" t="s">
        <v>300</v>
      </c>
      <c r="D172" s="278" t="s">
        <v>299</v>
      </c>
      <c r="E172" s="31" t="s">
        <v>442</v>
      </c>
      <c r="F172" s="31" t="s">
        <v>1</v>
      </c>
      <c r="G172" s="271">
        <v>370000</v>
      </c>
      <c r="H172" s="271">
        <v>370000</v>
      </c>
      <c r="I172" s="30">
        <f t="shared" si="7"/>
        <v>100</v>
      </c>
    </row>
    <row r="173" spans="1:9" ht="37.5" customHeight="1">
      <c r="A173" s="97" t="s">
        <v>275</v>
      </c>
      <c r="B173" s="86" t="s">
        <v>330</v>
      </c>
      <c r="C173" s="279" t="s">
        <v>300</v>
      </c>
      <c r="D173" s="278" t="s">
        <v>299</v>
      </c>
      <c r="E173" s="31" t="s">
        <v>442</v>
      </c>
      <c r="F173" s="31" t="s">
        <v>567</v>
      </c>
      <c r="G173" s="271">
        <v>150149.04</v>
      </c>
      <c r="H173" s="271">
        <v>113939.83</v>
      </c>
      <c r="I173" s="30">
        <f t="shared" si="7"/>
        <v>75.88448783954928</v>
      </c>
    </row>
    <row r="174" spans="1:9" ht="22.5" customHeight="1">
      <c r="A174" s="93" t="s">
        <v>566</v>
      </c>
      <c r="B174" s="86" t="s">
        <v>330</v>
      </c>
      <c r="C174" s="279" t="s">
        <v>300</v>
      </c>
      <c r="D174" s="278" t="s">
        <v>299</v>
      </c>
      <c r="E174" s="31" t="s">
        <v>442</v>
      </c>
      <c r="F174" s="31" t="s">
        <v>569</v>
      </c>
      <c r="G174" s="271">
        <v>625612.77</v>
      </c>
      <c r="H174" s="271">
        <v>623184</v>
      </c>
      <c r="I174" s="30">
        <f t="shared" si="7"/>
        <v>99.61177742583483</v>
      </c>
    </row>
    <row r="175" spans="1:9" ht="27" customHeight="1">
      <c r="A175" s="93" t="s">
        <v>568</v>
      </c>
      <c r="B175" s="86" t="s">
        <v>330</v>
      </c>
      <c r="C175" s="279" t="s">
        <v>300</v>
      </c>
      <c r="D175" s="278" t="s">
        <v>299</v>
      </c>
      <c r="E175" s="31" t="s">
        <v>442</v>
      </c>
      <c r="F175" s="31" t="s">
        <v>570</v>
      </c>
      <c r="G175" s="271">
        <v>74530.22</v>
      </c>
      <c r="H175" s="271">
        <v>49752.22</v>
      </c>
      <c r="I175" s="30">
        <f t="shared" si="7"/>
        <v>66.75442525193137</v>
      </c>
    </row>
    <row r="176" spans="1:9" ht="12.75" customHeight="1">
      <c r="A176" s="93" t="s">
        <v>428</v>
      </c>
      <c r="B176" s="86" t="s">
        <v>330</v>
      </c>
      <c r="C176" s="279" t="s">
        <v>300</v>
      </c>
      <c r="D176" s="278" t="s">
        <v>299</v>
      </c>
      <c r="E176" s="31" t="s">
        <v>442</v>
      </c>
      <c r="F176" s="31" t="s">
        <v>429</v>
      </c>
      <c r="G176" s="271">
        <v>184159.67</v>
      </c>
      <c r="H176" s="271">
        <v>178131.57</v>
      </c>
      <c r="I176" s="30">
        <f t="shared" si="7"/>
        <v>96.726699173603</v>
      </c>
    </row>
    <row r="177" spans="1:9" ht="65.25" customHeight="1">
      <c r="A177" s="96" t="s">
        <v>211</v>
      </c>
      <c r="B177" s="86" t="s">
        <v>330</v>
      </c>
      <c r="C177" s="277" t="s">
        <v>300</v>
      </c>
      <c r="D177" s="291" t="s">
        <v>299</v>
      </c>
      <c r="E177" s="68" t="s">
        <v>276</v>
      </c>
      <c r="F177" s="68"/>
      <c r="G177" s="270">
        <f>G178+G179+G180+G181+G182+G183+G184+G185</f>
        <v>53809819.83</v>
      </c>
      <c r="H177" s="270">
        <f>H178+H179+H180+H181+H182+H183+H184+H185</f>
        <v>53174331.73</v>
      </c>
      <c r="I177" s="30">
        <f t="shared" si="7"/>
        <v>98.8190109128637</v>
      </c>
    </row>
    <row r="178" spans="1:9" ht="18" customHeight="1">
      <c r="A178" s="93" t="s">
        <v>443</v>
      </c>
      <c r="B178" s="86" t="s">
        <v>330</v>
      </c>
      <c r="C178" s="279" t="s">
        <v>300</v>
      </c>
      <c r="D178" s="278" t="s">
        <v>299</v>
      </c>
      <c r="E178" s="31" t="s">
        <v>276</v>
      </c>
      <c r="F178" s="31" t="s">
        <v>572</v>
      </c>
      <c r="G178" s="271">
        <v>38514556.16</v>
      </c>
      <c r="H178" s="271">
        <v>38248471.95</v>
      </c>
      <c r="I178" s="30">
        <f t="shared" si="7"/>
        <v>99.30913338610314</v>
      </c>
    </row>
    <row r="179" spans="1:9" ht="27" customHeight="1">
      <c r="A179" s="93" t="s">
        <v>574</v>
      </c>
      <c r="B179" s="86" t="s">
        <v>330</v>
      </c>
      <c r="C179" s="279" t="s">
        <v>300</v>
      </c>
      <c r="D179" s="278" t="s">
        <v>299</v>
      </c>
      <c r="E179" s="31" t="s">
        <v>276</v>
      </c>
      <c r="F179" s="31" t="s">
        <v>573</v>
      </c>
      <c r="G179" s="271">
        <v>307613.93</v>
      </c>
      <c r="H179" s="271">
        <v>286056.58</v>
      </c>
      <c r="I179" s="30">
        <f t="shared" si="7"/>
        <v>92.99207613907473</v>
      </c>
    </row>
    <row r="180" spans="1:9" ht="44.25" customHeight="1">
      <c r="A180" s="93" t="s">
        <v>432</v>
      </c>
      <c r="B180" s="86" t="s">
        <v>330</v>
      </c>
      <c r="C180" s="279" t="s">
        <v>300</v>
      </c>
      <c r="D180" s="278" t="s">
        <v>299</v>
      </c>
      <c r="E180" s="31" t="s">
        <v>276</v>
      </c>
      <c r="F180" s="31" t="s">
        <v>114</v>
      </c>
      <c r="G180" s="271">
        <v>11478239.36</v>
      </c>
      <c r="H180" s="271">
        <v>11328914.15</v>
      </c>
      <c r="I180" s="30">
        <f t="shared" si="7"/>
        <v>98.69905823256853</v>
      </c>
    </row>
    <row r="181" spans="1:9" ht="26.25" customHeight="1">
      <c r="A181" s="93" t="s">
        <v>576</v>
      </c>
      <c r="B181" s="86" t="s">
        <v>330</v>
      </c>
      <c r="C181" s="279" t="s">
        <v>300</v>
      </c>
      <c r="D181" s="278" t="s">
        <v>299</v>
      </c>
      <c r="E181" s="31" t="s">
        <v>276</v>
      </c>
      <c r="F181" s="31" t="s">
        <v>382</v>
      </c>
      <c r="G181" s="271">
        <v>609998.42</v>
      </c>
      <c r="H181" s="271">
        <v>431497.06</v>
      </c>
      <c r="I181" s="30">
        <f t="shared" si="7"/>
        <v>70.73740617229795</v>
      </c>
    </row>
    <row r="182" spans="1:9" ht="33.75" customHeight="1">
      <c r="A182" s="93" t="s">
        <v>444</v>
      </c>
      <c r="B182" s="86" t="s">
        <v>330</v>
      </c>
      <c r="C182" s="279" t="s">
        <v>300</v>
      </c>
      <c r="D182" s="278" t="s">
        <v>299</v>
      </c>
      <c r="E182" s="31" t="s">
        <v>276</v>
      </c>
      <c r="F182" s="31" t="s">
        <v>445</v>
      </c>
      <c r="G182" s="271">
        <v>89776.61</v>
      </c>
      <c r="H182" s="271">
        <v>86704.41</v>
      </c>
      <c r="I182" s="30">
        <f t="shared" si="7"/>
        <v>96.57795053745069</v>
      </c>
    </row>
    <row r="183" spans="1:9" ht="38.25" customHeight="1">
      <c r="A183" s="93" t="s">
        <v>0</v>
      </c>
      <c r="B183" s="86" t="s">
        <v>330</v>
      </c>
      <c r="C183" s="279" t="s">
        <v>300</v>
      </c>
      <c r="D183" s="278" t="s">
        <v>299</v>
      </c>
      <c r="E183" s="31" t="s">
        <v>276</v>
      </c>
      <c r="F183" s="31" t="s">
        <v>1</v>
      </c>
      <c r="G183" s="271">
        <v>2792687.58</v>
      </c>
      <c r="H183" s="271">
        <v>2792687.58</v>
      </c>
      <c r="I183" s="30">
        <f t="shared" si="7"/>
        <v>100</v>
      </c>
    </row>
    <row r="184" spans="1:9" ht="24" customHeight="1">
      <c r="A184" s="93" t="s">
        <v>227</v>
      </c>
      <c r="B184" s="86" t="s">
        <v>330</v>
      </c>
      <c r="C184" s="279" t="s">
        <v>300</v>
      </c>
      <c r="D184" s="278" t="s">
        <v>299</v>
      </c>
      <c r="E184" s="31" t="s">
        <v>276</v>
      </c>
      <c r="F184" s="31" t="s">
        <v>567</v>
      </c>
      <c r="G184" s="271"/>
      <c r="H184" s="271"/>
      <c r="I184" s="30"/>
    </row>
    <row r="185" spans="1:9" ht="20.25" customHeight="1">
      <c r="A185" s="93" t="s">
        <v>428</v>
      </c>
      <c r="B185" s="86" t="s">
        <v>330</v>
      </c>
      <c r="C185" s="279" t="s">
        <v>300</v>
      </c>
      <c r="D185" s="278" t="s">
        <v>299</v>
      </c>
      <c r="E185" s="31" t="s">
        <v>276</v>
      </c>
      <c r="F185" s="31" t="s">
        <v>429</v>
      </c>
      <c r="G185" s="271">
        <v>16947.77</v>
      </c>
      <c r="H185" s="271">
        <v>0</v>
      </c>
      <c r="I185" s="30">
        <f t="shared" si="7"/>
        <v>0</v>
      </c>
    </row>
    <row r="186" spans="1:9" ht="93.75" customHeight="1">
      <c r="A186" s="95" t="s">
        <v>231</v>
      </c>
      <c r="B186" s="86" t="s">
        <v>330</v>
      </c>
      <c r="C186" s="75" t="s">
        <v>300</v>
      </c>
      <c r="D186" s="68" t="s">
        <v>299</v>
      </c>
      <c r="E186" s="68" t="s">
        <v>446</v>
      </c>
      <c r="F186" s="68"/>
      <c r="G186" s="270">
        <f>G187+G188</f>
        <v>1153386.44</v>
      </c>
      <c r="H186" s="270">
        <f>H187+H188</f>
        <v>1114768.17</v>
      </c>
      <c r="I186" s="30">
        <f t="shared" si="7"/>
        <v>96.6517492610716</v>
      </c>
    </row>
    <row r="187" spans="1:9" ht="28.5" customHeight="1">
      <c r="A187" s="107" t="s">
        <v>574</v>
      </c>
      <c r="B187" s="86" t="s">
        <v>330</v>
      </c>
      <c r="C187" s="76" t="s">
        <v>300</v>
      </c>
      <c r="D187" s="31" t="s">
        <v>299</v>
      </c>
      <c r="E187" s="31" t="s">
        <v>446</v>
      </c>
      <c r="F187" s="31" t="s">
        <v>573</v>
      </c>
      <c r="G187" s="271">
        <v>1034386.44</v>
      </c>
      <c r="H187" s="271">
        <v>1002108.46</v>
      </c>
      <c r="I187" s="30">
        <f t="shared" si="7"/>
        <v>96.87950472359248</v>
      </c>
    </row>
    <row r="188" spans="1:9" ht="18" customHeight="1">
      <c r="A188" s="107" t="s">
        <v>379</v>
      </c>
      <c r="B188" s="86" t="s">
        <v>330</v>
      </c>
      <c r="C188" s="76" t="s">
        <v>300</v>
      </c>
      <c r="D188" s="31" t="s">
        <v>299</v>
      </c>
      <c r="E188" s="31" t="s">
        <v>446</v>
      </c>
      <c r="F188" s="31" t="s">
        <v>378</v>
      </c>
      <c r="G188" s="271">
        <v>119000</v>
      </c>
      <c r="H188" s="271">
        <v>112659.71</v>
      </c>
      <c r="I188" s="30">
        <f t="shared" si="7"/>
        <v>94.67202521008404</v>
      </c>
    </row>
    <row r="189" spans="1:9" ht="128.25" customHeight="1">
      <c r="A189" s="95" t="s">
        <v>232</v>
      </c>
      <c r="B189" s="86" t="s">
        <v>330</v>
      </c>
      <c r="C189" s="75" t="s">
        <v>300</v>
      </c>
      <c r="D189" s="68" t="s">
        <v>299</v>
      </c>
      <c r="E189" s="68" t="s">
        <v>447</v>
      </c>
      <c r="F189" s="68"/>
      <c r="G189" s="270">
        <f>SUM(G190:G192)</f>
        <v>484245.16</v>
      </c>
      <c r="H189" s="270">
        <f>SUM(H190:H192)</f>
        <v>13975</v>
      </c>
      <c r="I189" s="30">
        <f t="shared" si="7"/>
        <v>2.8859348847183113</v>
      </c>
    </row>
    <row r="190" spans="1:9" ht="21" customHeight="1">
      <c r="A190" s="93" t="s">
        <v>431</v>
      </c>
      <c r="B190" s="86" t="s">
        <v>330</v>
      </c>
      <c r="C190" s="76" t="s">
        <v>300</v>
      </c>
      <c r="D190" s="31" t="s">
        <v>299</v>
      </c>
      <c r="E190" s="31" t="s">
        <v>447</v>
      </c>
      <c r="F190" s="31" t="s">
        <v>572</v>
      </c>
      <c r="G190" s="271">
        <v>138000</v>
      </c>
      <c r="H190" s="271">
        <v>0</v>
      </c>
      <c r="I190" s="30">
        <f t="shared" si="7"/>
        <v>0</v>
      </c>
    </row>
    <row r="191" spans="1:9" ht="38.25" customHeight="1">
      <c r="A191" s="93" t="s">
        <v>432</v>
      </c>
      <c r="B191" s="86" t="s">
        <v>330</v>
      </c>
      <c r="C191" s="76" t="s">
        <v>300</v>
      </c>
      <c r="D191" s="31" t="s">
        <v>299</v>
      </c>
      <c r="E191" s="31" t="s">
        <v>447</v>
      </c>
      <c r="F191" s="31" t="s">
        <v>114</v>
      </c>
      <c r="G191" s="271">
        <v>40000</v>
      </c>
      <c r="H191" s="271">
        <v>0</v>
      </c>
      <c r="I191" s="30">
        <f t="shared" si="7"/>
        <v>0</v>
      </c>
    </row>
    <row r="192" spans="1:9" ht="31.5" customHeight="1">
      <c r="A192" s="93" t="s">
        <v>576</v>
      </c>
      <c r="B192" s="86" t="s">
        <v>330</v>
      </c>
      <c r="C192" s="76" t="s">
        <v>300</v>
      </c>
      <c r="D192" s="31" t="s">
        <v>299</v>
      </c>
      <c r="E192" s="31" t="s">
        <v>447</v>
      </c>
      <c r="F192" s="31" t="s">
        <v>382</v>
      </c>
      <c r="G192" s="271">
        <v>306245.16</v>
      </c>
      <c r="H192" s="271">
        <v>13975</v>
      </c>
      <c r="I192" s="30">
        <f>H192/G192*100</f>
        <v>4.563337425479639</v>
      </c>
    </row>
    <row r="193" spans="1:9" ht="63.75" customHeight="1">
      <c r="A193" s="95" t="s">
        <v>519</v>
      </c>
      <c r="B193" s="86" t="s">
        <v>330</v>
      </c>
      <c r="C193" s="75" t="s">
        <v>300</v>
      </c>
      <c r="D193" s="68" t="s">
        <v>299</v>
      </c>
      <c r="E193" s="68" t="s">
        <v>520</v>
      </c>
      <c r="F193" s="31"/>
      <c r="G193" s="303">
        <f>G194+G195</f>
        <v>6002797.210000001</v>
      </c>
      <c r="H193" s="303">
        <f>H194+H195</f>
        <v>6002797.210000001</v>
      </c>
      <c r="I193" s="30">
        <f>H193/G193*100</f>
        <v>100</v>
      </c>
    </row>
    <row r="194" spans="1:9" ht="26.25" customHeight="1">
      <c r="A194" s="93" t="s">
        <v>431</v>
      </c>
      <c r="B194" s="86" t="s">
        <v>330</v>
      </c>
      <c r="C194" s="76" t="s">
        <v>300</v>
      </c>
      <c r="D194" s="31" t="s">
        <v>299</v>
      </c>
      <c r="E194" s="31" t="s">
        <v>520</v>
      </c>
      <c r="F194" s="31" t="s">
        <v>572</v>
      </c>
      <c r="G194" s="304">
        <v>4416954.61</v>
      </c>
      <c r="H194" s="304">
        <v>4416954.61</v>
      </c>
      <c r="I194" s="30">
        <f>H194/G194*100</f>
        <v>100</v>
      </c>
    </row>
    <row r="195" spans="1:9" ht="45.75" customHeight="1">
      <c r="A195" s="93" t="s">
        <v>432</v>
      </c>
      <c r="B195" s="86" t="s">
        <v>330</v>
      </c>
      <c r="C195" s="76" t="s">
        <v>300</v>
      </c>
      <c r="D195" s="31" t="s">
        <v>299</v>
      </c>
      <c r="E195" s="31" t="s">
        <v>520</v>
      </c>
      <c r="F195" s="31" t="s">
        <v>114</v>
      </c>
      <c r="G195" s="304">
        <v>1585842.6</v>
      </c>
      <c r="H195" s="304">
        <v>1585842.6</v>
      </c>
      <c r="I195" s="30">
        <f>H195/G195*100</f>
        <v>100</v>
      </c>
    </row>
    <row r="196" spans="1:9" ht="44.25" customHeight="1">
      <c r="A196" s="92" t="s">
        <v>646</v>
      </c>
      <c r="B196" s="86" t="s">
        <v>330</v>
      </c>
      <c r="C196" s="75" t="s">
        <v>300</v>
      </c>
      <c r="D196" s="68" t="s">
        <v>299</v>
      </c>
      <c r="E196" s="68" t="s">
        <v>645</v>
      </c>
      <c r="F196" s="31"/>
      <c r="G196" s="303">
        <f>G197</f>
        <v>227836.6</v>
      </c>
      <c r="H196" s="303">
        <f>H197</f>
        <v>227603.27</v>
      </c>
      <c r="I196" s="30">
        <f>H196/G196*100</f>
        <v>99.8975888860701</v>
      </c>
    </row>
    <row r="197" spans="1:9" ht="33.75" customHeight="1">
      <c r="A197" s="93" t="s">
        <v>576</v>
      </c>
      <c r="B197" s="86" t="s">
        <v>330</v>
      </c>
      <c r="C197" s="76" t="s">
        <v>300</v>
      </c>
      <c r="D197" s="31" t="s">
        <v>299</v>
      </c>
      <c r="E197" s="31" t="s">
        <v>645</v>
      </c>
      <c r="F197" s="31" t="s">
        <v>382</v>
      </c>
      <c r="G197" s="304">
        <v>227836.6</v>
      </c>
      <c r="H197" s="304">
        <v>227603.27</v>
      </c>
      <c r="I197" s="345">
        <f t="shared" si="7"/>
        <v>99.8975888860701</v>
      </c>
    </row>
    <row r="198" spans="1:9" ht="79.5" customHeight="1">
      <c r="A198" s="96" t="s">
        <v>644</v>
      </c>
      <c r="B198" s="118" t="s">
        <v>330</v>
      </c>
      <c r="C198" s="277" t="s">
        <v>300</v>
      </c>
      <c r="D198" s="291" t="s">
        <v>299</v>
      </c>
      <c r="E198" s="68" t="s">
        <v>643</v>
      </c>
      <c r="F198" s="293"/>
      <c r="G198" s="270">
        <f>G199+G200</f>
        <v>2638740.33</v>
      </c>
      <c r="H198" s="270">
        <f>H199+H200</f>
        <v>2573645.8</v>
      </c>
      <c r="I198" s="30">
        <f t="shared" si="7"/>
        <v>97.53312104037155</v>
      </c>
    </row>
    <row r="199" spans="1:9" ht="18.75" customHeight="1">
      <c r="A199" s="93" t="s">
        <v>431</v>
      </c>
      <c r="B199" s="86" t="s">
        <v>330</v>
      </c>
      <c r="C199" s="76" t="s">
        <v>300</v>
      </c>
      <c r="D199" s="31" t="s">
        <v>299</v>
      </c>
      <c r="E199" s="31" t="s">
        <v>643</v>
      </c>
      <c r="F199" s="31" t="s">
        <v>572</v>
      </c>
      <c r="G199" s="271">
        <v>1382982.37</v>
      </c>
      <c r="H199" s="271">
        <v>1318169.86</v>
      </c>
      <c r="I199" s="30">
        <f t="shared" si="7"/>
        <v>95.31356932626697</v>
      </c>
    </row>
    <row r="200" spans="1:9" ht="40.5" customHeight="1">
      <c r="A200" s="93" t="s">
        <v>432</v>
      </c>
      <c r="B200" s="86" t="s">
        <v>330</v>
      </c>
      <c r="C200" s="76" t="s">
        <v>300</v>
      </c>
      <c r="D200" s="31" t="s">
        <v>299</v>
      </c>
      <c r="E200" s="31" t="s">
        <v>643</v>
      </c>
      <c r="F200" s="31" t="s">
        <v>114</v>
      </c>
      <c r="G200" s="271">
        <v>1255757.96</v>
      </c>
      <c r="H200" s="271">
        <v>1255475.94</v>
      </c>
      <c r="I200" s="30">
        <f t="shared" si="7"/>
        <v>99.97754185050118</v>
      </c>
    </row>
    <row r="201" spans="1:10" ht="21" customHeight="1">
      <c r="A201" s="296" t="s">
        <v>321</v>
      </c>
      <c r="B201" s="297" t="s">
        <v>330</v>
      </c>
      <c r="C201" s="305" t="s">
        <v>300</v>
      </c>
      <c r="D201" s="305" t="s">
        <v>306</v>
      </c>
      <c r="E201" s="306"/>
      <c r="F201" s="305"/>
      <c r="G201" s="307">
        <f>G202+G204+G214+G216+G219+G228+G233+G236+G239+G242+G245+G249</f>
        <v>216120589.02000004</v>
      </c>
      <c r="H201" s="307">
        <f>H202+H204+H214+H216+H219+H228+H233+H236+H239+H242+H245+H249</f>
        <v>211205170.02999997</v>
      </c>
      <c r="I201" s="30">
        <f t="shared" si="7"/>
        <v>97.72561281075114</v>
      </c>
      <c r="J201" s="32"/>
    </row>
    <row r="202" spans="1:9" ht="16.5" customHeight="1">
      <c r="A202" s="108" t="s">
        <v>233</v>
      </c>
      <c r="B202" s="86" t="s">
        <v>330</v>
      </c>
      <c r="C202" s="292" t="s">
        <v>300</v>
      </c>
      <c r="D202" s="293" t="s">
        <v>306</v>
      </c>
      <c r="E202" s="294" t="s">
        <v>448</v>
      </c>
      <c r="F202" s="294"/>
      <c r="G202" s="308">
        <f>G203</f>
        <v>2775503.32</v>
      </c>
      <c r="H202" s="308">
        <f>H203</f>
        <v>2609226.82</v>
      </c>
      <c r="I202" s="30">
        <f t="shared" si="7"/>
        <v>94.00914065561268</v>
      </c>
    </row>
    <row r="203" spans="1:10" ht="27" customHeight="1">
      <c r="A203" s="93" t="s">
        <v>576</v>
      </c>
      <c r="B203" s="86" t="s">
        <v>330</v>
      </c>
      <c r="C203" s="279" t="s">
        <v>300</v>
      </c>
      <c r="D203" s="278" t="s">
        <v>306</v>
      </c>
      <c r="E203" s="31" t="s">
        <v>448</v>
      </c>
      <c r="F203" s="31" t="s">
        <v>382</v>
      </c>
      <c r="G203" s="276">
        <v>2775503.32</v>
      </c>
      <c r="H203" s="276">
        <v>2609226.82</v>
      </c>
      <c r="I203" s="30">
        <f t="shared" si="7"/>
        <v>94.00914065561268</v>
      </c>
      <c r="J203" s="32"/>
    </row>
    <row r="204" spans="1:9" ht="27" customHeight="1">
      <c r="A204" s="106" t="s">
        <v>234</v>
      </c>
      <c r="B204" s="86" t="s">
        <v>330</v>
      </c>
      <c r="C204" s="292" t="s">
        <v>300</v>
      </c>
      <c r="D204" s="293" t="s">
        <v>306</v>
      </c>
      <c r="E204" s="294" t="s">
        <v>449</v>
      </c>
      <c r="F204" s="293"/>
      <c r="G204" s="308">
        <f>SUM(G205:G213)</f>
        <v>55933342.14</v>
      </c>
      <c r="H204" s="308">
        <f>SUM(H205:H213)</f>
        <v>52545318.49</v>
      </c>
      <c r="I204" s="30">
        <f t="shared" si="7"/>
        <v>93.94274770579622</v>
      </c>
    </row>
    <row r="205" spans="1:9" ht="18" customHeight="1">
      <c r="A205" s="93" t="s">
        <v>431</v>
      </c>
      <c r="B205" s="86" t="s">
        <v>330</v>
      </c>
      <c r="C205" s="279" t="s">
        <v>300</v>
      </c>
      <c r="D205" s="278" t="s">
        <v>306</v>
      </c>
      <c r="E205" s="31" t="s">
        <v>449</v>
      </c>
      <c r="F205" s="31" t="s">
        <v>572</v>
      </c>
      <c r="G205" s="276">
        <v>8571895.89</v>
      </c>
      <c r="H205" s="276">
        <v>8519403.64</v>
      </c>
      <c r="I205" s="30">
        <f t="shared" si="7"/>
        <v>99.38762380372307</v>
      </c>
    </row>
    <row r="206" spans="1:9" ht="25.5" customHeight="1">
      <c r="A206" s="93" t="s">
        <v>574</v>
      </c>
      <c r="B206" s="86" t="s">
        <v>330</v>
      </c>
      <c r="C206" s="279" t="s">
        <v>300</v>
      </c>
      <c r="D206" s="278" t="s">
        <v>306</v>
      </c>
      <c r="E206" s="31" t="s">
        <v>449</v>
      </c>
      <c r="F206" s="31" t="s">
        <v>573</v>
      </c>
      <c r="G206" s="276">
        <v>529698.38</v>
      </c>
      <c r="H206" s="276">
        <v>500228</v>
      </c>
      <c r="I206" s="30">
        <f t="shared" si="7"/>
        <v>94.43638472143336</v>
      </c>
    </row>
    <row r="207" spans="1:9" ht="40.5" customHeight="1">
      <c r="A207" s="93" t="s">
        <v>432</v>
      </c>
      <c r="B207" s="86" t="s">
        <v>330</v>
      </c>
      <c r="C207" s="279" t="s">
        <v>300</v>
      </c>
      <c r="D207" s="278" t="s">
        <v>306</v>
      </c>
      <c r="E207" s="31" t="s">
        <v>449</v>
      </c>
      <c r="F207" s="31" t="s">
        <v>114</v>
      </c>
      <c r="G207" s="276">
        <v>772431.84</v>
      </c>
      <c r="H207" s="276">
        <v>623139.03</v>
      </c>
      <c r="I207" s="30">
        <f t="shared" si="7"/>
        <v>80.67236456746785</v>
      </c>
    </row>
    <row r="208" spans="1:9" ht="31.5" customHeight="1">
      <c r="A208" s="93" t="s">
        <v>576</v>
      </c>
      <c r="B208" s="86" t="s">
        <v>330</v>
      </c>
      <c r="C208" s="279" t="s">
        <v>300</v>
      </c>
      <c r="D208" s="278" t="s">
        <v>306</v>
      </c>
      <c r="E208" s="31" t="s">
        <v>449</v>
      </c>
      <c r="F208" s="31" t="s">
        <v>382</v>
      </c>
      <c r="G208" s="276">
        <v>21126721.16</v>
      </c>
      <c r="H208" s="276">
        <v>18010580.87</v>
      </c>
      <c r="I208" s="30">
        <f t="shared" si="7"/>
        <v>85.25024178432429</v>
      </c>
    </row>
    <row r="209" spans="1:9" ht="52.5" customHeight="1">
      <c r="A209" s="93" t="s">
        <v>0</v>
      </c>
      <c r="B209" s="86" t="s">
        <v>330</v>
      </c>
      <c r="C209" s="279" t="s">
        <v>300</v>
      </c>
      <c r="D209" s="278" t="s">
        <v>306</v>
      </c>
      <c r="E209" s="31" t="s">
        <v>449</v>
      </c>
      <c r="F209" s="31" t="s">
        <v>1</v>
      </c>
      <c r="G209" s="276">
        <v>23521311</v>
      </c>
      <c r="H209" s="276">
        <v>23521311</v>
      </c>
      <c r="I209" s="30">
        <f t="shared" si="7"/>
        <v>100</v>
      </c>
    </row>
    <row r="210" spans="1:9" ht="38.25" customHeight="1">
      <c r="A210" s="97" t="s">
        <v>275</v>
      </c>
      <c r="B210" s="86" t="s">
        <v>330</v>
      </c>
      <c r="C210" s="279" t="s">
        <v>300</v>
      </c>
      <c r="D210" s="278" t="s">
        <v>306</v>
      </c>
      <c r="E210" s="31" t="s">
        <v>449</v>
      </c>
      <c r="F210" s="31" t="s">
        <v>567</v>
      </c>
      <c r="G210" s="276">
        <v>246109.17</v>
      </c>
      <c r="H210" s="276">
        <v>233449.58</v>
      </c>
      <c r="I210" s="30">
        <f t="shared" si="7"/>
        <v>94.85610796216979</v>
      </c>
    </row>
    <row r="211" spans="1:9" ht="27" customHeight="1">
      <c r="A211" s="93" t="s">
        <v>566</v>
      </c>
      <c r="B211" s="86" t="s">
        <v>330</v>
      </c>
      <c r="C211" s="279" t="s">
        <v>300</v>
      </c>
      <c r="D211" s="278" t="s">
        <v>306</v>
      </c>
      <c r="E211" s="31" t="s">
        <v>449</v>
      </c>
      <c r="F211" s="31" t="s">
        <v>569</v>
      </c>
      <c r="G211" s="276">
        <v>767594.41</v>
      </c>
      <c r="H211" s="276">
        <v>750885.13</v>
      </c>
      <c r="I211" s="30">
        <f t="shared" si="7"/>
        <v>97.82316288624354</v>
      </c>
    </row>
    <row r="212" spans="1:9" ht="24" customHeight="1">
      <c r="A212" s="93" t="s">
        <v>568</v>
      </c>
      <c r="B212" s="86" t="s">
        <v>330</v>
      </c>
      <c r="C212" s="279" t="s">
        <v>300</v>
      </c>
      <c r="D212" s="278" t="s">
        <v>306</v>
      </c>
      <c r="E212" s="31" t="s">
        <v>449</v>
      </c>
      <c r="F212" s="31" t="s">
        <v>570</v>
      </c>
      <c r="G212" s="276">
        <v>131006.31</v>
      </c>
      <c r="H212" s="276">
        <v>130616.52</v>
      </c>
      <c r="I212" s="30">
        <f t="shared" si="7"/>
        <v>99.70246471334092</v>
      </c>
    </row>
    <row r="213" spans="1:9" ht="12.75">
      <c r="A213" s="93" t="s">
        <v>428</v>
      </c>
      <c r="B213" s="86" t="s">
        <v>330</v>
      </c>
      <c r="C213" s="279" t="s">
        <v>300</v>
      </c>
      <c r="D213" s="278" t="s">
        <v>306</v>
      </c>
      <c r="E213" s="31" t="s">
        <v>449</v>
      </c>
      <c r="F213" s="31" t="s">
        <v>429</v>
      </c>
      <c r="G213" s="276">
        <v>266573.98</v>
      </c>
      <c r="H213" s="276">
        <v>255704.72</v>
      </c>
      <c r="I213" s="30">
        <f t="shared" si="7"/>
        <v>95.92261030127547</v>
      </c>
    </row>
    <row r="214" spans="1:9" ht="31.5" customHeight="1">
      <c r="A214" s="95" t="s">
        <v>648</v>
      </c>
      <c r="B214" s="86" t="s">
        <v>330</v>
      </c>
      <c r="C214" s="75" t="s">
        <v>300</v>
      </c>
      <c r="D214" s="68" t="s">
        <v>306</v>
      </c>
      <c r="E214" s="68" t="s">
        <v>647</v>
      </c>
      <c r="F214" s="68"/>
      <c r="G214" s="275">
        <f>G215</f>
        <v>762289.2</v>
      </c>
      <c r="H214" s="275">
        <f>H215</f>
        <v>762289.2</v>
      </c>
      <c r="I214" s="30">
        <f>H214/G214*100</f>
        <v>100</v>
      </c>
    </row>
    <row r="215" spans="1:9" ht="25.5">
      <c r="A215" s="93" t="s">
        <v>576</v>
      </c>
      <c r="B215" s="86" t="s">
        <v>330</v>
      </c>
      <c r="C215" s="76" t="s">
        <v>300</v>
      </c>
      <c r="D215" s="31" t="s">
        <v>306</v>
      </c>
      <c r="E215" s="31" t="s">
        <v>647</v>
      </c>
      <c r="F215" s="31" t="s">
        <v>382</v>
      </c>
      <c r="G215" s="271">
        <v>762289.2</v>
      </c>
      <c r="H215" s="271">
        <v>762289.2</v>
      </c>
      <c r="I215" s="30">
        <f>H215/G215*100</f>
        <v>100</v>
      </c>
    </row>
    <row r="216" spans="1:9" ht="95.25" customHeight="1">
      <c r="A216" s="95" t="s">
        <v>231</v>
      </c>
      <c r="B216" s="86" t="s">
        <v>330</v>
      </c>
      <c r="C216" s="75" t="s">
        <v>300</v>
      </c>
      <c r="D216" s="68" t="s">
        <v>306</v>
      </c>
      <c r="E216" s="68" t="s">
        <v>451</v>
      </c>
      <c r="F216" s="68"/>
      <c r="G216" s="275">
        <f>G217+G218</f>
        <v>4559613.5600000005</v>
      </c>
      <c r="H216" s="275">
        <f>H217+H218</f>
        <v>4349156.87</v>
      </c>
      <c r="I216" s="30">
        <f t="shared" si="7"/>
        <v>95.38433055278482</v>
      </c>
    </row>
    <row r="217" spans="1:9" ht="29.25" customHeight="1">
      <c r="A217" s="107" t="s">
        <v>574</v>
      </c>
      <c r="B217" s="86" t="s">
        <v>330</v>
      </c>
      <c r="C217" s="76" t="s">
        <v>300</v>
      </c>
      <c r="D217" s="31" t="s">
        <v>306</v>
      </c>
      <c r="E217" s="31" t="s">
        <v>451</v>
      </c>
      <c r="F217" s="31" t="s">
        <v>573</v>
      </c>
      <c r="G217" s="271">
        <v>3081613.56</v>
      </c>
      <c r="H217" s="271">
        <v>2989024.59</v>
      </c>
      <c r="I217" s="30">
        <f t="shared" si="7"/>
        <v>96.99543864935485</v>
      </c>
    </row>
    <row r="218" spans="1:9" ht="12.75">
      <c r="A218" s="107" t="s">
        <v>379</v>
      </c>
      <c r="B218" s="86" t="s">
        <v>330</v>
      </c>
      <c r="C218" s="76" t="s">
        <v>300</v>
      </c>
      <c r="D218" s="31" t="s">
        <v>306</v>
      </c>
      <c r="E218" s="31" t="s">
        <v>451</v>
      </c>
      <c r="F218" s="31" t="s">
        <v>378</v>
      </c>
      <c r="G218" s="271">
        <v>1478000</v>
      </c>
      <c r="H218" s="271">
        <v>1360132.28</v>
      </c>
      <c r="I218" s="30">
        <f t="shared" si="7"/>
        <v>92.02518809201624</v>
      </c>
    </row>
    <row r="219" spans="1:9" ht="92.25" customHeight="1">
      <c r="A219" s="96" t="s">
        <v>452</v>
      </c>
      <c r="B219" s="86" t="s">
        <v>330</v>
      </c>
      <c r="C219" s="277" t="s">
        <v>300</v>
      </c>
      <c r="D219" s="291" t="s">
        <v>306</v>
      </c>
      <c r="E219" s="68" t="s">
        <v>277</v>
      </c>
      <c r="F219" s="291"/>
      <c r="G219" s="270">
        <f>SUM(G220:G227)</f>
        <v>124944180.17</v>
      </c>
      <c r="H219" s="270">
        <f>SUM(H220:H227)</f>
        <v>124364599.57</v>
      </c>
      <c r="I219" s="30">
        <f t="shared" si="7"/>
        <v>99.53612837411761</v>
      </c>
    </row>
    <row r="220" spans="1:9" ht="22.5" customHeight="1">
      <c r="A220" s="93" t="s">
        <v>443</v>
      </c>
      <c r="B220" s="86" t="s">
        <v>330</v>
      </c>
      <c r="C220" s="76" t="s">
        <v>300</v>
      </c>
      <c r="D220" s="31" t="s">
        <v>306</v>
      </c>
      <c r="E220" s="31" t="s">
        <v>277</v>
      </c>
      <c r="F220" s="31" t="s">
        <v>572</v>
      </c>
      <c r="G220" s="271">
        <v>46981100.16</v>
      </c>
      <c r="H220" s="271">
        <v>46823286.72</v>
      </c>
      <c r="I220" s="30">
        <f t="shared" si="7"/>
        <v>99.66409164650776</v>
      </c>
    </row>
    <row r="221" spans="1:9" ht="29.25" customHeight="1">
      <c r="A221" s="93" t="s">
        <v>574</v>
      </c>
      <c r="B221" s="86" t="s">
        <v>330</v>
      </c>
      <c r="C221" s="76" t="s">
        <v>300</v>
      </c>
      <c r="D221" s="31" t="s">
        <v>306</v>
      </c>
      <c r="E221" s="31" t="s">
        <v>277</v>
      </c>
      <c r="F221" s="31" t="s">
        <v>573</v>
      </c>
      <c r="G221" s="271">
        <v>551808.78</v>
      </c>
      <c r="H221" s="271">
        <v>542428.19</v>
      </c>
      <c r="I221" s="30">
        <f t="shared" si="7"/>
        <v>98.30002886144725</v>
      </c>
    </row>
    <row r="222" spans="1:9" ht="24.75" customHeight="1">
      <c r="A222" s="93" t="s">
        <v>432</v>
      </c>
      <c r="B222" s="86" t="s">
        <v>330</v>
      </c>
      <c r="C222" s="76" t="s">
        <v>300</v>
      </c>
      <c r="D222" s="31" t="s">
        <v>306</v>
      </c>
      <c r="E222" s="31" t="s">
        <v>277</v>
      </c>
      <c r="F222" s="31" t="s">
        <v>114</v>
      </c>
      <c r="G222" s="271">
        <v>13464506.4</v>
      </c>
      <c r="H222" s="271">
        <v>13243866.23</v>
      </c>
      <c r="I222" s="30">
        <f t="shared" si="7"/>
        <v>98.36132002581246</v>
      </c>
    </row>
    <row r="223" spans="1:9" ht="36.75" customHeight="1">
      <c r="A223" s="93" t="s">
        <v>576</v>
      </c>
      <c r="B223" s="86" t="s">
        <v>330</v>
      </c>
      <c r="C223" s="76" t="s">
        <v>300</v>
      </c>
      <c r="D223" s="31" t="s">
        <v>306</v>
      </c>
      <c r="E223" s="31" t="s">
        <v>277</v>
      </c>
      <c r="F223" s="31" t="s">
        <v>382</v>
      </c>
      <c r="G223" s="271">
        <v>2158069.46</v>
      </c>
      <c r="H223" s="271">
        <v>2015069.03</v>
      </c>
      <c r="I223" s="30">
        <f t="shared" si="7"/>
        <v>93.37368733256622</v>
      </c>
    </row>
    <row r="224" spans="1:9" ht="39" customHeight="1">
      <c r="A224" s="93" t="s">
        <v>444</v>
      </c>
      <c r="B224" s="86" t="s">
        <v>330</v>
      </c>
      <c r="C224" s="76" t="s">
        <v>300</v>
      </c>
      <c r="D224" s="31" t="s">
        <v>306</v>
      </c>
      <c r="E224" s="31" t="s">
        <v>277</v>
      </c>
      <c r="F224" s="31" t="s">
        <v>445</v>
      </c>
      <c r="G224" s="271">
        <v>35102.53</v>
      </c>
      <c r="H224" s="271">
        <v>35102.53</v>
      </c>
      <c r="I224" s="30">
        <f t="shared" si="7"/>
        <v>100</v>
      </c>
    </row>
    <row r="225" spans="1:9" ht="24.75" customHeight="1">
      <c r="A225" s="93" t="s">
        <v>0</v>
      </c>
      <c r="B225" s="86" t="s">
        <v>330</v>
      </c>
      <c r="C225" s="76" t="s">
        <v>300</v>
      </c>
      <c r="D225" s="31" t="s">
        <v>306</v>
      </c>
      <c r="E225" s="31" t="s">
        <v>277</v>
      </c>
      <c r="F225" s="31" t="s">
        <v>1</v>
      </c>
      <c r="G225" s="271">
        <v>61732437.19</v>
      </c>
      <c r="H225" s="271">
        <v>61701846.87</v>
      </c>
      <c r="I225" s="30">
        <f t="shared" si="7"/>
        <v>99.95044692645804</v>
      </c>
    </row>
    <row r="226" spans="1:9" ht="25.5" customHeight="1">
      <c r="A226" s="93" t="s">
        <v>568</v>
      </c>
      <c r="B226" s="86" t="s">
        <v>330</v>
      </c>
      <c r="C226" s="76" t="s">
        <v>300</v>
      </c>
      <c r="D226" s="31" t="s">
        <v>306</v>
      </c>
      <c r="E226" s="31" t="s">
        <v>277</v>
      </c>
      <c r="F226" s="31" t="s">
        <v>570</v>
      </c>
      <c r="G226" s="271">
        <v>10000</v>
      </c>
      <c r="H226" s="271">
        <v>3000</v>
      </c>
      <c r="I226" s="30">
        <f t="shared" si="7"/>
        <v>30</v>
      </c>
    </row>
    <row r="227" spans="1:9" ht="15.75" customHeight="1">
      <c r="A227" s="93" t="s">
        <v>428</v>
      </c>
      <c r="B227" s="86" t="s">
        <v>330</v>
      </c>
      <c r="C227" s="76" t="s">
        <v>300</v>
      </c>
      <c r="D227" s="31" t="s">
        <v>306</v>
      </c>
      <c r="E227" s="31" t="s">
        <v>277</v>
      </c>
      <c r="F227" s="31" t="s">
        <v>429</v>
      </c>
      <c r="G227" s="271">
        <v>11155.65</v>
      </c>
      <c r="H227" s="271">
        <v>0</v>
      </c>
      <c r="I227" s="30">
        <f t="shared" si="7"/>
        <v>0</v>
      </c>
    </row>
    <row r="228" spans="1:9" ht="39" customHeight="1">
      <c r="A228" s="95" t="s">
        <v>232</v>
      </c>
      <c r="B228" s="86" t="s">
        <v>330</v>
      </c>
      <c r="C228" s="75" t="s">
        <v>300</v>
      </c>
      <c r="D228" s="68" t="s">
        <v>306</v>
      </c>
      <c r="E228" s="68" t="s">
        <v>453</v>
      </c>
      <c r="F228" s="68"/>
      <c r="G228" s="270">
        <f>G229+G230+G231+G232</f>
        <v>148754.84</v>
      </c>
      <c r="H228" s="270">
        <f>H229+H230+H231+H232</f>
        <v>55579.6</v>
      </c>
      <c r="I228" s="30">
        <f t="shared" si="7"/>
        <v>37.36322125720414</v>
      </c>
    </row>
    <row r="229" spans="1:9" ht="39" customHeight="1">
      <c r="A229" s="93" t="s">
        <v>443</v>
      </c>
      <c r="B229" s="86" t="s">
        <v>330</v>
      </c>
      <c r="C229" s="76" t="s">
        <v>300</v>
      </c>
      <c r="D229" s="31" t="s">
        <v>306</v>
      </c>
      <c r="E229" s="31" t="s">
        <v>453</v>
      </c>
      <c r="F229" s="31" t="s">
        <v>572</v>
      </c>
      <c r="G229" s="271">
        <v>5000</v>
      </c>
      <c r="H229" s="271">
        <v>834.24</v>
      </c>
      <c r="I229" s="30">
        <f>H229/G229*100</f>
        <v>16.6848</v>
      </c>
    </row>
    <row r="230" spans="1:9" ht="50.25" customHeight="1">
      <c r="A230" s="93" t="s">
        <v>432</v>
      </c>
      <c r="B230" s="86" t="s">
        <v>330</v>
      </c>
      <c r="C230" s="76" t="s">
        <v>300</v>
      </c>
      <c r="D230" s="31" t="s">
        <v>306</v>
      </c>
      <c r="E230" s="31" t="s">
        <v>453</v>
      </c>
      <c r="F230" s="31" t="s">
        <v>114</v>
      </c>
      <c r="G230" s="271">
        <v>1500</v>
      </c>
      <c r="H230" s="271">
        <v>251.94</v>
      </c>
      <c r="I230" s="30">
        <f t="shared" si="7"/>
        <v>16.796</v>
      </c>
    </row>
    <row r="231" spans="1:9" ht="27.75" customHeight="1">
      <c r="A231" s="93" t="s">
        <v>576</v>
      </c>
      <c r="B231" s="86" t="s">
        <v>330</v>
      </c>
      <c r="C231" s="76" t="s">
        <v>300</v>
      </c>
      <c r="D231" s="31" t="s">
        <v>306</v>
      </c>
      <c r="E231" s="31" t="s">
        <v>453</v>
      </c>
      <c r="F231" s="31" t="s">
        <v>382</v>
      </c>
      <c r="G231" s="271">
        <v>82408.84</v>
      </c>
      <c r="H231" s="271">
        <v>33493.42</v>
      </c>
      <c r="I231" s="30">
        <f t="shared" si="7"/>
        <v>40.64299412538752</v>
      </c>
    </row>
    <row r="232" spans="1:9" ht="16.5" customHeight="1">
      <c r="A232" s="120" t="s">
        <v>379</v>
      </c>
      <c r="B232" s="86" t="s">
        <v>330</v>
      </c>
      <c r="C232" s="76" t="s">
        <v>300</v>
      </c>
      <c r="D232" s="31" t="s">
        <v>306</v>
      </c>
      <c r="E232" s="31" t="s">
        <v>453</v>
      </c>
      <c r="F232" s="31" t="s">
        <v>378</v>
      </c>
      <c r="G232" s="271">
        <v>59846</v>
      </c>
      <c r="H232" s="271">
        <v>21000</v>
      </c>
      <c r="I232" s="30">
        <f t="shared" si="7"/>
        <v>35.09006449888046</v>
      </c>
    </row>
    <row r="233" spans="1:9" ht="32.25" customHeight="1">
      <c r="A233" s="96" t="s">
        <v>525</v>
      </c>
      <c r="B233" s="118" t="s">
        <v>330</v>
      </c>
      <c r="C233" s="277" t="s">
        <v>300</v>
      </c>
      <c r="D233" s="291" t="s">
        <v>306</v>
      </c>
      <c r="E233" s="68" t="s">
        <v>526</v>
      </c>
      <c r="F233" s="31"/>
      <c r="G233" s="270">
        <f>G234+G235</f>
        <v>4844000</v>
      </c>
      <c r="H233" s="270">
        <f>H234+H235</f>
        <v>4793602.23</v>
      </c>
      <c r="I233" s="30">
        <f aca="true" t="shared" si="8" ref="I233:I299">H233/G233*100</f>
        <v>98.95958360858795</v>
      </c>
    </row>
    <row r="234" spans="1:9" ht="32.25" customHeight="1">
      <c r="A234" s="93" t="s">
        <v>576</v>
      </c>
      <c r="B234" s="86" t="s">
        <v>330</v>
      </c>
      <c r="C234" s="279" t="s">
        <v>300</v>
      </c>
      <c r="D234" s="278" t="s">
        <v>306</v>
      </c>
      <c r="E234" s="31" t="s">
        <v>526</v>
      </c>
      <c r="F234" s="31" t="s">
        <v>382</v>
      </c>
      <c r="G234" s="271">
        <v>1439266</v>
      </c>
      <c r="H234" s="271">
        <v>1390016.92</v>
      </c>
      <c r="I234" s="30">
        <f t="shared" si="8"/>
        <v>96.57818082272492</v>
      </c>
    </row>
    <row r="235" spans="1:9" ht="21" customHeight="1">
      <c r="A235" s="107" t="s">
        <v>379</v>
      </c>
      <c r="B235" s="86" t="s">
        <v>330</v>
      </c>
      <c r="C235" s="279" t="s">
        <v>300</v>
      </c>
      <c r="D235" s="278" t="s">
        <v>306</v>
      </c>
      <c r="E235" s="31" t="s">
        <v>526</v>
      </c>
      <c r="F235" s="31" t="s">
        <v>378</v>
      </c>
      <c r="G235" s="271">
        <v>3404734</v>
      </c>
      <c r="H235" s="271">
        <v>3403585.31</v>
      </c>
      <c r="I235" s="30">
        <f t="shared" si="8"/>
        <v>99.96626197523801</v>
      </c>
    </row>
    <row r="236" spans="1:9" ht="65.25" customHeight="1">
      <c r="A236" s="96" t="s">
        <v>649</v>
      </c>
      <c r="B236" s="118" t="s">
        <v>330</v>
      </c>
      <c r="C236" s="277" t="s">
        <v>300</v>
      </c>
      <c r="D236" s="291" t="s">
        <v>306</v>
      </c>
      <c r="E236" s="68" t="s">
        <v>216</v>
      </c>
      <c r="F236" s="293"/>
      <c r="G236" s="270">
        <f>G237+G238</f>
        <v>2611000.05</v>
      </c>
      <c r="H236" s="270">
        <f>H237+H238</f>
        <v>2611000.05</v>
      </c>
      <c r="I236" s="30">
        <f t="shared" si="8"/>
        <v>100</v>
      </c>
    </row>
    <row r="237" spans="1:9" ht="36" customHeight="1">
      <c r="A237" s="93" t="s">
        <v>576</v>
      </c>
      <c r="B237" s="86" t="s">
        <v>330</v>
      </c>
      <c r="C237" s="76" t="s">
        <v>300</v>
      </c>
      <c r="D237" s="31" t="s">
        <v>306</v>
      </c>
      <c r="E237" s="31" t="s">
        <v>216</v>
      </c>
      <c r="F237" s="31" t="s">
        <v>382</v>
      </c>
      <c r="G237" s="271">
        <v>1950747.16</v>
      </c>
      <c r="H237" s="271">
        <v>1950747.16</v>
      </c>
      <c r="I237" s="30">
        <f t="shared" si="8"/>
        <v>100</v>
      </c>
    </row>
    <row r="238" spans="1:9" ht="18.75" customHeight="1">
      <c r="A238" s="107" t="s">
        <v>379</v>
      </c>
      <c r="B238" s="86" t="s">
        <v>330</v>
      </c>
      <c r="C238" s="76" t="s">
        <v>300</v>
      </c>
      <c r="D238" s="31" t="s">
        <v>306</v>
      </c>
      <c r="E238" s="31" t="s">
        <v>216</v>
      </c>
      <c r="F238" s="31" t="s">
        <v>378</v>
      </c>
      <c r="G238" s="271">
        <v>660252.89</v>
      </c>
      <c r="H238" s="271">
        <v>660252.89</v>
      </c>
      <c r="I238" s="30">
        <f t="shared" si="8"/>
        <v>100</v>
      </c>
    </row>
    <row r="239" spans="1:9" ht="76.5" customHeight="1">
      <c r="A239" s="96" t="s">
        <v>644</v>
      </c>
      <c r="B239" s="118" t="s">
        <v>330</v>
      </c>
      <c r="C239" s="277" t="s">
        <v>300</v>
      </c>
      <c r="D239" s="291" t="s">
        <v>306</v>
      </c>
      <c r="E239" s="68" t="s">
        <v>650</v>
      </c>
      <c r="F239" s="293"/>
      <c r="G239" s="270">
        <f>G240+G241</f>
        <v>3261494.49</v>
      </c>
      <c r="H239" s="270">
        <f>H240+H241</f>
        <v>3030126.52</v>
      </c>
      <c r="I239" s="30">
        <f>H239/G239*100</f>
        <v>92.90607509197416</v>
      </c>
    </row>
    <row r="240" spans="1:9" ht="24.75" customHeight="1">
      <c r="A240" s="93" t="s">
        <v>431</v>
      </c>
      <c r="B240" s="86" t="s">
        <v>330</v>
      </c>
      <c r="C240" s="76" t="s">
        <v>300</v>
      </c>
      <c r="D240" s="31" t="s">
        <v>306</v>
      </c>
      <c r="E240" s="31" t="s">
        <v>650</v>
      </c>
      <c r="F240" s="31" t="s">
        <v>572</v>
      </c>
      <c r="G240" s="271">
        <v>2063837.05</v>
      </c>
      <c r="H240" s="271">
        <v>1832469.08</v>
      </c>
      <c r="I240" s="30">
        <f t="shared" si="8"/>
        <v>88.78942647143582</v>
      </c>
    </row>
    <row r="241" spans="1:9" ht="45.75" customHeight="1">
      <c r="A241" s="93" t="s">
        <v>432</v>
      </c>
      <c r="B241" s="86" t="s">
        <v>330</v>
      </c>
      <c r="C241" s="76" t="s">
        <v>300</v>
      </c>
      <c r="D241" s="31" t="s">
        <v>306</v>
      </c>
      <c r="E241" s="31" t="s">
        <v>650</v>
      </c>
      <c r="F241" s="31" t="s">
        <v>114</v>
      </c>
      <c r="G241" s="271">
        <v>1197657.44</v>
      </c>
      <c r="H241" s="271">
        <v>1197657.44</v>
      </c>
      <c r="I241" s="30">
        <f>H241/G241*100</f>
        <v>100</v>
      </c>
    </row>
    <row r="242" spans="1:9" ht="39" customHeight="1">
      <c r="A242" s="96" t="s">
        <v>336</v>
      </c>
      <c r="B242" s="118" t="s">
        <v>330</v>
      </c>
      <c r="C242" s="277" t="s">
        <v>300</v>
      </c>
      <c r="D242" s="291" t="s">
        <v>306</v>
      </c>
      <c r="E242" s="68" t="s">
        <v>337</v>
      </c>
      <c r="F242" s="293"/>
      <c r="G242" s="270">
        <f>G243+G244</f>
        <v>538218</v>
      </c>
      <c r="H242" s="270">
        <f>H243+H244</f>
        <v>537888</v>
      </c>
      <c r="I242" s="30">
        <f>H242/G242*100</f>
        <v>99.9386865545188</v>
      </c>
    </row>
    <row r="243" spans="1:9" ht="33.75" customHeight="1">
      <c r="A243" s="311" t="s">
        <v>576</v>
      </c>
      <c r="B243" s="86" t="s">
        <v>330</v>
      </c>
      <c r="C243" s="76" t="s">
        <v>300</v>
      </c>
      <c r="D243" s="31" t="s">
        <v>306</v>
      </c>
      <c r="E243" s="31" t="s">
        <v>337</v>
      </c>
      <c r="F243" s="31" t="s">
        <v>382</v>
      </c>
      <c r="G243" s="271">
        <v>81595</v>
      </c>
      <c r="H243" s="271">
        <v>81595</v>
      </c>
      <c r="I243" s="30"/>
    </row>
    <row r="244" spans="1:9" ht="19.5" customHeight="1">
      <c r="A244" s="107" t="s">
        <v>379</v>
      </c>
      <c r="B244" s="86" t="s">
        <v>330</v>
      </c>
      <c r="C244" s="76" t="s">
        <v>300</v>
      </c>
      <c r="D244" s="31" t="s">
        <v>306</v>
      </c>
      <c r="E244" s="31" t="s">
        <v>337</v>
      </c>
      <c r="F244" s="31" t="s">
        <v>378</v>
      </c>
      <c r="G244" s="271">
        <v>456623</v>
      </c>
      <c r="H244" s="271">
        <v>456293</v>
      </c>
      <c r="I244" s="30">
        <f t="shared" si="8"/>
        <v>99.92773031581852</v>
      </c>
    </row>
    <row r="245" spans="1:9" ht="37.5" customHeight="1">
      <c r="A245" s="96" t="s">
        <v>15</v>
      </c>
      <c r="B245" s="118" t="s">
        <v>330</v>
      </c>
      <c r="C245" s="277" t="s">
        <v>300</v>
      </c>
      <c r="D245" s="291" t="s">
        <v>306</v>
      </c>
      <c r="E245" s="68" t="s">
        <v>524</v>
      </c>
      <c r="F245" s="293"/>
      <c r="G245" s="270">
        <f>G246+G247+G248</f>
        <v>877300</v>
      </c>
      <c r="H245" s="270">
        <f>H246+H247+H248</f>
        <v>738026.51</v>
      </c>
      <c r="I245" s="30">
        <f t="shared" si="8"/>
        <v>84.12475891941183</v>
      </c>
    </row>
    <row r="246" spans="1:9" ht="29.25" customHeight="1">
      <c r="A246" s="311" t="s">
        <v>576</v>
      </c>
      <c r="B246" s="86" t="s">
        <v>330</v>
      </c>
      <c r="C246" s="76" t="s">
        <v>300</v>
      </c>
      <c r="D246" s="31" t="s">
        <v>306</v>
      </c>
      <c r="E246" s="31" t="s">
        <v>524</v>
      </c>
      <c r="F246" s="31" t="s">
        <v>382</v>
      </c>
      <c r="G246" s="271">
        <v>359544</v>
      </c>
      <c r="H246" s="271">
        <v>220270.51</v>
      </c>
      <c r="I246" s="30"/>
    </row>
    <row r="247" spans="1:9" ht="24" customHeight="1">
      <c r="A247" s="107" t="s">
        <v>379</v>
      </c>
      <c r="B247" s="86" t="s">
        <v>330</v>
      </c>
      <c r="C247" s="76" t="s">
        <v>300</v>
      </c>
      <c r="D247" s="31" t="s">
        <v>306</v>
      </c>
      <c r="E247" s="31" t="s">
        <v>524</v>
      </c>
      <c r="F247" s="31" t="s">
        <v>199</v>
      </c>
      <c r="G247" s="271">
        <v>26936</v>
      </c>
      <c r="H247" s="271">
        <v>26936</v>
      </c>
      <c r="I247" s="30">
        <f>H247/G247*100</f>
        <v>100</v>
      </c>
    </row>
    <row r="248" spans="1:9" ht="19.5" customHeight="1">
      <c r="A248" s="93" t="s">
        <v>379</v>
      </c>
      <c r="B248" s="86" t="s">
        <v>330</v>
      </c>
      <c r="C248" s="76" t="s">
        <v>300</v>
      </c>
      <c r="D248" s="31" t="s">
        <v>306</v>
      </c>
      <c r="E248" s="31" t="s">
        <v>524</v>
      </c>
      <c r="F248" s="31" t="s">
        <v>378</v>
      </c>
      <c r="G248" s="271">
        <v>490820</v>
      </c>
      <c r="H248" s="271">
        <v>490820</v>
      </c>
      <c r="I248" s="30">
        <f>H248/G248*100</f>
        <v>100</v>
      </c>
    </row>
    <row r="249" spans="1:9" ht="66" customHeight="1">
      <c r="A249" s="95" t="s">
        <v>519</v>
      </c>
      <c r="B249" s="309" t="s">
        <v>330</v>
      </c>
      <c r="C249" s="75" t="s">
        <v>300</v>
      </c>
      <c r="D249" s="68" t="s">
        <v>306</v>
      </c>
      <c r="E249" s="68" t="s">
        <v>527</v>
      </c>
      <c r="F249" s="31"/>
      <c r="G249" s="303">
        <f>G250+G251+G252</f>
        <v>14864893.25</v>
      </c>
      <c r="H249" s="303">
        <f>H250+H251+H252</f>
        <v>14808356.17</v>
      </c>
      <c r="I249" s="30">
        <f t="shared" si="8"/>
        <v>99.61966036991218</v>
      </c>
    </row>
    <row r="250" spans="1:9" ht="18.75" customHeight="1">
      <c r="A250" s="93" t="s">
        <v>431</v>
      </c>
      <c r="B250" s="310" t="s">
        <v>330</v>
      </c>
      <c r="C250" s="76" t="s">
        <v>300</v>
      </c>
      <c r="D250" s="31" t="s">
        <v>306</v>
      </c>
      <c r="E250" s="31" t="s">
        <v>527</v>
      </c>
      <c r="F250" s="31" t="s">
        <v>572</v>
      </c>
      <c r="G250" s="304">
        <v>7324481.29</v>
      </c>
      <c r="H250" s="304">
        <v>7267944.21</v>
      </c>
      <c r="I250" s="30">
        <f t="shared" si="8"/>
        <v>99.228108069889</v>
      </c>
    </row>
    <row r="251" spans="1:9" ht="42" customHeight="1">
      <c r="A251" s="93" t="s">
        <v>432</v>
      </c>
      <c r="B251" s="310" t="s">
        <v>330</v>
      </c>
      <c r="C251" s="76" t="s">
        <v>300</v>
      </c>
      <c r="D251" s="31" t="s">
        <v>306</v>
      </c>
      <c r="E251" s="31" t="s">
        <v>527</v>
      </c>
      <c r="F251" s="31" t="s">
        <v>114</v>
      </c>
      <c r="G251" s="304">
        <v>3584464.8</v>
      </c>
      <c r="H251" s="304">
        <v>3584464.8</v>
      </c>
      <c r="I251" s="30">
        <f t="shared" si="8"/>
        <v>100</v>
      </c>
    </row>
    <row r="252" spans="1:9" ht="26.25" customHeight="1">
      <c r="A252" s="93" t="s">
        <v>379</v>
      </c>
      <c r="B252" s="310" t="s">
        <v>330</v>
      </c>
      <c r="C252" s="76" t="s">
        <v>300</v>
      </c>
      <c r="D252" s="31" t="s">
        <v>306</v>
      </c>
      <c r="E252" s="31" t="s">
        <v>527</v>
      </c>
      <c r="F252" s="31" t="s">
        <v>378</v>
      </c>
      <c r="G252" s="304">
        <v>3955947.16</v>
      </c>
      <c r="H252" s="304">
        <v>3955947.16</v>
      </c>
      <c r="I252" s="30">
        <f>H252/G252*100</f>
        <v>100</v>
      </c>
    </row>
    <row r="253" spans="1:9" ht="18.75" customHeight="1">
      <c r="A253" s="105" t="s">
        <v>278</v>
      </c>
      <c r="B253" s="86" t="s">
        <v>330</v>
      </c>
      <c r="C253" s="104" t="s">
        <v>300</v>
      </c>
      <c r="D253" s="69" t="s">
        <v>308</v>
      </c>
      <c r="E253" s="268"/>
      <c r="F253" s="293"/>
      <c r="G253" s="312">
        <f>G254+G256+G258+G260+G263</f>
        <v>33986465.61</v>
      </c>
      <c r="H253" s="312">
        <f>H254+H256+H258+H260+H263</f>
        <v>32465387.71</v>
      </c>
      <c r="I253" s="30">
        <f t="shared" si="8"/>
        <v>95.52445989102071</v>
      </c>
    </row>
    <row r="254" spans="1:10" ht="68.25" customHeight="1">
      <c r="A254" s="119" t="s">
        <v>177</v>
      </c>
      <c r="B254" s="118" t="s">
        <v>330</v>
      </c>
      <c r="C254" s="277" t="s">
        <v>300</v>
      </c>
      <c r="D254" s="291" t="s">
        <v>308</v>
      </c>
      <c r="E254" s="68" t="s">
        <v>527</v>
      </c>
      <c r="F254" s="293"/>
      <c r="G254" s="313">
        <f>G255</f>
        <v>4510772.21</v>
      </c>
      <c r="H254" s="313">
        <f>H255</f>
        <v>4510772.21</v>
      </c>
      <c r="I254" s="30">
        <f>H254/G254*100</f>
        <v>100</v>
      </c>
      <c r="J254" s="33"/>
    </row>
    <row r="255" spans="1:10" ht="23.25" customHeight="1">
      <c r="A255" s="107" t="s">
        <v>379</v>
      </c>
      <c r="B255" s="86" t="s">
        <v>330</v>
      </c>
      <c r="C255" s="279" t="s">
        <v>300</v>
      </c>
      <c r="D255" s="278" t="s">
        <v>308</v>
      </c>
      <c r="E255" s="31" t="s">
        <v>527</v>
      </c>
      <c r="F255" s="278" t="s">
        <v>378</v>
      </c>
      <c r="G255" s="314">
        <v>4510772.21</v>
      </c>
      <c r="H255" s="314">
        <v>4510772.21</v>
      </c>
      <c r="I255" s="30">
        <f>H255/G255*100</f>
        <v>100</v>
      </c>
      <c r="J255" s="33"/>
    </row>
    <row r="256" spans="1:10" ht="28.5" customHeight="1">
      <c r="A256" s="95" t="s">
        <v>235</v>
      </c>
      <c r="B256" s="86" t="s">
        <v>330</v>
      </c>
      <c r="C256" s="277" t="s">
        <v>300</v>
      </c>
      <c r="D256" s="291" t="s">
        <v>308</v>
      </c>
      <c r="E256" s="68" t="s">
        <v>450</v>
      </c>
      <c r="F256" s="278"/>
      <c r="G256" s="313">
        <f>G257</f>
        <v>24179443</v>
      </c>
      <c r="H256" s="313">
        <f>H257</f>
        <v>22658365.1</v>
      </c>
      <c r="I256" s="30">
        <f t="shared" si="8"/>
        <v>93.70921034037055</v>
      </c>
      <c r="J256" s="33"/>
    </row>
    <row r="257" spans="1:10" ht="58.5" customHeight="1">
      <c r="A257" s="93" t="s">
        <v>0</v>
      </c>
      <c r="B257" s="86" t="s">
        <v>330</v>
      </c>
      <c r="C257" s="279" t="s">
        <v>300</v>
      </c>
      <c r="D257" s="278" t="s">
        <v>308</v>
      </c>
      <c r="E257" s="31" t="s">
        <v>450</v>
      </c>
      <c r="F257" s="278" t="s">
        <v>1</v>
      </c>
      <c r="G257" s="314">
        <v>24179443</v>
      </c>
      <c r="H257" s="314">
        <v>22658365.1</v>
      </c>
      <c r="I257" s="30">
        <f t="shared" si="8"/>
        <v>93.70921034037055</v>
      </c>
      <c r="J257" s="32"/>
    </row>
    <row r="258" spans="1:10" ht="25.5" customHeight="1">
      <c r="A258" s="95" t="s">
        <v>525</v>
      </c>
      <c r="B258" s="86" t="s">
        <v>330</v>
      </c>
      <c r="C258" s="277" t="s">
        <v>300</v>
      </c>
      <c r="D258" s="291" t="s">
        <v>308</v>
      </c>
      <c r="E258" s="68" t="s">
        <v>526</v>
      </c>
      <c r="F258" s="278"/>
      <c r="G258" s="313">
        <f>G259</f>
        <v>4047000</v>
      </c>
      <c r="H258" s="313">
        <f>H259</f>
        <v>4047000</v>
      </c>
      <c r="I258" s="30">
        <f aca="true" t="shared" si="9" ref="I258:I264">H258/G258*100</f>
        <v>100</v>
      </c>
      <c r="J258" s="32"/>
    </row>
    <row r="259" spans="1:10" ht="15.75" customHeight="1">
      <c r="A259" s="107" t="s">
        <v>379</v>
      </c>
      <c r="B259" s="86" t="s">
        <v>330</v>
      </c>
      <c r="C259" s="279" t="s">
        <v>300</v>
      </c>
      <c r="D259" s="278" t="s">
        <v>308</v>
      </c>
      <c r="E259" s="31" t="s">
        <v>526</v>
      </c>
      <c r="F259" s="278" t="s">
        <v>378</v>
      </c>
      <c r="G259" s="314">
        <v>4047000</v>
      </c>
      <c r="H259" s="314">
        <v>4047000</v>
      </c>
      <c r="I259" s="30">
        <f t="shared" si="9"/>
        <v>100</v>
      </c>
      <c r="J259" s="32"/>
    </row>
    <row r="260" spans="1:10" ht="41.25" customHeight="1">
      <c r="A260" s="95" t="s">
        <v>646</v>
      </c>
      <c r="B260" s="86" t="s">
        <v>330</v>
      </c>
      <c r="C260" s="277" t="s">
        <v>300</v>
      </c>
      <c r="D260" s="291" t="s">
        <v>308</v>
      </c>
      <c r="E260" s="68" t="s">
        <v>651</v>
      </c>
      <c r="F260" s="278"/>
      <c r="G260" s="313">
        <f>G261+G262</f>
        <v>799583.4</v>
      </c>
      <c r="H260" s="313">
        <f>H261+H262</f>
        <v>799583.4</v>
      </c>
      <c r="I260" s="30">
        <f t="shared" si="9"/>
        <v>100</v>
      </c>
      <c r="J260" s="32"/>
    </row>
    <row r="261" spans="1:10" ht="15.75" customHeight="1">
      <c r="A261" s="107" t="s">
        <v>379</v>
      </c>
      <c r="B261" s="86" t="s">
        <v>330</v>
      </c>
      <c r="C261" s="279" t="s">
        <v>300</v>
      </c>
      <c r="D261" s="278" t="s">
        <v>308</v>
      </c>
      <c r="E261" s="31" t="s">
        <v>651</v>
      </c>
      <c r="F261" s="278" t="s">
        <v>378</v>
      </c>
      <c r="G261" s="314">
        <v>685670</v>
      </c>
      <c r="H261" s="314">
        <v>685670</v>
      </c>
      <c r="I261" s="30">
        <f t="shared" si="9"/>
        <v>100</v>
      </c>
      <c r="J261" s="32"/>
    </row>
    <row r="262" spans="1:10" ht="15.75" customHeight="1">
      <c r="A262" s="107" t="s">
        <v>379</v>
      </c>
      <c r="B262" s="86" t="s">
        <v>330</v>
      </c>
      <c r="C262" s="279" t="s">
        <v>300</v>
      </c>
      <c r="D262" s="278" t="s">
        <v>308</v>
      </c>
      <c r="E262" s="31" t="s">
        <v>651</v>
      </c>
      <c r="F262" s="278" t="s">
        <v>378</v>
      </c>
      <c r="G262" s="314">
        <v>113913.4</v>
      </c>
      <c r="H262" s="314">
        <v>113913.4</v>
      </c>
      <c r="I262" s="30">
        <f t="shared" si="9"/>
        <v>100</v>
      </c>
      <c r="J262" s="32"/>
    </row>
    <row r="263" spans="1:10" ht="43.5" customHeight="1">
      <c r="A263" s="95" t="s">
        <v>336</v>
      </c>
      <c r="B263" s="86" t="s">
        <v>330</v>
      </c>
      <c r="C263" s="277" t="s">
        <v>300</v>
      </c>
      <c r="D263" s="291" t="s">
        <v>308</v>
      </c>
      <c r="E263" s="68" t="s">
        <v>337</v>
      </c>
      <c r="F263" s="278"/>
      <c r="G263" s="313">
        <f>G264</f>
        <v>449667</v>
      </c>
      <c r="H263" s="313">
        <f>H264</f>
        <v>449667</v>
      </c>
      <c r="I263" s="30">
        <f t="shared" si="9"/>
        <v>100</v>
      </c>
      <c r="J263" s="32"/>
    </row>
    <row r="264" spans="1:10" ht="26.25" customHeight="1">
      <c r="A264" s="107" t="s">
        <v>379</v>
      </c>
      <c r="B264" s="86" t="s">
        <v>330</v>
      </c>
      <c r="C264" s="279" t="s">
        <v>300</v>
      </c>
      <c r="D264" s="278" t="s">
        <v>308</v>
      </c>
      <c r="E264" s="31" t="s">
        <v>337</v>
      </c>
      <c r="F264" s="278" t="s">
        <v>378</v>
      </c>
      <c r="G264" s="314">
        <v>449667</v>
      </c>
      <c r="H264" s="314">
        <v>449667</v>
      </c>
      <c r="I264" s="30">
        <f t="shared" si="9"/>
        <v>100</v>
      </c>
      <c r="J264" s="32"/>
    </row>
    <row r="265" spans="1:9" ht="18" customHeight="1">
      <c r="A265" s="103" t="s">
        <v>377</v>
      </c>
      <c r="B265" s="86" t="s">
        <v>330</v>
      </c>
      <c r="C265" s="267" t="s">
        <v>300</v>
      </c>
      <c r="D265" s="268" t="s">
        <v>300</v>
      </c>
      <c r="E265" s="31"/>
      <c r="F265" s="31"/>
      <c r="G265" s="272">
        <f>G266+G272+G275+G269</f>
        <v>1872427.64</v>
      </c>
      <c r="H265" s="272">
        <f>H266+H272+H275+H269</f>
        <v>1865895.4</v>
      </c>
      <c r="I265" s="30">
        <f t="shared" si="8"/>
        <v>99.65113525027863</v>
      </c>
    </row>
    <row r="266" spans="1:9" ht="30" customHeight="1">
      <c r="A266" s="95" t="s">
        <v>236</v>
      </c>
      <c r="B266" s="86" t="s">
        <v>330</v>
      </c>
      <c r="C266" s="277" t="s">
        <v>300</v>
      </c>
      <c r="D266" s="68" t="s">
        <v>300</v>
      </c>
      <c r="E266" s="68" t="s">
        <v>454</v>
      </c>
      <c r="F266" s="68"/>
      <c r="G266" s="270">
        <f>SUM(G267:G268)</f>
        <v>120000</v>
      </c>
      <c r="H266" s="270">
        <f>SUM(H267:H268)</f>
        <v>119700</v>
      </c>
      <c r="I266" s="30">
        <f t="shared" si="8"/>
        <v>99.75</v>
      </c>
    </row>
    <row r="267" spans="1:9" ht="28.5" customHeight="1">
      <c r="A267" s="93" t="s">
        <v>576</v>
      </c>
      <c r="B267" s="86" t="s">
        <v>330</v>
      </c>
      <c r="C267" s="279" t="s">
        <v>300</v>
      </c>
      <c r="D267" s="278" t="s">
        <v>300</v>
      </c>
      <c r="E267" s="31" t="s">
        <v>454</v>
      </c>
      <c r="F267" s="31" t="s">
        <v>382</v>
      </c>
      <c r="G267" s="271">
        <v>90000</v>
      </c>
      <c r="H267" s="271">
        <v>90000</v>
      </c>
      <c r="I267" s="30">
        <f t="shared" si="8"/>
        <v>100</v>
      </c>
    </row>
    <row r="268" spans="1:9" ht="16.5" customHeight="1">
      <c r="A268" s="93" t="s">
        <v>564</v>
      </c>
      <c r="B268" s="86" t="s">
        <v>330</v>
      </c>
      <c r="C268" s="279" t="s">
        <v>300</v>
      </c>
      <c r="D268" s="278" t="s">
        <v>300</v>
      </c>
      <c r="E268" s="31" t="s">
        <v>454</v>
      </c>
      <c r="F268" s="31" t="s">
        <v>565</v>
      </c>
      <c r="G268" s="271">
        <v>30000</v>
      </c>
      <c r="H268" s="271">
        <v>29700</v>
      </c>
      <c r="I268" s="30">
        <f t="shared" si="8"/>
        <v>99</v>
      </c>
    </row>
    <row r="269" spans="1:9" ht="25.5">
      <c r="A269" s="92" t="s">
        <v>522</v>
      </c>
      <c r="B269" s="86" t="s">
        <v>330</v>
      </c>
      <c r="C269" s="277" t="s">
        <v>300</v>
      </c>
      <c r="D269" s="291" t="s">
        <v>300</v>
      </c>
      <c r="E269" s="68" t="s">
        <v>521</v>
      </c>
      <c r="F269" s="68"/>
      <c r="G269" s="270">
        <f>G270+G271</f>
        <v>1356000</v>
      </c>
      <c r="H269" s="270">
        <f>H270+H271</f>
        <v>1356000</v>
      </c>
      <c r="I269" s="30">
        <f t="shared" si="8"/>
        <v>100</v>
      </c>
    </row>
    <row r="270" spans="1:9" ht="27" customHeight="1">
      <c r="A270" s="93" t="s">
        <v>576</v>
      </c>
      <c r="B270" s="86" t="s">
        <v>330</v>
      </c>
      <c r="C270" s="279" t="s">
        <v>300</v>
      </c>
      <c r="D270" s="278" t="s">
        <v>300</v>
      </c>
      <c r="E270" s="31" t="s">
        <v>521</v>
      </c>
      <c r="F270" s="31" t="s">
        <v>382</v>
      </c>
      <c r="G270" s="271">
        <v>621574.2</v>
      </c>
      <c r="H270" s="271">
        <v>621574.2</v>
      </c>
      <c r="I270" s="30">
        <f t="shared" si="8"/>
        <v>100</v>
      </c>
    </row>
    <row r="271" spans="1:9" ht="25.5" customHeight="1">
      <c r="A271" s="107" t="s">
        <v>379</v>
      </c>
      <c r="B271" s="86" t="s">
        <v>330</v>
      </c>
      <c r="C271" s="279" t="s">
        <v>300</v>
      </c>
      <c r="D271" s="278" t="s">
        <v>300</v>
      </c>
      <c r="E271" s="31" t="s">
        <v>521</v>
      </c>
      <c r="F271" s="31" t="s">
        <v>378</v>
      </c>
      <c r="G271" s="271">
        <v>734425.8</v>
      </c>
      <c r="H271" s="271">
        <v>734425.8</v>
      </c>
      <c r="I271" s="30">
        <f t="shared" si="8"/>
        <v>100</v>
      </c>
    </row>
    <row r="272" spans="1:9" ht="49.5" customHeight="1">
      <c r="A272" s="95" t="s">
        <v>237</v>
      </c>
      <c r="B272" s="86" t="s">
        <v>330</v>
      </c>
      <c r="C272" s="277" t="s">
        <v>300</v>
      </c>
      <c r="D272" s="68" t="s">
        <v>300</v>
      </c>
      <c r="E272" s="68" t="s">
        <v>523</v>
      </c>
      <c r="F272" s="68"/>
      <c r="G272" s="270">
        <f>SUM(G273:G274)</f>
        <v>150700</v>
      </c>
      <c r="H272" s="270">
        <f>SUM(H273:H274)</f>
        <v>150700</v>
      </c>
      <c r="I272" s="30">
        <f t="shared" si="8"/>
        <v>100</v>
      </c>
    </row>
    <row r="273" spans="1:9" ht="27" customHeight="1">
      <c r="A273" s="93" t="s">
        <v>576</v>
      </c>
      <c r="B273" s="86" t="s">
        <v>330</v>
      </c>
      <c r="C273" s="279" t="s">
        <v>300</v>
      </c>
      <c r="D273" s="278" t="s">
        <v>300</v>
      </c>
      <c r="E273" s="31" t="s">
        <v>523</v>
      </c>
      <c r="F273" s="31" t="s">
        <v>382</v>
      </c>
      <c r="G273" s="271">
        <v>66951.19</v>
      </c>
      <c r="H273" s="271">
        <v>66951.19</v>
      </c>
      <c r="I273" s="30">
        <f t="shared" si="8"/>
        <v>100</v>
      </c>
    </row>
    <row r="274" spans="1:9" ht="16.5" customHeight="1">
      <c r="A274" s="107" t="s">
        <v>379</v>
      </c>
      <c r="B274" s="86" t="s">
        <v>330</v>
      </c>
      <c r="C274" s="279" t="s">
        <v>300</v>
      </c>
      <c r="D274" s="278" t="s">
        <v>300</v>
      </c>
      <c r="E274" s="31" t="s">
        <v>523</v>
      </c>
      <c r="F274" s="278" t="s">
        <v>378</v>
      </c>
      <c r="G274" s="271">
        <v>83748.81</v>
      </c>
      <c r="H274" s="271">
        <v>83748.81</v>
      </c>
      <c r="I274" s="30">
        <f t="shared" si="8"/>
        <v>100</v>
      </c>
    </row>
    <row r="275" spans="1:9" ht="33.75" customHeight="1">
      <c r="A275" s="95" t="s">
        <v>455</v>
      </c>
      <c r="B275" s="86" t="s">
        <v>330</v>
      </c>
      <c r="C275" s="277" t="s">
        <v>300</v>
      </c>
      <c r="D275" s="68" t="s">
        <v>300</v>
      </c>
      <c r="E275" s="68" t="s">
        <v>456</v>
      </c>
      <c r="F275" s="31"/>
      <c r="G275" s="270">
        <f>G276+G277+G278</f>
        <v>245727.63999999996</v>
      </c>
      <c r="H275" s="270">
        <f>H276+H277+H278</f>
        <v>239495.40000000002</v>
      </c>
      <c r="I275" s="30">
        <f t="shared" si="8"/>
        <v>97.46376109744922</v>
      </c>
    </row>
    <row r="276" spans="1:9" ht="16.5" customHeight="1">
      <c r="A276" s="93" t="s">
        <v>431</v>
      </c>
      <c r="B276" s="86" t="s">
        <v>330</v>
      </c>
      <c r="C276" s="279" t="s">
        <v>300</v>
      </c>
      <c r="D276" s="31" t="s">
        <v>300</v>
      </c>
      <c r="E276" s="31" t="s">
        <v>456</v>
      </c>
      <c r="F276" s="31" t="s">
        <v>572</v>
      </c>
      <c r="G276" s="315">
        <v>131657.02</v>
      </c>
      <c r="H276" s="315">
        <v>127902.07</v>
      </c>
      <c r="I276" s="30">
        <f t="shared" si="8"/>
        <v>97.14793028127175</v>
      </c>
    </row>
    <row r="277" spans="1:9" ht="39.75" customHeight="1">
      <c r="A277" s="93" t="s">
        <v>432</v>
      </c>
      <c r="B277" s="86" t="s">
        <v>330</v>
      </c>
      <c r="C277" s="279" t="s">
        <v>300</v>
      </c>
      <c r="D277" s="31" t="s">
        <v>300</v>
      </c>
      <c r="E277" s="31" t="s">
        <v>456</v>
      </c>
      <c r="F277" s="31" t="s">
        <v>114</v>
      </c>
      <c r="G277" s="315">
        <v>40755.33</v>
      </c>
      <c r="H277" s="315">
        <v>40464.56</v>
      </c>
      <c r="I277" s="30">
        <f t="shared" si="8"/>
        <v>99.28654730559168</v>
      </c>
    </row>
    <row r="278" spans="1:9" ht="21" customHeight="1">
      <c r="A278" s="107" t="s">
        <v>379</v>
      </c>
      <c r="B278" s="86" t="s">
        <v>330</v>
      </c>
      <c r="C278" s="279" t="s">
        <v>300</v>
      </c>
      <c r="D278" s="31" t="s">
        <v>300</v>
      </c>
      <c r="E278" s="31" t="s">
        <v>456</v>
      </c>
      <c r="F278" s="31" t="s">
        <v>378</v>
      </c>
      <c r="G278" s="315">
        <v>73315.29</v>
      </c>
      <c r="H278" s="315">
        <v>71128.77</v>
      </c>
      <c r="I278" s="30">
        <f t="shared" si="8"/>
        <v>97.01764802403429</v>
      </c>
    </row>
    <row r="279" spans="1:9" ht="18.75" customHeight="1">
      <c r="A279" s="105" t="s">
        <v>322</v>
      </c>
      <c r="B279" s="86" t="s">
        <v>330</v>
      </c>
      <c r="C279" s="104" t="s">
        <v>300</v>
      </c>
      <c r="D279" s="268" t="s">
        <v>302</v>
      </c>
      <c r="E279" s="268"/>
      <c r="F279" s="268"/>
      <c r="G279" s="269">
        <f>G280+G290+G296+G287+G294</f>
        <v>12394249.910000002</v>
      </c>
      <c r="H279" s="269">
        <f>H280+H290+H296+H287+H294</f>
        <v>12010561.670000002</v>
      </c>
      <c r="I279" s="30">
        <f t="shared" si="8"/>
        <v>96.90430447355729</v>
      </c>
    </row>
    <row r="280" spans="1:9" ht="37.5" customHeight="1">
      <c r="A280" s="106" t="s">
        <v>244</v>
      </c>
      <c r="B280" s="86" t="s">
        <v>330</v>
      </c>
      <c r="C280" s="292" t="s">
        <v>300</v>
      </c>
      <c r="D280" s="294" t="s">
        <v>302</v>
      </c>
      <c r="E280" s="294" t="s">
        <v>457</v>
      </c>
      <c r="F280" s="294"/>
      <c r="G280" s="295">
        <f>SUM(G281:G286)</f>
        <v>6443242.170000001</v>
      </c>
      <c r="H280" s="295">
        <f>SUM(H281:H286)</f>
        <v>6366235.83</v>
      </c>
      <c r="I280" s="30">
        <f t="shared" si="8"/>
        <v>98.804851067704</v>
      </c>
    </row>
    <row r="281" spans="1:9" ht="15.75" customHeight="1">
      <c r="A281" s="93" t="s">
        <v>431</v>
      </c>
      <c r="B281" s="86" t="s">
        <v>330</v>
      </c>
      <c r="C281" s="279" t="s">
        <v>300</v>
      </c>
      <c r="D281" s="31" t="s">
        <v>302</v>
      </c>
      <c r="E281" s="31" t="s">
        <v>457</v>
      </c>
      <c r="F281" s="31" t="s">
        <v>572</v>
      </c>
      <c r="G281" s="271">
        <v>4214853</v>
      </c>
      <c r="H281" s="271">
        <v>4214853</v>
      </c>
      <c r="I281" s="30">
        <f t="shared" si="8"/>
        <v>100</v>
      </c>
    </row>
    <row r="282" spans="1:9" ht="26.25" customHeight="1">
      <c r="A282" s="93" t="s">
        <v>574</v>
      </c>
      <c r="B282" s="86" t="s">
        <v>330</v>
      </c>
      <c r="C282" s="279" t="s">
        <v>300</v>
      </c>
      <c r="D282" s="31" t="s">
        <v>302</v>
      </c>
      <c r="E282" s="31" t="s">
        <v>457</v>
      </c>
      <c r="F282" s="31" t="s">
        <v>573</v>
      </c>
      <c r="G282" s="271">
        <v>282914.94</v>
      </c>
      <c r="H282" s="271">
        <v>282914.94</v>
      </c>
      <c r="I282" s="30">
        <f t="shared" si="8"/>
        <v>100</v>
      </c>
    </row>
    <row r="283" spans="1:9" ht="38.25">
      <c r="A283" s="93" t="s">
        <v>432</v>
      </c>
      <c r="B283" s="86" t="s">
        <v>330</v>
      </c>
      <c r="C283" s="279" t="s">
        <v>300</v>
      </c>
      <c r="D283" s="31" t="s">
        <v>302</v>
      </c>
      <c r="E283" s="31" t="s">
        <v>457</v>
      </c>
      <c r="F283" s="31" t="s">
        <v>114</v>
      </c>
      <c r="G283" s="271">
        <v>514174.32</v>
      </c>
      <c r="H283" s="271">
        <v>457292.92</v>
      </c>
      <c r="I283" s="30">
        <f t="shared" si="8"/>
        <v>88.93733160380316</v>
      </c>
    </row>
    <row r="284" spans="1:9" ht="28.5" customHeight="1">
      <c r="A284" s="93" t="s">
        <v>576</v>
      </c>
      <c r="B284" s="86" t="s">
        <v>330</v>
      </c>
      <c r="C284" s="279" t="s">
        <v>300</v>
      </c>
      <c r="D284" s="31" t="s">
        <v>302</v>
      </c>
      <c r="E284" s="31" t="s">
        <v>457</v>
      </c>
      <c r="F284" s="31" t="s">
        <v>382</v>
      </c>
      <c r="G284" s="271">
        <v>1410904.91</v>
      </c>
      <c r="H284" s="271">
        <v>1394289.21</v>
      </c>
      <c r="I284" s="30">
        <f t="shared" si="8"/>
        <v>98.82233736077933</v>
      </c>
    </row>
    <row r="285" spans="1:9" ht="25.5" customHeight="1">
      <c r="A285" s="93" t="s">
        <v>566</v>
      </c>
      <c r="B285" s="86" t="s">
        <v>330</v>
      </c>
      <c r="C285" s="279" t="s">
        <v>300</v>
      </c>
      <c r="D285" s="31" t="s">
        <v>302</v>
      </c>
      <c r="E285" s="31" t="s">
        <v>457</v>
      </c>
      <c r="F285" s="31" t="s">
        <v>569</v>
      </c>
      <c r="G285" s="271">
        <v>2395</v>
      </c>
      <c r="H285" s="271">
        <v>0</v>
      </c>
      <c r="I285" s="30">
        <f t="shared" si="8"/>
        <v>0</v>
      </c>
    </row>
    <row r="286" spans="1:9" ht="19.5" customHeight="1">
      <c r="A286" s="93" t="s">
        <v>428</v>
      </c>
      <c r="B286" s="86" t="s">
        <v>330</v>
      </c>
      <c r="C286" s="279" t="s">
        <v>300</v>
      </c>
      <c r="D286" s="31" t="s">
        <v>302</v>
      </c>
      <c r="E286" s="31" t="s">
        <v>457</v>
      </c>
      <c r="F286" s="31" t="s">
        <v>429</v>
      </c>
      <c r="G286" s="271">
        <v>18000</v>
      </c>
      <c r="H286" s="271">
        <v>16885.76</v>
      </c>
      <c r="I286" s="30">
        <f t="shared" si="8"/>
        <v>93.80977777777777</v>
      </c>
    </row>
    <row r="287" spans="1:9" ht="58.5" customHeight="1">
      <c r="A287" s="95" t="s">
        <v>652</v>
      </c>
      <c r="B287" s="86" t="s">
        <v>330</v>
      </c>
      <c r="C287" s="277" t="s">
        <v>300</v>
      </c>
      <c r="D287" s="68" t="s">
        <v>302</v>
      </c>
      <c r="E287" s="68" t="s">
        <v>527</v>
      </c>
      <c r="F287" s="68"/>
      <c r="G287" s="270">
        <f>SUM(G288:G289)</f>
        <v>4334537.33</v>
      </c>
      <c r="H287" s="270">
        <f>SUM(H288:H289)</f>
        <v>4334537.33</v>
      </c>
      <c r="I287" s="30">
        <f>H287/G287*100</f>
        <v>100</v>
      </c>
    </row>
    <row r="288" spans="1:9" ht="24" customHeight="1">
      <c r="A288" s="93" t="s">
        <v>431</v>
      </c>
      <c r="B288" s="86" t="s">
        <v>330</v>
      </c>
      <c r="C288" s="279" t="s">
        <v>300</v>
      </c>
      <c r="D288" s="278" t="s">
        <v>302</v>
      </c>
      <c r="E288" s="31" t="s">
        <v>527</v>
      </c>
      <c r="F288" s="31" t="s">
        <v>572</v>
      </c>
      <c r="G288" s="271">
        <v>3263688.15</v>
      </c>
      <c r="H288" s="271">
        <v>3263688.15</v>
      </c>
      <c r="I288" s="30">
        <f>H288/G288*100</f>
        <v>100</v>
      </c>
    </row>
    <row r="289" spans="1:9" ht="43.5" customHeight="1">
      <c r="A289" s="93" t="s">
        <v>432</v>
      </c>
      <c r="B289" s="86" t="s">
        <v>330</v>
      </c>
      <c r="C289" s="279" t="s">
        <v>300</v>
      </c>
      <c r="D289" s="278" t="s">
        <v>302</v>
      </c>
      <c r="E289" s="31" t="s">
        <v>527</v>
      </c>
      <c r="F289" s="31" t="s">
        <v>114</v>
      </c>
      <c r="G289" s="271">
        <v>1070849.18</v>
      </c>
      <c r="H289" s="271">
        <v>1070849.18</v>
      </c>
      <c r="I289" s="30">
        <f>H289/G289*100</f>
        <v>100</v>
      </c>
    </row>
    <row r="290" spans="1:9" ht="64.5" customHeight="1">
      <c r="A290" s="95" t="s">
        <v>266</v>
      </c>
      <c r="B290" s="86" t="s">
        <v>330</v>
      </c>
      <c r="C290" s="277" t="s">
        <v>300</v>
      </c>
      <c r="D290" s="68" t="s">
        <v>302</v>
      </c>
      <c r="E290" s="68" t="s">
        <v>458</v>
      </c>
      <c r="F290" s="68"/>
      <c r="G290" s="270">
        <f>SUM(G291:G293)</f>
        <v>55400</v>
      </c>
      <c r="H290" s="270">
        <f>SUM(H291:H293)</f>
        <v>35105.34</v>
      </c>
      <c r="I290" s="30">
        <f t="shared" si="8"/>
        <v>63.36703971119133</v>
      </c>
    </row>
    <row r="291" spans="1:9" ht="24" customHeight="1">
      <c r="A291" s="93" t="s">
        <v>574</v>
      </c>
      <c r="B291" s="86" t="s">
        <v>330</v>
      </c>
      <c r="C291" s="279" t="s">
        <v>300</v>
      </c>
      <c r="D291" s="278" t="s">
        <v>302</v>
      </c>
      <c r="E291" s="31" t="s">
        <v>458</v>
      </c>
      <c r="F291" s="31" t="s">
        <v>573</v>
      </c>
      <c r="G291" s="271">
        <v>420</v>
      </c>
      <c r="H291" s="271">
        <v>0</v>
      </c>
      <c r="I291" s="30">
        <f t="shared" si="8"/>
        <v>0</v>
      </c>
    </row>
    <row r="292" spans="1:9" ht="24" customHeight="1">
      <c r="A292" s="93" t="s">
        <v>349</v>
      </c>
      <c r="B292" s="86" t="s">
        <v>330</v>
      </c>
      <c r="C292" s="279" t="s">
        <v>300</v>
      </c>
      <c r="D292" s="31" t="s">
        <v>302</v>
      </c>
      <c r="E292" s="31" t="s">
        <v>458</v>
      </c>
      <c r="F292" s="31" t="s">
        <v>382</v>
      </c>
      <c r="G292" s="271">
        <v>14100</v>
      </c>
      <c r="H292" s="271">
        <v>12355.34</v>
      </c>
      <c r="I292" s="30">
        <f t="shared" si="8"/>
        <v>87.62652482269505</v>
      </c>
    </row>
    <row r="293" spans="1:9" ht="39.75" customHeight="1">
      <c r="A293" s="93" t="s">
        <v>459</v>
      </c>
      <c r="B293" s="86" t="s">
        <v>330</v>
      </c>
      <c r="C293" s="279" t="s">
        <v>300</v>
      </c>
      <c r="D293" s="278" t="s">
        <v>302</v>
      </c>
      <c r="E293" s="31" t="s">
        <v>458</v>
      </c>
      <c r="F293" s="31" t="s">
        <v>378</v>
      </c>
      <c r="G293" s="271">
        <v>40880</v>
      </c>
      <c r="H293" s="271">
        <v>22750</v>
      </c>
      <c r="I293" s="30">
        <f t="shared" si="8"/>
        <v>55.650684931506845</v>
      </c>
    </row>
    <row r="294" spans="1:9" ht="78.75" customHeight="1">
      <c r="A294" s="96" t="s">
        <v>644</v>
      </c>
      <c r="B294" s="86" t="s">
        <v>330</v>
      </c>
      <c r="C294" s="277" t="s">
        <v>300</v>
      </c>
      <c r="D294" s="68" t="s">
        <v>302</v>
      </c>
      <c r="E294" s="68" t="s">
        <v>650</v>
      </c>
      <c r="F294" s="68"/>
      <c r="G294" s="270">
        <f>SUM(G295:G295)</f>
        <v>659624.89</v>
      </c>
      <c r="H294" s="270">
        <f>SUM(H295:H295)</f>
        <v>659624.89</v>
      </c>
      <c r="I294" s="30">
        <f>H294/G294*100</f>
        <v>100</v>
      </c>
    </row>
    <row r="295" spans="1:9" ht="39.75" customHeight="1">
      <c r="A295" s="93" t="s">
        <v>432</v>
      </c>
      <c r="B295" s="86" t="s">
        <v>330</v>
      </c>
      <c r="C295" s="279" t="s">
        <v>300</v>
      </c>
      <c r="D295" s="278" t="s">
        <v>302</v>
      </c>
      <c r="E295" s="31" t="s">
        <v>650</v>
      </c>
      <c r="F295" s="31" t="s">
        <v>114</v>
      </c>
      <c r="G295" s="271">
        <v>659624.89</v>
      </c>
      <c r="H295" s="271">
        <v>659624.89</v>
      </c>
      <c r="I295" s="30">
        <f>H295/G295*100</f>
        <v>100</v>
      </c>
    </row>
    <row r="296" spans="1:9" ht="25.5" customHeight="1">
      <c r="A296" s="95" t="s">
        <v>245</v>
      </c>
      <c r="B296" s="86" t="s">
        <v>330</v>
      </c>
      <c r="C296" s="277" t="s">
        <v>300</v>
      </c>
      <c r="D296" s="68" t="s">
        <v>302</v>
      </c>
      <c r="E296" s="68" t="s">
        <v>460</v>
      </c>
      <c r="F296" s="68"/>
      <c r="G296" s="270">
        <f>G297+G298</f>
        <v>901445.52</v>
      </c>
      <c r="H296" s="270">
        <f>H297+H298</f>
        <v>615058.28</v>
      </c>
      <c r="I296" s="30">
        <f t="shared" si="8"/>
        <v>68.23022205490578</v>
      </c>
    </row>
    <row r="297" spans="1:9" ht="35.25" customHeight="1">
      <c r="A297" s="93" t="s">
        <v>576</v>
      </c>
      <c r="B297" s="86" t="s">
        <v>330</v>
      </c>
      <c r="C297" s="279" t="s">
        <v>300</v>
      </c>
      <c r="D297" s="31" t="s">
        <v>302</v>
      </c>
      <c r="E297" s="31" t="s">
        <v>460</v>
      </c>
      <c r="F297" s="31" t="s">
        <v>382</v>
      </c>
      <c r="G297" s="271">
        <v>660464.67</v>
      </c>
      <c r="H297" s="271">
        <v>548558.28</v>
      </c>
      <c r="I297" s="30">
        <f t="shared" si="8"/>
        <v>83.05641541734549</v>
      </c>
    </row>
    <row r="298" spans="1:9" ht="18.75" customHeight="1">
      <c r="A298" s="107" t="s">
        <v>379</v>
      </c>
      <c r="B298" s="86" t="s">
        <v>330</v>
      </c>
      <c r="C298" s="279" t="s">
        <v>300</v>
      </c>
      <c r="D298" s="31" t="s">
        <v>302</v>
      </c>
      <c r="E298" s="31" t="s">
        <v>460</v>
      </c>
      <c r="F298" s="31" t="s">
        <v>378</v>
      </c>
      <c r="G298" s="271">
        <v>240980.85</v>
      </c>
      <c r="H298" s="271">
        <v>66500</v>
      </c>
      <c r="I298" s="30">
        <f t="shared" si="8"/>
        <v>27.595553754582575</v>
      </c>
    </row>
    <row r="299" spans="1:9" ht="24.75" customHeight="1">
      <c r="A299" s="101" t="s">
        <v>373</v>
      </c>
      <c r="B299" s="99" t="s">
        <v>330</v>
      </c>
      <c r="C299" s="316" t="s">
        <v>301</v>
      </c>
      <c r="D299" s="282"/>
      <c r="E299" s="282"/>
      <c r="F299" s="282"/>
      <c r="G299" s="283">
        <f>G300</f>
        <v>24447540.14</v>
      </c>
      <c r="H299" s="283">
        <f>H300</f>
        <v>24276219.41</v>
      </c>
      <c r="I299" s="30">
        <f t="shared" si="8"/>
        <v>99.29923121500599</v>
      </c>
    </row>
    <row r="300" spans="1:9" ht="13.5" customHeight="1">
      <c r="A300" s="105" t="s">
        <v>323</v>
      </c>
      <c r="B300" s="86" t="s">
        <v>330</v>
      </c>
      <c r="C300" s="289" t="s">
        <v>301</v>
      </c>
      <c r="D300" s="268" t="s">
        <v>299</v>
      </c>
      <c r="E300" s="268"/>
      <c r="F300" s="268"/>
      <c r="G300" s="317">
        <f>G301+G323+G325+G327</f>
        <v>24447540.14</v>
      </c>
      <c r="H300" s="317">
        <f>H301+H323+H325+H327</f>
        <v>24276219.41</v>
      </c>
      <c r="I300" s="30">
        <f aca="true" t="shared" si="10" ref="I300:I360">H300/G300*100</f>
        <v>99.29923121500599</v>
      </c>
    </row>
    <row r="301" spans="1:9" ht="30.75" customHeight="1">
      <c r="A301" s="106" t="s">
        <v>246</v>
      </c>
      <c r="B301" s="86" t="s">
        <v>330</v>
      </c>
      <c r="C301" s="302" t="s">
        <v>301</v>
      </c>
      <c r="D301" s="294" t="s">
        <v>299</v>
      </c>
      <c r="E301" s="294" t="s">
        <v>461</v>
      </c>
      <c r="F301" s="294"/>
      <c r="G301" s="295">
        <f>G302+G315+G318</f>
        <v>19786817.48</v>
      </c>
      <c r="H301" s="295">
        <f>H302+H315+H318</f>
        <v>19782839.46</v>
      </c>
      <c r="I301" s="30">
        <f t="shared" si="10"/>
        <v>99.97989560471753</v>
      </c>
    </row>
    <row r="302" spans="1:9" ht="57.75" customHeight="1">
      <c r="A302" s="94" t="s">
        <v>247</v>
      </c>
      <c r="B302" s="86" t="s">
        <v>330</v>
      </c>
      <c r="C302" s="289" t="s">
        <v>248</v>
      </c>
      <c r="D302" s="268" t="s">
        <v>299</v>
      </c>
      <c r="E302" s="268" t="s">
        <v>462</v>
      </c>
      <c r="F302" s="268"/>
      <c r="G302" s="318">
        <f>G303+G305+G307+G309+G311+G313</f>
        <v>15557542.180000002</v>
      </c>
      <c r="H302" s="318">
        <f>H303+H305+H307+H309+H311+H313</f>
        <v>15557542.180000002</v>
      </c>
      <c r="I302" s="30">
        <f t="shared" si="10"/>
        <v>100</v>
      </c>
    </row>
    <row r="303" spans="1:9" ht="14.25" customHeight="1">
      <c r="A303" s="95" t="s">
        <v>250</v>
      </c>
      <c r="B303" s="86" t="s">
        <v>330</v>
      </c>
      <c r="C303" s="75" t="s">
        <v>301</v>
      </c>
      <c r="D303" s="68" t="s">
        <v>299</v>
      </c>
      <c r="E303" s="68" t="s">
        <v>463</v>
      </c>
      <c r="F303" s="68"/>
      <c r="G303" s="270">
        <f>SUM(G304:G304)</f>
        <v>9631901</v>
      </c>
      <c r="H303" s="270">
        <f>SUM(H304:H304)</f>
        <v>9631901</v>
      </c>
      <c r="I303" s="30">
        <f t="shared" si="10"/>
        <v>100</v>
      </c>
    </row>
    <row r="304" spans="1:9" ht="55.5" customHeight="1">
      <c r="A304" s="93" t="s">
        <v>0</v>
      </c>
      <c r="B304" s="86" t="s">
        <v>330</v>
      </c>
      <c r="C304" s="319" t="s">
        <v>301</v>
      </c>
      <c r="D304" s="31" t="s">
        <v>299</v>
      </c>
      <c r="E304" s="31" t="s">
        <v>463</v>
      </c>
      <c r="F304" s="31" t="s">
        <v>1</v>
      </c>
      <c r="G304" s="271">
        <v>9631901</v>
      </c>
      <c r="H304" s="271">
        <v>9631901</v>
      </c>
      <c r="I304" s="30">
        <f t="shared" si="10"/>
        <v>100</v>
      </c>
    </row>
    <row r="305" spans="1:9" ht="57" customHeight="1">
      <c r="A305" s="92" t="s">
        <v>249</v>
      </c>
      <c r="B305" s="86" t="s">
        <v>330</v>
      </c>
      <c r="C305" s="75" t="s">
        <v>301</v>
      </c>
      <c r="D305" s="68" t="s">
        <v>299</v>
      </c>
      <c r="E305" s="68" t="s">
        <v>464</v>
      </c>
      <c r="F305" s="68"/>
      <c r="G305" s="275">
        <f>SUM(G306:G306)</f>
        <v>2500000</v>
      </c>
      <c r="H305" s="275">
        <f>SUM(H306:H306)</f>
        <v>2500000</v>
      </c>
      <c r="I305" s="30">
        <f t="shared" si="10"/>
        <v>100</v>
      </c>
    </row>
    <row r="306" spans="1:9" ht="51.75" customHeight="1">
      <c r="A306" s="93" t="s">
        <v>0</v>
      </c>
      <c r="B306" s="86" t="s">
        <v>330</v>
      </c>
      <c r="C306" s="319" t="s">
        <v>301</v>
      </c>
      <c r="D306" s="31" t="s">
        <v>299</v>
      </c>
      <c r="E306" s="31" t="s">
        <v>464</v>
      </c>
      <c r="F306" s="31" t="s">
        <v>1</v>
      </c>
      <c r="G306" s="271">
        <v>2500000</v>
      </c>
      <c r="H306" s="271">
        <v>2500000</v>
      </c>
      <c r="I306" s="30">
        <f t="shared" si="10"/>
        <v>100</v>
      </c>
    </row>
    <row r="307" spans="1:9" ht="59.25" customHeight="1">
      <c r="A307" s="92" t="s">
        <v>658</v>
      </c>
      <c r="B307" s="86" t="s">
        <v>330</v>
      </c>
      <c r="C307" s="75" t="s">
        <v>301</v>
      </c>
      <c r="D307" s="68" t="s">
        <v>299</v>
      </c>
      <c r="E307" s="68" t="s">
        <v>657</v>
      </c>
      <c r="F307" s="68"/>
      <c r="G307" s="275">
        <f>SUM(G308:G308)</f>
        <v>2893396.4</v>
      </c>
      <c r="H307" s="275">
        <f>SUM(H308:H308)</f>
        <v>2893396.4</v>
      </c>
      <c r="I307" s="30">
        <f>H307/G307*100</f>
        <v>100</v>
      </c>
    </row>
    <row r="308" spans="1:9" ht="30" customHeight="1">
      <c r="A308" s="93" t="s">
        <v>379</v>
      </c>
      <c r="B308" s="86" t="s">
        <v>330</v>
      </c>
      <c r="C308" s="319" t="s">
        <v>301</v>
      </c>
      <c r="D308" s="31" t="s">
        <v>299</v>
      </c>
      <c r="E308" s="31" t="s">
        <v>657</v>
      </c>
      <c r="F308" s="31" t="s">
        <v>378</v>
      </c>
      <c r="G308" s="271">
        <v>2893396.4</v>
      </c>
      <c r="H308" s="271">
        <v>2893396.4</v>
      </c>
      <c r="I308" s="30">
        <f>H308/G308*100</f>
        <v>100</v>
      </c>
    </row>
    <row r="309" spans="1:9" ht="27" customHeight="1">
      <c r="A309" s="92" t="s">
        <v>108</v>
      </c>
      <c r="B309" s="86" t="s">
        <v>330</v>
      </c>
      <c r="C309" s="75" t="s">
        <v>301</v>
      </c>
      <c r="D309" s="68" t="s">
        <v>299</v>
      </c>
      <c r="E309" s="68" t="s">
        <v>107</v>
      </c>
      <c r="F309" s="68"/>
      <c r="G309" s="270">
        <f>SUM(G310:G310)</f>
        <v>67146.72</v>
      </c>
      <c r="H309" s="270">
        <f>SUM(H310:H310)</f>
        <v>67146.72</v>
      </c>
      <c r="I309" s="30">
        <f t="shared" si="10"/>
        <v>100</v>
      </c>
    </row>
    <row r="310" spans="1:9" ht="95.25" customHeight="1">
      <c r="A310" s="458" t="s">
        <v>654</v>
      </c>
      <c r="B310" s="86" t="s">
        <v>330</v>
      </c>
      <c r="C310" s="319" t="s">
        <v>301</v>
      </c>
      <c r="D310" s="31" t="s">
        <v>299</v>
      </c>
      <c r="E310" s="31" t="s">
        <v>107</v>
      </c>
      <c r="F310" s="31" t="s">
        <v>378</v>
      </c>
      <c r="G310" s="271">
        <v>67146.72</v>
      </c>
      <c r="H310" s="271">
        <v>67146.72</v>
      </c>
      <c r="I310" s="30">
        <f t="shared" si="10"/>
        <v>100</v>
      </c>
    </row>
    <row r="311" spans="1:9" ht="24.75" customHeight="1">
      <c r="A311" s="92" t="s">
        <v>350</v>
      </c>
      <c r="B311" s="86" t="s">
        <v>330</v>
      </c>
      <c r="C311" s="75" t="s">
        <v>301</v>
      </c>
      <c r="D311" s="68" t="s">
        <v>299</v>
      </c>
      <c r="E311" s="68" t="s">
        <v>107</v>
      </c>
      <c r="F311" s="68"/>
      <c r="G311" s="270">
        <f>SUM(G312:G312)</f>
        <v>108554.06</v>
      </c>
      <c r="H311" s="270">
        <f>SUM(H312:H312)</f>
        <v>108554.06</v>
      </c>
      <c r="I311" s="30">
        <f t="shared" si="10"/>
        <v>100</v>
      </c>
    </row>
    <row r="312" spans="1:9" ht="47.25" customHeight="1">
      <c r="A312" s="93" t="s">
        <v>653</v>
      </c>
      <c r="B312" s="86" t="s">
        <v>330</v>
      </c>
      <c r="C312" s="319" t="s">
        <v>301</v>
      </c>
      <c r="D312" s="31" t="s">
        <v>299</v>
      </c>
      <c r="E312" s="31" t="s">
        <v>107</v>
      </c>
      <c r="F312" s="31" t="s">
        <v>378</v>
      </c>
      <c r="G312" s="271">
        <v>108554.06</v>
      </c>
      <c r="H312" s="271">
        <v>108554.06</v>
      </c>
      <c r="I312" s="30">
        <f t="shared" si="10"/>
        <v>100</v>
      </c>
    </row>
    <row r="313" spans="1:9" ht="51" customHeight="1">
      <c r="A313" s="460" t="s">
        <v>178</v>
      </c>
      <c r="B313" s="461" t="s">
        <v>330</v>
      </c>
      <c r="C313" s="462" t="s">
        <v>301</v>
      </c>
      <c r="D313" s="463" t="s">
        <v>299</v>
      </c>
      <c r="E313" s="463" t="s">
        <v>176</v>
      </c>
      <c r="F313" s="31"/>
      <c r="G313" s="459">
        <f>SUM(G314:G314)</f>
        <v>356544</v>
      </c>
      <c r="H313" s="270">
        <f>SUM(H314:H314)</f>
        <v>356544</v>
      </c>
      <c r="I313" s="30">
        <f t="shared" si="10"/>
        <v>100</v>
      </c>
    </row>
    <row r="314" spans="1:9" ht="15" customHeight="1">
      <c r="A314" s="93" t="s">
        <v>379</v>
      </c>
      <c r="B314" s="86" t="s">
        <v>330</v>
      </c>
      <c r="C314" s="319" t="s">
        <v>301</v>
      </c>
      <c r="D314" s="31" t="s">
        <v>299</v>
      </c>
      <c r="E314" s="31" t="s">
        <v>176</v>
      </c>
      <c r="F314" s="31" t="s">
        <v>378</v>
      </c>
      <c r="G314" s="271">
        <v>356544</v>
      </c>
      <c r="H314" s="271">
        <v>356544</v>
      </c>
      <c r="I314" s="30">
        <f t="shared" si="10"/>
        <v>100</v>
      </c>
    </row>
    <row r="315" spans="1:10" ht="15.75" customHeight="1">
      <c r="A315" s="106" t="s">
        <v>251</v>
      </c>
      <c r="B315" s="86" t="s">
        <v>330</v>
      </c>
      <c r="C315" s="292" t="s">
        <v>301</v>
      </c>
      <c r="D315" s="294" t="s">
        <v>299</v>
      </c>
      <c r="E315" s="294" t="s">
        <v>465</v>
      </c>
      <c r="F315" s="294"/>
      <c r="G315" s="295">
        <f>G316</f>
        <v>46556</v>
      </c>
      <c r="H315" s="295">
        <f>H316</f>
        <v>42712.98</v>
      </c>
      <c r="I315" s="30">
        <f t="shared" si="10"/>
        <v>91.745381905662</v>
      </c>
      <c r="J315" s="33"/>
    </row>
    <row r="316" spans="1:9" ht="28.5" customHeight="1">
      <c r="A316" s="95" t="s">
        <v>252</v>
      </c>
      <c r="B316" s="86" t="s">
        <v>330</v>
      </c>
      <c r="C316" s="277" t="s">
        <v>301</v>
      </c>
      <c r="D316" s="68" t="s">
        <v>299</v>
      </c>
      <c r="E316" s="68" t="s">
        <v>466</v>
      </c>
      <c r="F316" s="68"/>
      <c r="G316" s="270">
        <f>G317</f>
        <v>46556</v>
      </c>
      <c r="H316" s="270">
        <f>H317</f>
        <v>42712.98</v>
      </c>
      <c r="I316" s="30">
        <f t="shared" si="10"/>
        <v>91.745381905662</v>
      </c>
    </row>
    <row r="317" spans="1:9" ht="13.5" customHeight="1">
      <c r="A317" s="93" t="s">
        <v>379</v>
      </c>
      <c r="B317" s="86" t="s">
        <v>330</v>
      </c>
      <c r="C317" s="279" t="s">
        <v>301</v>
      </c>
      <c r="D317" s="31" t="s">
        <v>299</v>
      </c>
      <c r="E317" s="31" t="s">
        <v>466</v>
      </c>
      <c r="F317" s="31" t="s">
        <v>378</v>
      </c>
      <c r="G317" s="271">
        <v>46556</v>
      </c>
      <c r="H317" s="271">
        <v>42712.98</v>
      </c>
      <c r="I317" s="30">
        <f t="shared" si="10"/>
        <v>91.745381905662</v>
      </c>
    </row>
    <row r="318" spans="1:9" ht="24.75" customHeight="1">
      <c r="A318" s="108" t="s">
        <v>253</v>
      </c>
      <c r="B318" s="86" t="s">
        <v>330</v>
      </c>
      <c r="C318" s="292" t="s">
        <v>301</v>
      </c>
      <c r="D318" s="294" t="s">
        <v>299</v>
      </c>
      <c r="E318" s="294" t="s">
        <v>467</v>
      </c>
      <c r="F318" s="294"/>
      <c r="G318" s="295">
        <f>G319+G321</f>
        <v>4182719.3</v>
      </c>
      <c r="H318" s="295">
        <f>H319+H321</f>
        <v>4182584.3</v>
      </c>
      <c r="I318" s="30">
        <f t="shared" si="10"/>
        <v>99.99677243462166</v>
      </c>
    </row>
    <row r="319" spans="1:9" ht="24.75" customHeight="1">
      <c r="A319" s="346" t="s">
        <v>656</v>
      </c>
      <c r="B319" s="86" t="s">
        <v>330</v>
      </c>
      <c r="C319" s="75" t="s">
        <v>301</v>
      </c>
      <c r="D319" s="68" t="s">
        <v>299</v>
      </c>
      <c r="E319" s="68" t="s">
        <v>655</v>
      </c>
      <c r="F319" s="287"/>
      <c r="G319" s="275">
        <f>G320</f>
        <v>2682584.3</v>
      </c>
      <c r="H319" s="275">
        <f>H320</f>
        <v>2682584.3</v>
      </c>
      <c r="I319" s="30">
        <f>H319/G319*100</f>
        <v>100</v>
      </c>
    </row>
    <row r="320" spans="1:9" ht="24.75" customHeight="1">
      <c r="A320" s="93" t="s">
        <v>379</v>
      </c>
      <c r="B320" s="86" t="s">
        <v>330</v>
      </c>
      <c r="C320" s="76" t="s">
        <v>301</v>
      </c>
      <c r="D320" s="31" t="s">
        <v>299</v>
      </c>
      <c r="E320" s="31" t="s">
        <v>655</v>
      </c>
      <c r="F320" s="31" t="s">
        <v>378</v>
      </c>
      <c r="G320" s="271">
        <v>2682584.3</v>
      </c>
      <c r="H320" s="271">
        <v>2682584.3</v>
      </c>
      <c r="I320" s="30">
        <f>H320/G320*100</f>
        <v>100</v>
      </c>
    </row>
    <row r="321" spans="1:9" ht="17.25" customHeight="1">
      <c r="A321" s="92" t="s">
        <v>351</v>
      </c>
      <c r="B321" s="86" t="s">
        <v>330</v>
      </c>
      <c r="C321" s="277" t="s">
        <v>301</v>
      </c>
      <c r="D321" s="68" t="s">
        <v>299</v>
      </c>
      <c r="E321" s="68" t="s">
        <v>352</v>
      </c>
      <c r="F321" s="68"/>
      <c r="G321" s="270">
        <f>G322</f>
        <v>1500135</v>
      </c>
      <c r="H321" s="270">
        <f>H322</f>
        <v>1500000</v>
      </c>
      <c r="I321" s="30"/>
    </row>
    <row r="322" spans="1:9" ht="13.5" customHeight="1">
      <c r="A322" s="93" t="s">
        <v>379</v>
      </c>
      <c r="B322" s="86" t="s">
        <v>330</v>
      </c>
      <c r="C322" s="279" t="s">
        <v>301</v>
      </c>
      <c r="D322" s="31" t="s">
        <v>299</v>
      </c>
      <c r="E322" s="31" t="s">
        <v>352</v>
      </c>
      <c r="F322" s="31" t="s">
        <v>378</v>
      </c>
      <c r="G322" s="271">
        <v>1500135</v>
      </c>
      <c r="H322" s="271">
        <v>1500000</v>
      </c>
      <c r="I322" s="30"/>
    </row>
    <row r="323" spans="1:9" ht="43.5" customHeight="1">
      <c r="A323" s="92" t="s">
        <v>511</v>
      </c>
      <c r="B323" s="86" t="s">
        <v>330</v>
      </c>
      <c r="C323" s="277" t="s">
        <v>301</v>
      </c>
      <c r="D323" s="68" t="s">
        <v>299</v>
      </c>
      <c r="E323" s="68" t="s">
        <v>512</v>
      </c>
      <c r="F323" s="68"/>
      <c r="G323" s="270">
        <f>G324</f>
        <v>991998</v>
      </c>
      <c r="H323" s="270">
        <f>H324</f>
        <v>824655.29</v>
      </c>
      <c r="I323" s="30">
        <f>H323/G323*100</f>
        <v>83.13074119101047</v>
      </c>
    </row>
    <row r="324" spans="1:9" ht="45" customHeight="1">
      <c r="A324" s="93" t="s">
        <v>513</v>
      </c>
      <c r="B324" s="86" t="s">
        <v>330</v>
      </c>
      <c r="C324" s="279" t="s">
        <v>301</v>
      </c>
      <c r="D324" s="31" t="s">
        <v>299</v>
      </c>
      <c r="E324" s="31" t="s">
        <v>512</v>
      </c>
      <c r="F324" s="31" t="s">
        <v>514</v>
      </c>
      <c r="G324" s="271">
        <v>991998</v>
      </c>
      <c r="H324" s="271">
        <v>824655.29</v>
      </c>
      <c r="I324" s="30">
        <f>H324/G324*100</f>
        <v>83.13074119101047</v>
      </c>
    </row>
    <row r="325" spans="1:9" ht="54" customHeight="1">
      <c r="A325" s="92" t="s">
        <v>575</v>
      </c>
      <c r="B325" s="86" t="s">
        <v>330</v>
      </c>
      <c r="C325" s="277" t="s">
        <v>301</v>
      </c>
      <c r="D325" s="68" t="s">
        <v>299</v>
      </c>
      <c r="E325" s="68" t="s">
        <v>175</v>
      </c>
      <c r="F325" s="68"/>
      <c r="G325" s="270">
        <f>G326</f>
        <v>3106603.6</v>
      </c>
      <c r="H325" s="270">
        <f>H326</f>
        <v>3106603.6</v>
      </c>
      <c r="I325" s="30">
        <f>H325/G325*100</f>
        <v>100</v>
      </c>
    </row>
    <row r="326" spans="1:9" ht="49.5" customHeight="1">
      <c r="A326" s="93" t="s">
        <v>513</v>
      </c>
      <c r="B326" s="86" t="s">
        <v>330</v>
      </c>
      <c r="C326" s="279" t="s">
        <v>301</v>
      </c>
      <c r="D326" s="31" t="s">
        <v>299</v>
      </c>
      <c r="E326" s="31" t="s">
        <v>175</v>
      </c>
      <c r="F326" s="31" t="s">
        <v>514</v>
      </c>
      <c r="G326" s="271">
        <v>3106603.6</v>
      </c>
      <c r="H326" s="271">
        <v>3106603.6</v>
      </c>
      <c r="I326" s="30">
        <f>H326/G326*100</f>
        <v>100</v>
      </c>
    </row>
    <row r="327" spans="1:9" ht="57" customHeight="1">
      <c r="A327" s="92" t="s">
        <v>597</v>
      </c>
      <c r="B327" s="86" t="s">
        <v>330</v>
      </c>
      <c r="C327" s="277" t="s">
        <v>301</v>
      </c>
      <c r="D327" s="68" t="s">
        <v>299</v>
      </c>
      <c r="E327" s="68" t="s">
        <v>595</v>
      </c>
      <c r="F327" s="68"/>
      <c r="G327" s="270">
        <f>G328</f>
        <v>562121.06</v>
      </c>
      <c r="H327" s="270">
        <f>H328</f>
        <v>562121.06</v>
      </c>
      <c r="I327" s="30">
        <f t="shared" si="10"/>
        <v>100</v>
      </c>
    </row>
    <row r="328" spans="1:9" ht="18" customHeight="1">
      <c r="A328" s="93" t="s">
        <v>359</v>
      </c>
      <c r="B328" s="86" t="s">
        <v>330</v>
      </c>
      <c r="C328" s="279" t="s">
        <v>301</v>
      </c>
      <c r="D328" s="31" t="s">
        <v>299</v>
      </c>
      <c r="E328" s="31" t="s">
        <v>595</v>
      </c>
      <c r="F328" s="31" t="s">
        <v>596</v>
      </c>
      <c r="G328" s="271">
        <v>562121.06</v>
      </c>
      <c r="H328" s="271">
        <v>562121.06</v>
      </c>
      <c r="I328" s="30">
        <f t="shared" si="10"/>
        <v>100</v>
      </c>
    </row>
    <row r="329" spans="1:9" ht="27.75" customHeight="1">
      <c r="A329" s="101" t="s">
        <v>310</v>
      </c>
      <c r="B329" s="99" t="s">
        <v>330</v>
      </c>
      <c r="C329" s="316" t="s">
        <v>304</v>
      </c>
      <c r="D329" s="282"/>
      <c r="E329" s="282"/>
      <c r="F329" s="282"/>
      <c r="G329" s="320">
        <f>G330+G333+G338+G346+G354</f>
        <v>64764808.2</v>
      </c>
      <c r="H329" s="320">
        <f>H330+H333+H338+H346+H354</f>
        <v>60801376.870000005</v>
      </c>
      <c r="I329" s="30">
        <f t="shared" si="10"/>
        <v>93.88027010323178</v>
      </c>
    </row>
    <row r="330" spans="1:9" ht="18.75" customHeight="1">
      <c r="A330" s="94" t="s">
        <v>315</v>
      </c>
      <c r="B330" s="86" t="s">
        <v>330</v>
      </c>
      <c r="C330" s="267" t="s">
        <v>304</v>
      </c>
      <c r="D330" s="268" t="s">
        <v>299</v>
      </c>
      <c r="E330" s="268"/>
      <c r="F330" s="268"/>
      <c r="G330" s="269">
        <f>G331</f>
        <v>6783208.2</v>
      </c>
      <c r="H330" s="269">
        <f>H331</f>
        <v>6777731.95</v>
      </c>
      <c r="I330" s="30">
        <f t="shared" si="10"/>
        <v>99.9192675524835</v>
      </c>
    </row>
    <row r="331" spans="1:9" ht="15.75" customHeight="1">
      <c r="A331" s="95" t="s">
        <v>327</v>
      </c>
      <c r="B331" s="86" t="s">
        <v>330</v>
      </c>
      <c r="C331" s="75" t="s">
        <v>304</v>
      </c>
      <c r="D331" s="68" t="s">
        <v>299</v>
      </c>
      <c r="E331" s="68" t="s">
        <v>468</v>
      </c>
      <c r="F331" s="68"/>
      <c r="G331" s="270">
        <f>G332</f>
        <v>6783208.2</v>
      </c>
      <c r="H331" s="270">
        <f>H332</f>
        <v>6777731.95</v>
      </c>
      <c r="I331" s="30">
        <f t="shared" si="10"/>
        <v>99.9192675524835</v>
      </c>
    </row>
    <row r="332" spans="1:9" ht="19.5" customHeight="1">
      <c r="A332" s="107" t="s">
        <v>4</v>
      </c>
      <c r="B332" s="86" t="s">
        <v>330</v>
      </c>
      <c r="C332" s="319" t="s">
        <v>304</v>
      </c>
      <c r="D332" s="31" t="s">
        <v>299</v>
      </c>
      <c r="E332" s="31" t="s">
        <v>468</v>
      </c>
      <c r="F332" s="31" t="s">
        <v>5</v>
      </c>
      <c r="G332" s="271">
        <v>6783208.2</v>
      </c>
      <c r="H332" s="271">
        <v>6777731.95</v>
      </c>
      <c r="I332" s="30">
        <f t="shared" si="10"/>
        <v>99.9192675524835</v>
      </c>
    </row>
    <row r="333" spans="1:9" ht="15.75" customHeight="1">
      <c r="A333" s="94" t="s">
        <v>311</v>
      </c>
      <c r="B333" s="86" t="s">
        <v>330</v>
      </c>
      <c r="C333" s="267" t="s">
        <v>304</v>
      </c>
      <c r="D333" s="268" t="s">
        <v>306</v>
      </c>
      <c r="E333" s="31"/>
      <c r="F333" s="31"/>
      <c r="G333" s="269">
        <f>G334+G336</f>
        <v>37912000</v>
      </c>
      <c r="H333" s="269">
        <f>H334+H336</f>
        <v>37514481.61</v>
      </c>
      <c r="I333" s="30">
        <f t="shared" si="10"/>
        <v>98.95147080080186</v>
      </c>
    </row>
    <row r="334" spans="1:9" ht="63" customHeight="1">
      <c r="A334" s="380" t="s">
        <v>338</v>
      </c>
      <c r="B334" s="86" t="s">
        <v>330</v>
      </c>
      <c r="C334" s="75" t="s">
        <v>304</v>
      </c>
      <c r="D334" s="68" t="s">
        <v>306</v>
      </c>
      <c r="E334" s="68" t="s">
        <v>469</v>
      </c>
      <c r="F334" s="68"/>
      <c r="G334" s="270">
        <f>G335</f>
        <v>37370000</v>
      </c>
      <c r="H334" s="270">
        <f>H335</f>
        <v>37370000</v>
      </c>
      <c r="I334" s="30">
        <f t="shared" si="10"/>
        <v>100</v>
      </c>
    </row>
    <row r="335" spans="1:9" ht="52.5" customHeight="1">
      <c r="A335" s="109" t="s">
        <v>0</v>
      </c>
      <c r="B335" s="86" t="s">
        <v>330</v>
      </c>
      <c r="C335" s="76" t="s">
        <v>304</v>
      </c>
      <c r="D335" s="31" t="s">
        <v>306</v>
      </c>
      <c r="E335" s="31" t="s">
        <v>469</v>
      </c>
      <c r="F335" s="31" t="s">
        <v>1</v>
      </c>
      <c r="G335" s="271">
        <v>37370000</v>
      </c>
      <c r="H335" s="271">
        <v>37370000</v>
      </c>
      <c r="I335" s="30">
        <f t="shared" si="10"/>
        <v>100</v>
      </c>
    </row>
    <row r="336" spans="1:9" ht="143.25" customHeight="1">
      <c r="A336" s="110" t="s">
        <v>334</v>
      </c>
      <c r="B336" s="86" t="s">
        <v>330</v>
      </c>
      <c r="C336" s="75" t="s">
        <v>304</v>
      </c>
      <c r="D336" s="68" t="s">
        <v>306</v>
      </c>
      <c r="E336" s="68" t="s">
        <v>470</v>
      </c>
      <c r="F336" s="68"/>
      <c r="G336" s="270">
        <f>G337</f>
        <v>542000</v>
      </c>
      <c r="H336" s="270">
        <f>H337</f>
        <v>144481.61</v>
      </c>
      <c r="I336" s="30">
        <f t="shared" si="10"/>
        <v>26.657123616236163</v>
      </c>
    </row>
    <row r="337" spans="1:9" ht="20.25" customHeight="1">
      <c r="A337" s="107" t="s">
        <v>379</v>
      </c>
      <c r="B337" s="86" t="s">
        <v>330</v>
      </c>
      <c r="C337" s="76" t="s">
        <v>304</v>
      </c>
      <c r="D337" s="31" t="s">
        <v>306</v>
      </c>
      <c r="E337" s="31" t="s">
        <v>470</v>
      </c>
      <c r="F337" s="31" t="s">
        <v>378</v>
      </c>
      <c r="G337" s="271">
        <v>542000</v>
      </c>
      <c r="H337" s="271">
        <v>144481.61</v>
      </c>
      <c r="I337" s="30">
        <f t="shared" si="10"/>
        <v>26.657123616236163</v>
      </c>
    </row>
    <row r="338" spans="1:9" ht="18" customHeight="1">
      <c r="A338" s="94" t="s">
        <v>312</v>
      </c>
      <c r="B338" s="86" t="s">
        <v>330</v>
      </c>
      <c r="C338" s="267" t="s">
        <v>304</v>
      </c>
      <c r="D338" s="268" t="s">
        <v>308</v>
      </c>
      <c r="E338" s="31"/>
      <c r="F338" s="31"/>
      <c r="G338" s="269">
        <f>G339+G341+G343</f>
        <v>7689000</v>
      </c>
      <c r="H338" s="269">
        <f>H339+H341+H343</f>
        <v>6015406.74</v>
      </c>
      <c r="I338" s="30">
        <f t="shared" si="10"/>
        <v>78.23392820912993</v>
      </c>
    </row>
    <row r="339" spans="1:9" ht="28.5" customHeight="1" hidden="1">
      <c r="A339" s="95" t="s">
        <v>353</v>
      </c>
      <c r="B339" s="86" t="s">
        <v>330</v>
      </c>
      <c r="C339" s="75" t="s">
        <v>304</v>
      </c>
      <c r="D339" s="68" t="s">
        <v>308</v>
      </c>
      <c r="E339" s="68" t="s">
        <v>354</v>
      </c>
      <c r="F339" s="68"/>
      <c r="G339" s="270">
        <f>G340</f>
        <v>0</v>
      </c>
      <c r="H339" s="270">
        <f>H340</f>
        <v>0</v>
      </c>
      <c r="I339" s="30" t="e">
        <f t="shared" si="10"/>
        <v>#DIV/0!</v>
      </c>
    </row>
    <row r="340" spans="1:9" ht="21.75" customHeight="1" hidden="1">
      <c r="A340" s="107" t="s">
        <v>355</v>
      </c>
      <c r="B340" s="86" t="s">
        <v>330</v>
      </c>
      <c r="C340" s="76" t="s">
        <v>304</v>
      </c>
      <c r="D340" s="31" t="s">
        <v>308</v>
      </c>
      <c r="E340" s="31" t="s">
        <v>354</v>
      </c>
      <c r="F340" s="31" t="s">
        <v>356</v>
      </c>
      <c r="G340" s="271">
        <v>0</v>
      </c>
      <c r="H340" s="271">
        <v>0</v>
      </c>
      <c r="I340" s="30" t="e">
        <f t="shared" si="10"/>
        <v>#DIV/0!</v>
      </c>
    </row>
    <row r="341" spans="1:9" ht="25.5" customHeight="1">
      <c r="A341" s="95" t="s">
        <v>255</v>
      </c>
      <c r="B341" s="86" t="s">
        <v>330</v>
      </c>
      <c r="C341" s="75" t="s">
        <v>304</v>
      </c>
      <c r="D341" s="68" t="s">
        <v>308</v>
      </c>
      <c r="E341" s="68" t="s">
        <v>471</v>
      </c>
      <c r="F341" s="68"/>
      <c r="G341" s="270">
        <f>G342</f>
        <v>200000</v>
      </c>
      <c r="H341" s="270">
        <f>H342</f>
        <v>200000</v>
      </c>
      <c r="I341" s="30">
        <f t="shared" si="10"/>
        <v>100</v>
      </c>
    </row>
    <row r="342" spans="1:9" ht="21" customHeight="1">
      <c r="A342" s="107" t="s">
        <v>379</v>
      </c>
      <c r="B342" s="86" t="s">
        <v>330</v>
      </c>
      <c r="C342" s="76" t="s">
        <v>304</v>
      </c>
      <c r="D342" s="31" t="s">
        <v>308</v>
      </c>
      <c r="E342" s="31" t="s">
        <v>471</v>
      </c>
      <c r="F342" s="31" t="s">
        <v>378</v>
      </c>
      <c r="G342" s="271">
        <v>200000</v>
      </c>
      <c r="H342" s="271">
        <v>200000</v>
      </c>
      <c r="I342" s="30">
        <f t="shared" si="10"/>
        <v>100</v>
      </c>
    </row>
    <row r="343" spans="1:9" ht="42" customHeight="1">
      <c r="A343" s="95" t="s">
        <v>196</v>
      </c>
      <c r="B343" s="86" t="s">
        <v>330</v>
      </c>
      <c r="C343" s="75" t="s">
        <v>304</v>
      </c>
      <c r="D343" s="68" t="s">
        <v>308</v>
      </c>
      <c r="E343" s="68" t="s">
        <v>197</v>
      </c>
      <c r="F343" s="68"/>
      <c r="G343" s="270">
        <f>G344+G345</f>
        <v>7489000</v>
      </c>
      <c r="H343" s="270">
        <f>H344+H345</f>
        <v>5815406.74</v>
      </c>
      <c r="I343" s="30">
        <f t="shared" si="10"/>
        <v>77.6526470823875</v>
      </c>
    </row>
    <row r="344" spans="1:9" ht="27.75" customHeight="1">
      <c r="A344" s="107" t="s">
        <v>198</v>
      </c>
      <c r="B344" s="86" t="s">
        <v>330</v>
      </c>
      <c r="C344" s="76" t="s">
        <v>304</v>
      </c>
      <c r="D344" s="31" t="s">
        <v>308</v>
      </c>
      <c r="E344" s="31" t="s">
        <v>197</v>
      </c>
      <c r="F344" s="31" t="s">
        <v>199</v>
      </c>
      <c r="G344" s="271">
        <v>3071480</v>
      </c>
      <c r="H344" s="271">
        <v>2557078.03</v>
      </c>
      <c r="I344" s="30">
        <f t="shared" si="10"/>
        <v>83.25230931016968</v>
      </c>
    </row>
    <row r="345" spans="1:9" ht="13.5" customHeight="1">
      <c r="A345" s="107" t="s">
        <v>379</v>
      </c>
      <c r="B345" s="86" t="s">
        <v>330</v>
      </c>
      <c r="C345" s="76" t="s">
        <v>304</v>
      </c>
      <c r="D345" s="31" t="s">
        <v>308</v>
      </c>
      <c r="E345" s="31" t="s">
        <v>197</v>
      </c>
      <c r="F345" s="31" t="s">
        <v>378</v>
      </c>
      <c r="G345" s="271">
        <v>4417520</v>
      </c>
      <c r="H345" s="271">
        <v>3258328.71</v>
      </c>
      <c r="I345" s="30">
        <f t="shared" si="10"/>
        <v>73.75922938662417</v>
      </c>
    </row>
    <row r="346" spans="1:9" ht="19.5" customHeight="1">
      <c r="A346" s="94" t="s">
        <v>364</v>
      </c>
      <c r="B346" s="86" t="s">
        <v>330</v>
      </c>
      <c r="C346" s="267" t="s">
        <v>304</v>
      </c>
      <c r="D346" s="268" t="s">
        <v>309</v>
      </c>
      <c r="E346" s="321"/>
      <c r="F346" s="321"/>
      <c r="G346" s="269">
        <f>G347+G351</f>
        <v>11624600</v>
      </c>
      <c r="H346" s="269">
        <f>H347+H351</f>
        <v>9773278.29</v>
      </c>
      <c r="I346" s="30">
        <f t="shared" si="10"/>
        <v>84.07410396916882</v>
      </c>
    </row>
    <row r="347" spans="1:9" ht="63.75" customHeight="1">
      <c r="A347" s="95" t="s">
        <v>357</v>
      </c>
      <c r="B347" s="86" t="s">
        <v>330</v>
      </c>
      <c r="C347" s="277" t="s">
        <v>304</v>
      </c>
      <c r="D347" s="291" t="s">
        <v>309</v>
      </c>
      <c r="E347" s="68" t="s">
        <v>472</v>
      </c>
      <c r="F347" s="291"/>
      <c r="G347" s="270">
        <f>SUM(G348:G350)</f>
        <v>7900000</v>
      </c>
      <c r="H347" s="270">
        <f>SUM(H348:H350)</f>
        <v>6087281.289999999</v>
      </c>
      <c r="I347" s="30">
        <f t="shared" si="10"/>
        <v>77.05419354430379</v>
      </c>
    </row>
    <row r="348" spans="1:9" ht="36" customHeight="1">
      <c r="A348" s="93" t="s">
        <v>381</v>
      </c>
      <c r="B348" s="86" t="s">
        <v>330</v>
      </c>
      <c r="C348" s="279" t="s">
        <v>304</v>
      </c>
      <c r="D348" s="278" t="s">
        <v>309</v>
      </c>
      <c r="E348" s="31" t="s">
        <v>472</v>
      </c>
      <c r="F348" s="278" t="s">
        <v>382</v>
      </c>
      <c r="G348" s="271">
        <v>175878.55</v>
      </c>
      <c r="H348" s="271">
        <v>156939.56</v>
      </c>
      <c r="I348" s="30">
        <f t="shared" si="10"/>
        <v>89.23177954332692</v>
      </c>
    </row>
    <row r="349" spans="1:9" ht="25.5" customHeight="1">
      <c r="A349" s="107" t="s">
        <v>2</v>
      </c>
      <c r="B349" s="86" t="s">
        <v>330</v>
      </c>
      <c r="C349" s="279" t="s">
        <v>304</v>
      </c>
      <c r="D349" s="278" t="s">
        <v>309</v>
      </c>
      <c r="E349" s="31" t="s">
        <v>472</v>
      </c>
      <c r="F349" s="278" t="s">
        <v>3</v>
      </c>
      <c r="G349" s="271">
        <v>7293457.4</v>
      </c>
      <c r="H349" s="271">
        <v>5609547.6</v>
      </c>
      <c r="I349" s="30">
        <f t="shared" si="10"/>
        <v>76.912049969607</v>
      </c>
    </row>
    <row r="350" spans="1:9" ht="17.25" customHeight="1">
      <c r="A350" s="107" t="s">
        <v>379</v>
      </c>
      <c r="B350" s="86" t="s">
        <v>330</v>
      </c>
      <c r="C350" s="279" t="s">
        <v>6</v>
      </c>
      <c r="D350" s="278" t="s">
        <v>309</v>
      </c>
      <c r="E350" s="31" t="s">
        <v>472</v>
      </c>
      <c r="F350" s="278" t="s">
        <v>378</v>
      </c>
      <c r="G350" s="271">
        <v>430664.05</v>
      </c>
      <c r="H350" s="271">
        <v>320794.13</v>
      </c>
      <c r="I350" s="30">
        <f t="shared" si="10"/>
        <v>74.48825366315113</v>
      </c>
    </row>
    <row r="351" spans="1:9" ht="64.5" customHeight="1">
      <c r="A351" s="110" t="s">
        <v>474</v>
      </c>
      <c r="B351" s="86" t="s">
        <v>330</v>
      </c>
      <c r="C351" s="277" t="s">
        <v>304</v>
      </c>
      <c r="D351" s="291" t="s">
        <v>309</v>
      </c>
      <c r="E351" s="68" t="s">
        <v>475</v>
      </c>
      <c r="F351" s="291"/>
      <c r="G351" s="270">
        <f>G352+G353</f>
        <v>3724600</v>
      </c>
      <c r="H351" s="270">
        <f>H352</f>
        <v>3685997</v>
      </c>
      <c r="I351" s="30">
        <f t="shared" si="10"/>
        <v>98.96356655748268</v>
      </c>
    </row>
    <row r="352" spans="1:9" ht="31.5" customHeight="1">
      <c r="A352" s="93" t="s">
        <v>381</v>
      </c>
      <c r="B352" s="86" t="s">
        <v>330</v>
      </c>
      <c r="C352" s="279" t="s">
        <v>304</v>
      </c>
      <c r="D352" s="278" t="s">
        <v>309</v>
      </c>
      <c r="E352" s="31" t="s">
        <v>475</v>
      </c>
      <c r="F352" s="278" t="s">
        <v>16</v>
      </c>
      <c r="G352" s="271">
        <v>3687600</v>
      </c>
      <c r="H352" s="271">
        <v>3685997</v>
      </c>
      <c r="I352" s="30">
        <f t="shared" si="10"/>
        <v>99.95652999240698</v>
      </c>
    </row>
    <row r="353" spans="1:9" ht="31.5" customHeight="1">
      <c r="A353" s="93" t="s">
        <v>381</v>
      </c>
      <c r="B353" s="86" t="s">
        <v>330</v>
      </c>
      <c r="C353" s="279" t="s">
        <v>304</v>
      </c>
      <c r="D353" s="278" t="s">
        <v>309</v>
      </c>
      <c r="E353" s="31" t="s">
        <v>475</v>
      </c>
      <c r="F353" s="278" t="s">
        <v>16</v>
      </c>
      <c r="G353" s="271">
        <v>37000</v>
      </c>
      <c r="H353" s="271">
        <v>0</v>
      </c>
      <c r="I353" s="30">
        <f>H353/G353*100</f>
        <v>0</v>
      </c>
    </row>
    <row r="354" spans="1:9" ht="16.5" customHeight="1">
      <c r="A354" s="94" t="s">
        <v>256</v>
      </c>
      <c r="B354" s="86" t="s">
        <v>330</v>
      </c>
      <c r="C354" s="267" t="s">
        <v>304</v>
      </c>
      <c r="D354" s="268" t="s">
        <v>75</v>
      </c>
      <c r="E354" s="321"/>
      <c r="F354" s="321"/>
      <c r="G354" s="269">
        <f>G355+G357</f>
        <v>756000</v>
      </c>
      <c r="H354" s="269">
        <f>H355+H357</f>
        <v>720478.28</v>
      </c>
      <c r="I354" s="30">
        <f t="shared" si="10"/>
        <v>95.30135978835979</v>
      </c>
    </row>
    <row r="355" spans="1:9" ht="16.5" customHeight="1">
      <c r="A355" s="95" t="s">
        <v>257</v>
      </c>
      <c r="B355" s="86" t="s">
        <v>330</v>
      </c>
      <c r="C355" s="277" t="s">
        <v>304</v>
      </c>
      <c r="D355" s="291" t="s">
        <v>75</v>
      </c>
      <c r="E355" s="68" t="s">
        <v>476</v>
      </c>
      <c r="F355" s="291"/>
      <c r="G355" s="270">
        <f>G356</f>
        <v>150000</v>
      </c>
      <c r="H355" s="270">
        <f>H356</f>
        <v>127713</v>
      </c>
      <c r="I355" s="30">
        <f t="shared" si="10"/>
        <v>85.142</v>
      </c>
    </row>
    <row r="356" spans="1:10" ht="27.75" customHeight="1">
      <c r="A356" s="93" t="s">
        <v>381</v>
      </c>
      <c r="B356" s="86" t="s">
        <v>330</v>
      </c>
      <c r="C356" s="279" t="s">
        <v>304</v>
      </c>
      <c r="D356" s="278" t="s">
        <v>75</v>
      </c>
      <c r="E356" s="31" t="s">
        <v>476</v>
      </c>
      <c r="F356" s="278" t="s">
        <v>382</v>
      </c>
      <c r="G356" s="271">
        <v>150000</v>
      </c>
      <c r="H356" s="271">
        <v>127713</v>
      </c>
      <c r="I356" s="30">
        <f t="shared" si="10"/>
        <v>85.142</v>
      </c>
      <c r="J356" s="33"/>
    </row>
    <row r="357" spans="1:9" ht="27" customHeight="1">
      <c r="A357" s="110" t="s">
        <v>365</v>
      </c>
      <c r="B357" s="86" t="s">
        <v>330</v>
      </c>
      <c r="C357" s="277" t="s">
        <v>304</v>
      </c>
      <c r="D357" s="291" t="s">
        <v>75</v>
      </c>
      <c r="E357" s="68" t="s">
        <v>473</v>
      </c>
      <c r="F357" s="291"/>
      <c r="G357" s="270">
        <f>SUM(G358:G360)</f>
        <v>606000</v>
      </c>
      <c r="H357" s="270">
        <f>SUM(H358:H360)</f>
        <v>592765.28</v>
      </c>
      <c r="I357" s="30">
        <f t="shared" si="10"/>
        <v>97.81605280528053</v>
      </c>
    </row>
    <row r="358" spans="1:9" ht="27" customHeight="1">
      <c r="A358" s="93" t="s">
        <v>383</v>
      </c>
      <c r="B358" s="86" t="s">
        <v>330</v>
      </c>
      <c r="C358" s="76" t="s">
        <v>304</v>
      </c>
      <c r="D358" s="31" t="s">
        <v>75</v>
      </c>
      <c r="E358" s="31" t="s">
        <v>473</v>
      </c>
      <c r="F358" s="31" t="s">
        <v>384</v>
      </c>
      <c r="G358" s="271">
        <v>430000</v>
      </c>
      <c r="H358" s="271">
        <v>422561.54</v>
      </c>
      <c r="I358" s="30">
        <f t="shared" si="10"/>
        <v>98.27012558139533</v>
      </c>
    </row>
    <row r="359" spans="1:9" ht="28.5" customHeight="1">
      <c r="A359" s="93" t="s">
        <v>380</v>
      </c>
      <c r="B359" s="86" t="s">
        <v>330</v>
      </c>
      <c r="C359" s="76" t="s">
        <v>304</v>
      </c>
      <c r="D359" s="31" t="s">
        <v>75</v>
      </c>
      <c r="E359" s="31" t="s">
        <v>473</v>
      </c>
      <c r="F359" s="31" t="s">
        <v>412</v>
      </c>
      <c r="G359" s="271">
        <v>126500</v>
      </c>
      <c r="H359" s="271">
        <v>120703.74</v>
      </c>
      <c r="I359" s="30">
        <f t="shared" si="10"/>
        <v>95.41797628458498</v>
      </c>
    </row>
    <row r="360" spans="1:10" ht="36.75" customHeight="1">
      <c r="A360" s="93" t="s">
        <v>381</v>
      </c>
      <c r="B360" s="86" t="s">
        <v>330</v>
      </c>
      <c r="C360" s="76" t="s">
        <v>304</v>
      </c>
      <c r="D360" s="31" t="s">
        <v>75</v>
      </c>
      <c r="E360" s="31" t="s">
        <v>473</v>
      </c>
      <c r="F360" s="31" t="s">
        <v>382</v>
      </c>
      <c r="G360" s="271">
        <v>49500</v>
      </c>
      <c r="H360" s="271">
        <v>49500</v>
      </c>
      <c r="I360" s="30">
        <f t="shared" si="10"/>
        <v>100</v>
      </c>
      <c r="J360" s="33"/>
    </row>
    <row r="361" spans="1:9" ht="18" customHeight="1">
      <c r="A361" s="111" t="s">
        <v>366</v>
      </c>
      <c r="B361" s="99" t="s">
        <v>330</v>
      </c>
      <c r="C361" s="322" t="s">
        <v>328</v>
      </c>
      <c r="D361" s="322"/>
      <c r="E361" s="285"/>
      <c r="F361" s="322"/>
      <c r="G361" s="320">
        <f>G362</f>
        <v>1283338.2</v>
      </c>
      <c r="H361" s="320">
        <f>H362</f>
        <v>1254860</v>
      </c>
      <c r="I361" s="30">
        <f aca="true" t="shared" si="11" ref="I361:I394">H361/G361*100</f>
        <v>97.780927895702</v>
      </c>
    </row>
    <row r="362" spans="1:9" ht="30" customHeight="1">
      <c r="A362" s="94" t="s">
        <v>372</v>
      </c>
      <c r="B362" s="86" t="s">
        <v>330</v>
      </c>
      <c r="C362" s="104" t="s">
        <v>328</v>
      </c>
      <c r="D362" s="69" t="s">
        <v>305</v>
      </c>
      <c r="E362" s="268"/>
      <c r="F362" s="69"/>
      <c r="G362" s="269">
        <f>G364+G366+G369</f>
        <v>1283338.2</v>
      </c>
      <c r="H362" s="269">
        <f>H364+H366+H369</f>
        <v>1254860</v>
      </c>
      <c r="I362" s="30">
        <f t="shared" si="11"/>
        <v>97.780927895702</v>
      </c>
    </row>
    <row r="363" spans="1:9" ht="26.25" customHeight="1">
      <c r="A363" s="106" t="s">
        <v>258</v>
      </c>
      <c r="B363" s="86" t="s">
        <v>330</v>
      </c>
      <c r="C363" s="323" t="s">
        <v>328</v>
      </c>
      <c r="D363" s="294" t="s">
        <v>305</v>
      </c>
      <c r="E363" s="294" t="s">
        <v>477</v>
      </c>
      <c r="F363" s="294"/>
      <c r="G363" s="295">
        <f>G364+G366</f>
        <v>283338.2</v>
      </c>
      <c r="H363" s="295">
        <f>H364+H366</f>
        <v>254860</v>
      </c>
      <c r="I363" s="30">
        <f t="shared" si="11"/>
        <v>89.94904322819866</v>
      </c>
    </row>
    <row r="364" spans="1:9" ht="41.25" customHeight="1">
      <c r="A364" s="95" t="s">
        <v>259</v>
      </c>
      <c r="B364" s="86" t="s">
        <v>330</v>
      </c>
      <c r="C364" s="75" t="s">
        <v>328</v>
      </c>
      <c r="D364" s="68" t="s">
        <v>305</v>
      </c>
      <c r="E364" s="68" t="s">
        <v>478</v>
      </c>
      <c r="F364" s="68"/>
      <c r="G364" s="270">
        <f>G365</f>
        <v>254860</v>
      </c>
      <c r="H364" s="270">
        <f>H365</f>
        <v>254860</v>
      </c>
      <c r="I364" s="30">
        <f t="shared" si="11"/>
        <v>100</v>
      </c>
    </row>
    <row r="365" spans="1:9" ht="25.5">
      <c r="A365" s="93" t="s">
        <v>381</v>
      </c>
      <c r="B365" s="86" t="s">
        <v>330</v>
      </c>
      <c r="C365" s="76" t="s">
        <v>328</v>
      </c>
      <c r="D365" s="31" t="s">
        <v>305</v>
      </c>
      <c r="E365" s="31" t="s">
        <v>478</v>
      </c>
      <c r="F365" s="31" t="s">
        <v>382</v>
      </c>
      <c r="G365" s="271">
        <v>254860</v>
      </c>
      <c r="H365" s="271">
        <v>254860</v>
      </c>
      <c r="I365" s="30">
        <f t="shared" si="11"/>
        <v>100</v>
      </c>
    </row>
    <row r="366" spans="1:9" ht="12.75">
      <c r="A366" s="95" t="s">
        <v>260</v>
      </c>
      <c r="B366" s="86" t="s">
        <v>330</v>
      </c>
      <c r="C366" s="75" t="s">
        <v>328</v>
      </c>
      <c r="D366" s="68" t="s">
        <v>305</v>
      </c>
      <c r="E366" s="68" t="s">
        <v>479</v>
      </c>
      <c r="F366" s="68"/>
      <c r="G366" s="270">
        <f>G367+G368</f>
        <v>28478.2</v>
      </c>
      <c r="H366" s="270">
        <f>H367+H368</f>
        <v>0</v>
      </c>
      <c r="I366" s="30">
        <f t="shared" si="11"/>
        <v>0</v>
      </c>
    </row>
    <row r="367" spans="1:9" ht="24.75" customHeight="1">
      <c r="A367" s="93" t="s">
        <v>381</v>
      </c>
      <c r="B367" s="86" t="s">
        <v>330</v>
      </c>
      <c r="C367" s="76" t="s">
        <v>328</v>
      </c>
      <c r="D367" s="31" t="s">
        <v>305</v>
      </c>
      <c r="E367" s="31" t="s">
        <v>479</v>
      </c>
      <c r="F367" s="31" t="s">
        <v>382</v>
      </c>
      <c r="G367" s="271">
        <v>28478.2</v>
      </c>
      <c r="H367" s="271"/>
      <c r="I367" s="30">
        <f t="shared" si="11"/>
        <v>0</v>
      </c>
    </row>
    <row r="368" spans="1:9" ht="38.25" hidden="1">
      <c r="A368" s="93" t="s">
        <v>261</v>
      </c>
      <c r="B368" s="86" t="s">
        <v>330</v>
      </c>
      <c r="C368" s="76" t="s">
        <v>328</v>
      </c>
      <c r="D368" s="31" t="s">
        <v>305</v>
      </c>
      <c r="E368" s="31" t="s">
        <v>479</v>
      </c>
      <c r="F368" s="31" t="s">
        <v>262</v>
      </c>
      <c r="G368" s="271">
        <v>0</v>
      </c>
      <c r="H368" s="271">
        <v>0</v>
      </c>
      <c r="I368" s="30" t="e">
        <f t="shared" si="11"/>
        <v>#DIV/0!</v>
      </c>
    </row>
    <row r="369" spans="1:9" ht="38.25">
      <c r="A369" s="122" t="s">
        <v>511</v>
      </c>
      <c r="B369" s="123" t="s">
        <v>330</v>
      </c>
      <c r="C369" s="324" t="s">
        <v>328</v>
      </c>
      <c r="D369" s="325" t="s">
        <v>305</v>
      </c>
      <c r="E369" s="325" t="s">
        <v>512</v>
      </c>
      <c r="F369" s="325"/>
      <c r="G369" s="326">
        <f>G370</f>
        <v>1000000</v>
      </c>
      <c r="H369" s="326">
        <f>H370</f>
        <v>1000000</v>
      </c>
      <c r="I369" s="30">
        <f t="shared" si="11"/>
        <v>100</v>
      </c>
    </row>
    <row r="370" spans="1:9" ht="38.25">
      <c r="A370" s="93" t="s">
        <v>513</v>
      </c>
      <c r="B370" s="86" t="s">
        <v>330</v>
      </c>
      <c r="C370" s="76" t="s">
        <v>328</v>
      </c>
      <c r="D370" s="31" t="s">
        <v>305</v>
      </c>
      <c r="E370" s="31" t="s">
        <v>512</v>
      </c>
      <c r="F370" s="31" t="s">
        <v>514</v>
      </c>
      <c r="G370" s="271">
        <v>1000000</v>
      </c>
      <c r="H370" s="271">
        <v>1000000</v>
      </c>
      <c r="I370" s="30">
        <f t="shared" si="11"/>
        <v>100</v>
      </c>
    </row>
    <row r="371" spans="1:9" ht="12.75">
      <c r="A371" s="111" t="s">
        <v>367</v>
      </c>
      <c r="B371" s="99" t="s">
        <v>330</v>
      </c>
      <c r="C371" s="322" t="s">
        <v>303</v>
      </c>
      <c r="D371" s="322"/>
      <c r="E371" s="285"/>
      <c r="F371" s="322"/>
      <c r="G371" s="320">
        <f aca="true" t="shared" si="12" ref="G371:H373">G372</f>
        <v>600000</v>
      </c>
      <c r="H371" s="320">
        <f t="shared" si="12"/>
        <v>600000</v>
      </c>
      <c r="I371" s="30">
        <f t="shared" si="11"/>
        <v>100</v>
      </c>
    </row>
    <row r="372" spans="1:9" ht="12.75">
      <c r="A372" s="94" t="s">
        <v>324</v>
      </c>
      <c r="B372" s="86" t="s">
        <v>330</v>
      </c>
      <c r="C372" s="104" t="s">
        <v>303</v>
      </c>
      <c r="D372" s="69" t="s">
        <v>306</v>
      </c>
      <c r="E372" s="268"/>
      <c r="F372" s="69"/>
      <c r="G372" s="269">
        <f t="shared" si="12"/>
        <v>600000</v>
      </c>
      <c r="H372" s="269">
        <f t="shared" si="12"/>
        <v>600000</v>
      </c>
      <c r="I372" s="30">
        <f t="shared" si="11"/>
        <v>100</v>
      </c>
    </row>
    <row r="373" spans="1:9" ht="25.5">
      <c r="A373" s="100" t="s">
        <v>263</v>
      </c>
      <c r="B373" s="86" t="s">
        <v>330</v>
      </c>
      <c r="C373" s="327" t="s">
        <v>303</v>
      </c>
      <c r="D373" s="328" t="s">
        <v>306</v>
      </c>
      <c r="E373" s="328" t="s">
        <v>480</v>
      </c>
      <c r="F373" s="328"/>
      <c r="G373" s="295">
        <f t="shared" si="12"/>
        <v>600000</v>
      </c>
      <c r="H373" s="295">
        <f t="shared" si="12"/>
        <v>600000</v>
      </c>
      <c r="I373" s="30">
        <f t="shared" si="11"/>
        <v>100</v>
      </c>
    </row>
    <row r="374" spans="1:9" ht="61.5" customHeight="1">
      <c r="A374" s="93" t="s">
        <v>174</v>
      </c>
      <c r="B374" s="86" t="s">
        <v>330</v>
      </c>
      <c r="C374" s="76" t="s">
        <v>303</v>
      </c>
      <c r="D374" s="31" t="s">
        <v>306</v>
      </c>
      <c r="E374" s="31" t="s">
        <v>480</v>
      </c>
      <c r="F374" s="31" t="s">
        <v>254</v>
      </c>
      <c r="G374" s="271">
        <v>600000</v>
      </c>
      <c r="H374" s="271">
        <v>600000</v>
      </c>
      <c r="I374" s="30">
        <f t="shared" si="11"/>
        <v>100</v>
      </c>
    </row>
    <row r="375" spans="1:9" ht="31.5">
      <c r="A375" s="101" t="s">
        <v>363</v>
      </c>
      <c r="B375" s="99" t="s">
        <v>330</v>
      </c>
      <c r="C375" s="316" t="s">
        <v>358</v>
      </c>
      <c r="D375" s="282"/>
      <c r="E375" s="282"/>
      <c r="F375" s="282"/>
      <c r="G375" s="283">
        <f aca="true" t="shared" si="13" ref="G375:H377">G376</f>
        <v>2085513.75</v>
      </c>
      <c r="H375" s="283">
        <f t="shared" si="13"/>
        <v>2036011.66</v>
      </c>
      <c r="I375" s="30">
        <f t="shared" si="11"/>
        <v>97.62638390660334</v>
      </c>
    </row>
    <row r="376" spans="1:9" ht="12.75">
      <c r="A376" s="94" t="s">
        <v>7</v>
      </c>
      <c r="B376" s="86" t="s">
        <v>330</v>
      </c>
      <c r="C376" s="267" t="s">
        <v>358</v>
      </c>
      <c r="D376" s="289" t="s">
        <v>299</v>
      </c>
      <c r="E376" s="289"/>
      <c r="F376" s="289"/>
      <c r="G376" s="272">
        <f t="shared" si="13"/>
        <v>2085513.75</v>
      </c>
      <c r="H376" s="272">
        <f t="shared" si="13"/>
        <v>2036011.66</v>
      </c>
      <c r="I376" s="30">
        <f t="shared" si="11"/>
        <v>97.62638390660334</v>
      </c>
    </row>
    <row r="377" spans="1:9" ht="12.75">
      <c r="A377" s="95" t="s">
        <v>7</v>
      </c>
      <c r="B377" s="86" t="s">
        <v>330</v>
      </c>
      <c r="C377" s="75" t="s">
        <v>358</v>
      </c>
      <c r="D377" s="68" t="s">
        <v>299</v>
      </c>
      <c r="E377" s="68" t="s">
        <v>481</v>
      </c>
      <c r="F377" s="68"/>
      <c r="G377" s="270">
        <f t="shared" si="13"/>
        <v>2085513.75</v>
      </c>
      <c r="H377" s="270">
        <f t="shared" si="13"/>
        <v>2036011.66</v>
      </c>
      <c r="I377" s="30">
        <f t="shared" si="11"/>
        <v>97.62638390660334</v>
      </c>
    </row>
    <row r="378" spans="1:9" ht="25.5">
      <c r="A378" s="107" t="s">
        <v>264</v>
      </c>
      <c r="B378" s="86" t="s">
        <v>330</v>
      </c>
      <c r="C378" s="76" t="s">
        <v>358</v>
      </c>
      <c r="D378" s="31" t="s">
        <v>299</v>
      </c>
      <c r="E378" s="31" t="s">
        <v>481</v>
      </c>
      <c r="F378" s="31" t="s">
        <v>8</v>
      </c>
      <c r="G378" s="271">
        <v>2085513.75</v>
      </c>
      <c r="H378" s="271">
        <v>2036011.66</v>
      </c>
      <c r="I378" s="30">
        <f t="shared" si="11"/>
        <v>97.62638390660334</v>
      </c>
    </row>
    <row r="379" spans="1:9" ht="38.25">
      <c r="A379" s="111" t="s">
        <v>368</v>
      </c>
      <c r="B379" s="99" t="s">
        <v>330</v>
      </c>
      <c r="C379" s="329" t="s">
        <v>332</v>
      </c>
      <c r="D379" s="285"/>
      <c r="E379" s="285"/>
      <c r="F379" s="285"/>
      <c r="G379" s="320">
        <f>G380+G385</f>
        <v>4272142.54</v>
      </c>
      <c r="H379" s="320">
        <f>H380+H385</f>
        <v>4272142.54</v>
      </c>
      <c r="I379" s="30">
        <f t="shared" si="11"/>
        <v>100</v>
      </c>
    </row>
    <row r="380" spans="1:9" ht="38.25">
      <c r="A380" s="102" t="s">
        <v>369</v>
      </c>
      <c r="B380" s="86" t="s">
        <v>330</v>
      </c>
      <c r="C380" s="267" t="s">
        <v>332</v>
      </c>
      <c r="D380" s="289" t="s">
        <v>299</v>
      </c>
      <c r="E380" s="289"/>
      <c r="F380" s="289"/>
      <c r="G380" s="269">
        <f>G381+G383</f>
        <v>3732000</v>
      </c>
      <c r="H380" s="269">
        <f>H381+H383</f>
        <v>3732000</v>
      </c>
      <c r="I380" s="30">
        <f t="shared" si="11"/>
        <v>100</v>
      </c>
    </row>
    <row r="381" spans="1:9" ht="38.25">
      <c r="A381" s="112" t="s">
        <v>339</v>
      </c>
      <c r="B381" s="86" t="s">
        <v>330</v>
      </c>
      <c r="C381" s="330" t="s">
        <v>332</v>
      </c>
      <c r="D381" s="330" t="s">
        <v>299</v>
      </c>
      <c r="E381" s="330" t="s">
        <v>482</v>
      </c>
      <c r="F381" s="287"/>
      <c r="G381" s="270">
        <f>G382</f>
        <v>1732000</v>
      </c>
      <c r="H381" s="270">
        <f>H382</f>
        <v>1732000</v>
      </c>
      <c r="I381" s="30">
        <f t="shared" si="11"/>
        <v>100</v>
      </c>
    </row>
    <row r="382" spans="1:9" ht="12.75">
      <c r="A382" s="113" t="s">
        <v>9</v>
      </c>
      <c r="B382" s="86" t="s">
        <v>330</v>
      </c>
      <c r="C382" s="76" t="s">
        <v>332</v>
      </c>
      <c r="D382" s="288" t="s">
        <v>299</v>
      </c>
      <c r="E382" s="331" t="s">
        <v>482</v>
      </c>
      <c r="F382" s="288" t="s">
        <v>10</v>
      </c>
      <c r="G382" s="276">
        <v>1732000</v>
      </c>
      <c r="H382" s="276">
        <v>1732000</v>
      </c>
      <c r="I382" s="30">
        <f t="shared" si="11"/>
        <v>100</v>
      </c>
    </row>
    <row r="383" spans="1:9" ht="12.75">
      <c r="A383" s="112" t="s">
        <v>340</v>
      </c>
      <c r="B383" s="86" t="s">
        <v>330</v>
      </c>
      <c r="C383" s="330" t="s">
        <v>332</v>
      </c>
      <c r="D383" s="330" t="s">
        <v>299</v>
      </c>
      <c r="E383" s="330" t="s">
        <v>483</v>
      </c>
      <c r="F383" s="287"/>
      <c r="G383" s="270">
        <f>G384</f>
        <v>2000000</v>
      </c>
      <c r="H383" s="270">
        <f>H384</f>
        <v>2000000</v>
      </c>
      <c r="I383" s="30">
        <f t="shared" si="11"/>
        <v>100</v>
      </c>
    </row>
    <row r="384" spans="1:9" ht="12.75">
      <c r="A384" s="114" t="s">
        <v>9</v>
      </c>
      <c r="B384" s="86" t="s">
        <v>330</v>
      </c>
      <c r="C384" s="76" t="s">
        <v>332</v>
      </c>
      <c r="D384" s="288" t="s">
        <v>299</v>
      </c>
      <c r="E384" s="331" t="s">
        <v>483</v>
      </c>
      <c r="F384" s="288" t="s">
        <v>10</v>
      </c>
      <c r="G384" s="314">
        <v>2000000</v>
      </c>
      <c r="H384" s="314">
        <v>2000000</v>
      </c>
      <c r="I384" s="30">
        <f t="shared" si="11"/>
        <v>100</v>
      </c>
    </row>
    <row r="385" spans="1:9" ht="12.75">
      <c r="A385" s="102" t="s">
        <v>663</v>
      </c>
      <c r="B385" s="86" t="s">
        <v>330</v>
      </c>
      <c r="C385" s="267" t="s">
        <v>332</v>
      </c>
      <c r="D385" s="289" t="s">
        <v>308</v>
      </c>
      <c r="E385" s="289"/>
      <c r="F385" s="289"/>
      <c r="G385" s="269">
        <f>G386</f>
        <v>540142.54</v>
      </c>
      <c r="H385" s="269">
        <f>H386</f>
        <v>540142.54</v>
      </c>
      <c r="I385" s="30">
        <f>H385/G385*100</f>
        <v>100</v>
      </c>
    </row>
    <row r="386" spans="1:9" ht="56.25" customHeight="1">
      <c r="A386" s="115" t="s">
        <v>597</v>
      </c>
      <c r="B386" s="116" t="s">
        <v>330</v>
      </c>
      <c r="C386" s="332" t="s">
        <v>332</v>
      </c>
      <c r="D386" s="332" t="s">
        <v>308</v>
      </c>
      <c r="E386" s="332" t="s">
        <v>595</v>
      </c>
      <c r="F386" s="333"/>
      <c r="G386" s="334">
        <f>G387</f>
        <v>540142.54</v>
      </c>
      <c r="H386" s="334">
        <f>H387</f>
        <v>540142.54</v>
      </c>
      <c r="I386" s="30">
        <f t="shared" si="11"/>
        <v>100</v>
      </c>
    </row>
    <row r="387" spans="1:9" ht="20.25" customHeight="1" thickBot="1">
      <c r="A387" s="117" t="s">
        <v>359</v>
      </c>
      <c r="B387" s="86" t="s">
        <v>330</v>
      </c>
      <c r="C387" s="335" t="s">
        <v>332</v>
      </c>
      <c r="D387" s="336" t="s">
        <v>308</v>
      </c>
      <c r="E387" s="337" t="s">
        <v>595</v>
      </c>
      <c r="F387" s="336" t="s">
        <v>596</v>
      </c>
      <c r="G387" s="338">
        <v>540142.54</v>
      </c>
      <c r="H387" s="338">
        <v>540142.54</v>
      </c>
      <c r="I387" s="30">
        <f t="shared" si="11"/>
        <v>100</v>
      </c>
    </row>
    <row r="388" spans="1:9" ht="16.5" thickBot="1">
      <c r="A388" s="347" t="s">
        <v>316</v>
      </c>
      <c r="B388" s="121" t="s">
        <v>330</v>
      </c>
      <c r="C388" s="348"/>
      <c r="D388" s="348"/>
      <c r="E388" s="348"/>
      <c r="F388" s="348"/>
      <c r="G388" s="339">
        <f>G13+G100+G104+G134+G159+G299+G329+G361+G371+G375+G379</f>
        <v>618604000.0000001</v>
      </c>
      <c r="H388" s="339">
        <f>H13+H100+H104+H134+H159+H299+H329+H361+H371+H375+H379</f>
        <v>575634968.1399999</v>
      </c>
      <c r="I388" s="30">
        <f t="shared" si="11"/>
        <v>93.05387099663108</v>
      </c>
    </row>
    <row r="390" spans="5:10" ht="12.75">
      <c r="E390" s="477" t="s">
        <v>666</v>
      </c>
      <c r="F390" s="477"/>
      <c r="G390" s="464">
        <f>G386+G384+G378+G374+G366+G364+G355+G341+G331+G327+G321+G316+G313+G303+G296+G294+G290+G280+G275+G272+G266+G263+G256+G245+G242+G239+G214+G204+G198+G166+G164+G152+G150+G147+G131+G98+G86+G84+G78+G76+G67+G26+G21+G19+G15</f>
        <v>174294190.58</v>
      </c>
      <c r="H390" s="464">
        <f>H386+H384+H378+H374+H366+H364+H355+H341+H331+H327+H321+H316+H313+H303+H296+H294+H290+H280+H275+H272+H266+H263+H256+H245+H242+H239+H214+H204+H198+H166+H164+H152+H150+H147+H131+H98+H86+H84+H78+H76+H67+H26+H21+H19+H15</f>
        <v>163945510.95</v>
      </c>
      <c r="I390" s="30">
        <f t="shared" si="11"/>
        <v>94.06252176531952</v>
      </c>
      <c r="J390" s="416"/>
    </row>
    <row r="391" spans="5:10" ht="12.75">
      <c r="E391" s="477" t="s">
        <v>668</v>
      </c>
      <c r="F391" s="477"/>
      <c r="G391" s="464">
        <f>G74+G72</f>
        <v>158000</v>
      </c>
      <c r="H391" s="464">
        <f>H74+H72</f>
        <v>158000</v>
      </c>
      <c r="I391" s="30">
        <f t="shared" si="11"/>
        <v>100</v>
      </c>
      <c r="J391" s="416"/>
    </row>
    <row r="392" spans="5:10" ht="12.75">
      <c r="E392" s="478" t="s">
        <v>669</v>
      </c>
      <c r="F392" s="478"/>
      <c r="G392" s="464">
        <f>G202+G162</f>
        <v>17165000</v>
      </c>
      <c r="H392" s="464">
        <f>H202+H162</f>
        <v>16476788.74</v>
      </c>
      <c r="I392" s="30">
        <f t="shared" si="11"/>
        <v>95.99061310806874</v>
      </c>
      <c r="J392" s="416"/>
    </row>
    <row r="393" spans="5:10" ht="12.75">
      <c r="E393" s="479" t="s">
        <v>664</v>
      </c>
      <c r="F393" s="479"/>
      <c r="G393" s="464">
        <f>G319+G305+G58+G55+G52+G50+G48+G45+G42</f>
        <v>5522584.3</v>
      </c>
      <c r="H393" s="464">
        <f>H319+H305+H58+H55+H52+H50+H48+H45+H42</f>
        <v>5424381.04</v>
      </c>
      <c r="I393" s="30">
        <f t="shared" si="11"/>
        <v>98.22178794083779</v>
      </c>
      <c r="J393" s="416"/>
    </row>
    <row r="394" spans="5:10" ht="12.75">
      <c r="E394" s="478" t="s">
        <v>665</v>
      </c>
      <c r="F394" s="478"/>
      <c r="G394" s="464">
        <f>G381+G369+G357+G351+G347+G343+G336+G334+G325+G323+G311+G309+G307+G287+G269+G260+G258+G254+G249+G236+G233+G228+G219+G216+G196+G193+G189+G186+G177+G157+G155+G145+G141+G136+G128+G126+G123+G121+G111+G106+G102+G95+G70+G64+G61+G37+G34+G29</f>
        <v>421464225.11999995</v>
      </c>
      <c r="H394" s="464">
        <f>H381+H369+H357+H351+H347+H343+H336+H334+H325+H323+H311+H309+H307+H287+H269+H260+H258+H254+H249+H236+H233+H228+H219+H216+H196+H193+H189+H186+H177+H157+H155+H145+H141+H136+H128+H126+H123+H121+H111+H106+H102+H95+H70+H64+H61+H37+H34+H29</f>
        <v>389630287.41</v>
      </c>
      <c r="I394" s="30">
        <f t="shared" si="11"/>
        <v>92.44682328590615</v>
      </c>
      <c r="J394" s="416"/>
    </row>
    <row r="395" spans="5:10" ht="12.75">
      <c r="E395" s="480" t="s">
        <v>667</v>
      </c>
      <c r="F395" s="480"/>
      <c r="G395" s="464">
        <f>SUM(G390:G394)</f>
        <v>618604000</v>
      </c>
      <c r="H395" s="464">
        <f>SUM(H390:H394)</f>
        <v>575634968.14</v>
      </c>
      <c r="I395" s="465"/>
      <c r="J395" s="416"/>
    </row>
    <row r="396" spans="5:10" ht="12.75">
      <c r="E396" s="416"/>
      <c r="F396" s="416"/>
      <c r="G396" s="416"/>
      <c r="H396" s="416"/>
      <c r="I396" s="416"/>
      <c r="J396" s="416"/>
    </row>
    <row r="397" spans="5:10" ht="12.75">
      <c r="E397" s="416"/>
      <c r="F397" s="416"/>
      <c r="G397" s="416"/>
      <c r="H397" s="416"/>
      <c r="I397" s="416"/>
      <c r="J397" s="416"/>
    </row>
    <row r="398" spans="5:10" ht="12.75">
      <c r="E398" s="416"/>
      <c r="F398" s="416"/>
      <c r="G398" s="416"/>
      <c r="H398" s="416"/>
      <c r="I398" s="416"/>
      <c r="J398" s="416"/>
    </row>
    <row r="399" spans="5:10" ht="12.75">
      <c r="E399" s="416"/>
      <c r="F399" s="416"/>
      <c r="G399" s="416"/>
      <c r="H399" s="416"/>
      <c r="I399" s="416"/>
      <c r="J399" s="416"/>
    </row>
  </sheetData>
  <sheetProtection/>
  <mergeCells count="16">
    <mergeCell ref="A5:G5"/>
    <mergeCell ref="I6:I11"/>
    <mergeCell ref="E6:E11"/>
    <mergeCell ref="F6:F11"/>
    <mergeCell ref="G6:G11"/>
    <mergeCell ref="H6:H11"/>
    <mergeCell ref="A6:A11"/>
    <mergeCell ref="B6:B11"/>
    <mergeCell ref="C6:C11"/>
    <mergeCell ref="D6:D11"/>
    <mergeCell ref="E390:F390"/>
    <mergeCell ref="E391:F391"/>
    <mergeCell ref="E392:F392"/>
    <mergeCell ref="E393:F393"/>
    <mergeCell ref="E394:F394"/>
    <mergeCell ref="E395:F395"/>
  </mergeCells>
  <printOptions/>
  <pageMargins left="0.7874015748031497" right="0.17" top="0.17" bottom="0.17" header="0.5118110236220472" footer="0.1968503937007874"/>
  <pageSetup fitToHeight="8" horizontalDpi="600" verticalDpi="600" orientation="portrait" paperSize="9" scale="70" r:id="rId1"/>
  <rowBreaks count="2" manualBreakCount="2">
    <brk id="42" max="255" man="1"/>
    <brk id="15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1">
      <selection activeCell="D41" sqref="D41"/>
    </sheetView>
  </sheetViews>
  <sheetFormatPr defaultColWidth="9.00390625" defaultRowHeight="12.75"/>
  <cols>
    <col min="1" max="1" width="51.75390625" style="19" customWidth="1"/>
    <col min="2" max="2" width="33.875" style="20" customWidth="1"/>
    <col min="3" max="3" width="19.625" style="19" customWidth="1"/>
    <col min="4" max="4" width="16.625" style="0" customWidth="1"/>
    <col min="5" max="5" width="8.25390625" style="0" customWidth="1"/>
    <col min="6" max="6" width="13.875" style="0" bestFit="1" customWidth="1"/>
  </cols>
  <sheetData>
    <row r="1" spans="1:2" ht="1.5" customHeight="1">
      <c r="A1" s="349" t="s">
        <v>281</v>
      </c>
      <c r="B1" s="381">
        <v>480894329</v>
      </c>
    </row>
    <row r="2" spans="1:2" ht="20.25" customHeight="1" hidden="1">
      <c r="A2" s="6" t="s">
        <v>282</v>
      </c>
      <c r="B2" s="381">
        <v>358419894</v>
      </c>
    </row>
    <row r="3" spans="1:2" ht="22.5" customHeight="1" hidden="1">
      <c r="A3" s="349" t="s">
        <v>283</v>
      </c>
      <c r="B3" s="381">
        <v>487010329</v>
      </c>
    </row>
    <row r="4" spans="1:2" ht="24.75" customHeight="1" hidden="1">
      <c r="A4" s="349" t="s">
        <v>284</v>
      </c>
      <c r="B4" s="381">
        <f>B1-B3</f>
        <v>-6116000</v>
      </c>
    </row>
    <row r="5" spans="1:2" ht="19.5" customHeight="1" hidden="1">
      <c r="A5" s="382"/>
      <c r="B5" s="383">
        <f>-B4/(B1-B2)*100</f>
        <v>4.993695214842183</v>
      </c>
    </row>
    <row r="6" ht="27.75" customHeight="1" hidden="1"/>
    <row r="10" spans="1:5" ht="29.25" customHeight="1">
      <c r="A10" s="124"/>
      <c r="B10" s="503" t="s">
        <v>661</v>
      </c>
      <c r="C10" s="466"/>
      <c r="D10" s="466"/>
      <c r="E10" s="125"/>
    </row>
    <row r="11" spans="1:5" s="19" customFormat="1" ht="12.75">
      <c r="A11" s="126"/>
      <c r="B11" s="504"/>
      <c r="C11" s="504"/>
      <c r="D11" s="124"/>
      <c r="E11" s="124"/>
    </row>
    <row r="12" spans="1:5" s="19" customFormat="1" ht="12.75">
      <c r="A12" s="124"/>
      <c r="B12" s="127"/>
      <c r="C12" s="124"/>
      <c r="D12" s="124"/>
      <c r="E12" s="124"/>
    </row>
    <row r="13" spans="1:5" s="19" customFormat="1" ht="15.75">
      <c r="A13" s="505" t="s">
        <v>662</v>
      </c>
      <c r="B13" s="505"/>
      <c r="C13" s="505"/>
      <c r="D13" s="389"/>
      <c r="E13" s="389"/>
    </row>
    <row r="14" spans="1:5" s="19" customFormat="1" ht="16.5" thickBot="1">
      <c r="A14" s="389"/>
      <c r="B14" s="390"/>
      <c r="C14" s="389"/>
      <c r="D14" s="389"/>
      <c r="E14" s="389"/>
    </row>
    <row r="15" spans="1:5" s="21" customFormat="1" ht="63">
      <c r="A15" s="391" t="s">
        <v>131</v>
      </c>
      <c r="B15" s="392" t="s">
        <v>132</v>
      </c>
      <c r="C15" s="393" t="s">
        <v>133</v>
      </c>
      <c r="D15" s="393" t="s">
        <v>129</v>
      </c>
      <c r="E15" s="394" t="s">
        <v>134</v>
      </c>
    </row>
    <row r="16" spans="1:5" s="21" customFormat="1" ht="15.75">
      <c r="A16" s="395">
        <v>1</v>
      </c>
      <c r="B16" s="396" t="s">
        <v>135</v>
      </c>
      <c r="C16" s="397">
        <v>11</v>
      </c>
      <c r="D16" s="397">
        <v>11</v>
      </c>
      <c r="E16" s="398">
        <v>11</v>
      </c>
    </row>
    <row r="17" spans="1:5" s="71" customFormat="1" ht="33.75" customHeight="1">
      <c r="A17" s="384" t="s">
        <v>136</v>
      </c>
      <c r="B17" s="399" t="s">
        <v>137</v>
      </c>
      <c r="C17" s="400">
        <f>C18+C23+C28+C38</f>
        <v>18000000</v>
      </c>
      <c r="D17" s="400">
        <f>D18+D23+D28+D38</f>
        <v>14369575.75</v>
      </c>
      <c r="E17" s="401">
        <f aca="true" t="shared" si="0" ref="E17:E40">D17/C17*100</f>
        <v>79.83097638888889</v>
      </c>
    </row>
    <row r="18" spans="1:5" s="71" customFormat="1" ht="33.75" customHeight="1">
      <c r="A18" s="384" t="s">
        <v>287</v>
      </c>
      <c r="B18" s="399" t="s">
        <v>288</v>
      </c>
      <c r="C18" s="400">
        <f>C19+C21</f>
        <v>20035600</v>
      </c>
      <c r="D18" s="400">
        <f>D19+D21</f>
        <v>10000000</v>
      </c>
      <c r="E18" s="401">
        <f t="shared" si="0"/>
        <v>49.91115813851344</v>
      </c>
    </row>
    <row r="19" spans="1:5" s="71" customFormat="1" ht="34.5" customHeight="1">
      <c r="A19" s="384" t="s">
        <v>289</v>
      </c>
      <c r="B19" s="399" t="s">
        <v>290</v>
      </c>
      <c r="C19" s="400">
        <f>C20</f>
        <v>20035600</v>
      </c>
      <c r="D19" s="400">
        <v>10000000</v>
      </c>
      <c r="E19" s="401">
        <f t="shared" si="0"/>
        <v>49.91115813851344</v>
      </c>
    </row>
    <row r="20" spans="1:5" s="71" customFormat="1" ht="37.5" customHeight="1">
      <c r="A20" s="385" t="s">
        <v>291</v>
      </c>
      <c r="B20" s="399" t="s">
        <v>292</v>
      </c>
      <c r="C20" s="402">
        <v>20035600</v>
      </c>
      <c r="D20" s="402">
        <v>10000000</v>
      </c>
      <c r="E20" s="401">
        <f t="shared" si="0"/>
        <v>49.91115813851344</v>
      </c>
    </row>
    <row r="21" spans="1:5" s="71" customFormat="1" ht="33.75" customHeight="1" hidden="1">
      <c r="A21" s="384" t="s">
        <v>295</v>
      </c>
      <c r="B21" s="399" t="s">
        <v>293</v>
      </c>
      <c r="C21" s="400">
        <f>C22</f>
        <v>0</v>
      </c>
      <c r="D21" s="400">
        <f>D22</f>
        <v>0</v>
      </c>
      <c r="E21" s="401" t="e">
        <f t="shared" si="0"/>
        <v>#DIV/0!</v>
      </c>
    </row>
    <row r="22" spans="1:5" s="71" customFormat="1" ht="39.75" customHeight="1" hidden="1">
      <c r="A22" s="385" t="s">
        <v>296</v>
      </c>
      <c r="B22" s="399" t="s">
        <v>294</v>
      </c>
      <c r="C22" s="402">
        <v>0</v>
      </c>
      <c r="D22" s="402">
        <v>0</v>
      </c>
      <c r="E22" s="401" t="e">
        <f t="shared" si="0"/>
        <v>#DIV/0!</v>
      </c>
    </row>
    <row r="23" spans="1:5" s="71" customFormat="1" ht="24.75" customHeight="1">
      <c r="A23" s="384" t="s">
        <v>138</v>
      </c>
      <c r="B23" s="399" t="s">
        <v>139</v>
      </c>
      <c r="C23" s="403">
        <f>C24+C26</f>
        <v>-5782000</v>
      </c>
      <c r="D23" s="403">
        <f>D24+D26</f>
        <v>-5782000</v>
      </c>
      <c r="E23" s="401">
        <f t="shared" si="0"/>
        <v>100</v>
      </c>
    </row>
    <row r="24" spans="1:5" s="71" customFormat="1" ht="36" customHeight="1" hidden="1">
      <c r="A24" s="384" t="s">
        <v>140</v>
      </c>
      <c r="B24" s="399" t="s">
        <v>141</v>
      </c>
      <c r="C24" s="403">
        <f>C25</f>
        <v>0</v>
      </c>
      <c r="D24" s="403">
        <f>D25</f>
        <v>0</v>
      </c>
      <c r="E24" s="401" t="e">
        <f t="shared" si="0"/>
        <v>#DIV/0!</v>
      </c>
    </row>
    <row r="25" spans="1:5" s="71" customFormat="1" ht="41.25" customHeight="1" hidden="1">
      <c r="A25" s="385" t="s">
        <v>142</v>
      </c>
      <c r="B25" s="399" t="s">
        <v>143</v>
      </c>
      <c r="C25" s="404">
        <v>0</v>
      </c>
      <c r="D25" s="404">
        <v>0</v>
      </c>
      <c r="E25" s="401" t="e">
        <f t="shared" si="0"/>
        <v>#DIV/0!</v>
      </c>
    </row>
    <row r="26" spans="1:5" s="71" customFormat="1" ht="42" customHeight="1">
      <c r="A26" s="384" t="s">
        <v>144</v>
      </c>
      <c r="B26" s="399" t="s">
        <v>145</v>
      </c>
      <c r="C26" s="403">
        <f>C27</f>
        <v>-5782000</v>
      </c>
      <c r="D26" s="403">
        <f>D27</f>
        <v>-5782000</v>
      </c>
      <c r="E26" s="401">
        <f t="shared" si="0"/>
        <v>100</v>
      </c>
    </row>
    <row r="27" spans="1:5" s="71" customFormat="1" ht="39.75" customHeight="1">
      <c r="A27" s="385" t="s">
        <v>146</v>
      </c>
      <c r="B27" s="399" t="s">
        <v>147</v>
      </c>
      <c r="C27" s="404">
        <v>-5782000</v>
      </c>
      <c r="D27" s="404">
        <v>-5782000</v>
      </c>
      <c r="E27" s="401">
        <f t="shared" si="0"/>
        <v>100</v>
      </c>
    </row>
    <row r="28" spans="1:5" s="71" customFormat="1" ht="26.25">
      <c r="A28" s="384" t="s">
        <v>148</v>
      </c>
      <c r="B28" s="405" t="s">
        <v>149</v>
      </c>
      <c r="C28" s="403">
        <f>C29+C33</f>
        <v>0</v>
      </c>
      <c r="D28" s="403">
        <f>D29+D33</f>
        <v>6405175.75</v>
      </c>
      <c r="E28" s="401" t="e">
        <f t="shared" si="0"/>
        <v>#DIV/0!</v>
      </c>
    </row>
    <row r="29" spans="1:5" s="71" customFormat="1" ht="15" customHeight="1">
      <c r="A29" s="384" t="s">
        <v>150</v>
      </c>
      <c r="B29" s="405" t="s">
        <v>151</v>
      </c>
      <c r="C29" s="403">
        <f aca="true" t="shared" si="1" ref="C29:D31">C30</f>
        <v>-624386000</v>
      </c>
      <c r="D29" s="403">
        <f t="shared" si="1"/>
        <v>-586741046.72</v>
      </c>
      <c r="E29" s="401">
        <f t="shared" si="0"/>
        <v>93.9708844721054</v>
      </c>
    </row>
    <row r="30" spans="1:5" s="71" customFormat="1" ht="18" customHeight="1">
      <c r="A30" s="385" t="s">
        <v>152</v>
      </c>
      <c r="B30" s="399" t="s">
        <v>153</v>
      </c>
      <c r="C30" s="404">
        <f t="shared" si="1"/>
        <v>-624386000</v>
      </c>
      <c r="D30" s="404">
        <f t="shared" si="1"/>
        <v>-586741046.72</v>
      </c>
      <c r="E30" s="401">
        <f t="shared" si="0"/>
        <v>93.9708844721054</v>
      </c>
    </row>
    <row r="31" spans="1:5" s="22" customFormat="1" ht="21" customHeight="1">
      <c r="A31" s="385" t="s">
        <v>154</v>
      </c>
      <c r="B31" s="399" t="s">
        <v>155</v>
      </c>
      <c r="C31" s="404">
        <f t="shared" si="1"/>
        <v>-624386000</v>
      </c>
      <c r="D31" s="404">
        <f t="shared" si="1"/>
        <v>-586741046.72</v>
      </c>
      <c r="E31" s="401">
        <f t="shared" si="0"/>
        <v>93.9708844721054</v>
      </c>
    </row>
    <row r="32" spans="1:5" s="22" customFormat="1" ht="24.75" customHeight="1">
      <c r="A32" s="385" t="s">
        <v>156</v>
      </c>
      <c r="B32" s="399" t="s">
        <v>157</v>
      </c>
      <c r="C32" s="404">
        <v>-624386000</v>
      </c>
      <c r="D32" s="404">
        <v>-586741046.72</v>
      </c>
      <c r="E32" s="401">
        <f t="shared" si="0"/>
        <v>93.9708844721054</v>
      </c>
    </row>
    <row r="33" spans="1:5" s="22" customFormat="1" ht="16.5" customHeight="1">
      <c r="A33" s="384" t="s">
        <v>158</v>
      </c>
      <c r="B33" s="405" t="s">
        <v>159</v>
      </c>
      <c r="C33" s="403">
        <f aca="true" t="shared" si="2" ref="C33:D35">C34</f>
        <v>624386000</v>
      </c>
      <c r="D33" s="403">
        <f t="shared" si="2"/>
        <v>593146222.47</v>
      </c>
      <c r="E33" s="401">
        <f t="shared" si="0"/>
        <v>94.99672037329474</v>
      </c>
    </row>
    <row r="34" spans="1:5" s="22" customFormat="1" ht="30" customHeight="1">
      <c r="A34" s="385" t="s">
        <v>160</v>
      </c>
      <c r="B34" s="399" t="s">
        <v>161</v>
      </c>
      <c r="C34" s="404">
        <f t="shared" si="2"/>
        <v>624386000</v>
      </c>
      <c r="D34" s="404">
        <f t="shared" si="2"/>
        <v>593146222.47</v>
      </c>
      <c r="E34" s="401">
        <f t="shared" si="0"/>
        <v>94.99672037329474</v>
      </c>
    </row>
    <row r="35" spans="1:5" s="71" customFormat="1" ht="32.25" customHeight="1">
      <c r="A35" s="385" t="s">
        <v>162</v>
      </c>
      <c r="B35" s="399" t="s">
        <v>163</v>
      </c>
      <c r="C35" s="404">
        <f t="shared" si="2"/>
        <v>624386000</v>
      </c>
      <c r="D35" s="404">
        <f t="shared" si="2"/>
        <v>593146222.47</v>
      </c>
      <c r="E35" s="401">
        <f t="shared" si="0"/>
        <v>94.99672037329474</v>
      </c>
    </row>
    <row r="36" spans="1:6" s="71" customFormat="1" ht="24" customHeight="1">
      <c r="A36" s="385" t="s">
        <v>164</v>
      </c>
      <c r="B36" s="399" t="s">
        <v>165</v>
      </c>
      <c r="C36" s="404">
        <v>624386000</v>
      </c>
      <c r="D36" s="404">
        <v>593146222.47</v>
      </c>
      <c r="E36" s="401">
        <f t="shared" si="0"/>
        <v>94.99672037329474</v>
      </c>
      <c r="F36" s="72"/>
    </row>
    <row r="37" spans="1:5" ht="26.25" customHeight="1">
      <c r="A37" s="384" t="s">
        <v>166</v>
      </c>
      <c r="B37" s="405" t="s">
        <v>167</v>
      </c>
      <c r="C37" s="403">
        <f>C38</f>
        <v>3746400</v>
      </c>
      <c r="D37" s="403">
        <f>D38</f>
        <v>3746400</v>
      </c>
      <c r="E37" s="401">
        <f t="shared" si="0"/>
        <v>100</v>
      </c>
    </row>
    <row r="38" spans="1:5" ht="24.75" customHeight="1">
      <c r="A38" s="384" t="s">
        <v>168</v>
      </c>
      <c r="B38" s="405" t="s">
        <v>179</v>
      </c>
      <c r="C38" s="403">
        <f>C39+C41</f>
        <v>3746400</v>
      </c>
      <c r="D38" s="403">
        <f>D39+D41</f>
        <v>3746400</v>
      </c>
      <c r="E38" s="401">
        <f t="shared" si="0"/>
        <v>100</v>
      </c>
    </row>
    <row r="39" spans="1:5" ht="24.75" customHeight="1">
      <c r="A39" s="385" t="s">
        <v>180</v>
      </c>
      <c r="B39" s="399" t="s">
        <v>181</v>
      </c>
      <c r="C39" s="404">
        <f>C40</f>
        <v>3746400</v>
      </c>
      <c r="D39" s="404">
        <f>D40</f>
        <v>3746400</v>
      </c>
      <c r="E39" s="401">
        <f t="shared" si="0"/>
        <v>100</v>
      </c>
    </row>
    <row r="40" spans="1:5" ht="51.75" customHeight="1">
      <c r="A40" s="385" t="s">
        <v>182</v>
      </c>
      <c r="B40" s="399" t="s">
        <v>183</v>
      </c>
      <c r="C40" s="404">
        <v>3746400</v>
      </c>
      <c r="D40" s="404">
        <v>3746400</v>
      </c>
      <c r="E40" s="401">
        <f t="shared" si="0"/>
        <v>100</v>
      </c>
    </row>
    <row r="41" spans="1:5" ht="0.75" customHeight="1" thickBot="1">
      <c r="A41" s="386" t="s">
        <v>184</v>
      </c>
      <c r="B41" s="406" t="s">
        <v>185</v>
      </c>
      <c r="C41" s="407">
        <f>C42</f>
        <v>0</v>
      </c>
      <c r="D41" s="407">
        <f>D42</f>
        <v>0</v>
      </c>
      <c r="E41" s="408"/>
    </row>
    <row r="42" spans="1:5" ht="40.5" customHeight="1" hidden="1">
      <c r="A42" s="387" t="s">
        <v>186</v>
      </c>
      <c r="B42" s="409" t="s">
        <v>187</v>
      </c>
      <c r="C42" s="410">
        <f>C43</f>
        <v>0</v>
      </c>
      <c r="D42" s="410">
        <f>D43</f>
        <v>0</v>
      </c>
      <c r="E42" s="410"/>
    </row>
    <row r="43" spans="1:5" ht="39.75" customHeight="1" hidden="1">
      <c r="A43" s="388" t="s">
        <v>188</v>
      </c>
      <c r="B43" s="399" t="s">
        <v>189</v>
      </c>
      <c r="C43" s="402"/>
      <c r="D43" s="402"/>
      <c r="E43" s="402"/>
    </row>
    <row r="44" spans="1:5" ht="20.25" customHeight="1">
      <c r="A44" s="389"/>
      <c r="B44" s="390"/>
      <c r="C44" s="389"/>
      <c r="D44" s="411"/>
      <c r="E44" s="411"/>
    </row>
    <row r="45" spans="1:5" ht="0.75" customHeight="1">
      <c r="A45" s="389"/>
      <c r="B45" s="390"/>
      <c r="C45" s="389"/>
      <c r="D45" s="411"/>
      <c r="E45" s="411"/>
    </row>
    <row r="46" spans="1:5" ht="14.25" customHeight="1" hidden="1">
      <c r="A46" s="412"/>
      <c r="B46" s="390" t="s">
        <v>285</v>
      </c>
      <c r="C46" s="413">
        <f>B1+C20+C25+C37</f>
        <v>504676329</v>
      </c>
      <c r="D46" s="414"/>
      <c r="E46" s="411"/>
    </row>
    <row r="47" spans="1:7" ht="20.25" customHeight="1" hidden="1">
      <c r="A47" s="389"/>
      <c r="B47" s="390" t="s">
        <v>286</v>
      </c>
      <c r="C47" s="413">
        <f>B3-C22-C26</f>
        <v>492792329</v>
      </c>
      <c r="D47" s="413"/>
      <c r="E47" s="415"/>
      <c r="F47" s="23"/>
      <c r="G47" s="23"/>
    </row>
    <row r="48" spans="1:7" ht="24" customHeight="1" hidden="1">
      <c r="A48" s="389"/>
      <c r="B48" s="390"/>
      <c r="C48" s="413">
        <f>C46-C47</f>
        <v>11884000</v>
      </c>
      <c r="D48" s="413"/>
      <c r="E48" s="415"/>
      <c r="F48" s="23"/>
      <c r="G48" s="23"/>
    </row>
    <row r="49" spans="1:7" ht="21.75" customHeight="1" hidden="1">
      <c r="A49" s="389"/>
      <c r="B49" s="390"/>
      <c r="C49" s="413"/>
      <c r="D49" s="415"/>
      <c r="E49" s="415"/>
      <c r="F49" s="23"/>
      <c r="G49" s="23"/>
    </row>
    <row r="50" spans="1:5" ht="15.75">
      <c r="A50" s="389"/>
      <c r="B50" s="390"/>
      <c r="C50" s="389"/>
      <c r="D50" s="411"/>
      <c r="E50" s="411"/>
    </row>
    <row r="51" spans="1:5" ht="15.75">
      <c r="A51" s="389"/>
      <c r="B51" s="390"/>
      <c r="C51" s="389"/>
      <c r="D51" s="411"/>
      <c r="E51" s="411"/>
    </row>
  </sheetData>
  <sheetProtection/>
  <mergeCells count="3">
    <mergeCell ref="B10:D10"/>
    <mergeCell ref="B11:C11"/>
    <mergeCell ref="A13:C13"/>
  </mergeCells>
  <printOptions/>
  <pageMargins left="0.5905511811023623" right="0.15748031496062992" top="0.4724409448818898" bottom="0.15748031496062992" header="0.15748031496062992" footer="0.15748031496062992"/>
  <pageSetup fitToHeight="1" fitToWidth="1" horizontalDpi="600" verticalDpi="600" orientation="portrait" paperSize="9" scale="74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2019-04-04T06:21:29Z</cp:lastPrinted>
  <dcterms:created xsi:type="dcterms:W3CDTF">2004-09-08T10:28:32Z</dcterms:created>
  <dcterms:modified xsi:type="dcterms:W3CDTF">2019-04-04T11:55:23Z</dcterms:modified>
  <cp:category/>
  <cp:version/>
  <cp:contentType/>
  <cp:contentStatus/>
</cp:coreProperties>
</file>