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45" windowWidth="7680" windowHeight="8985" tabRatio="753" activeTab="0"/>
  </bookViews>
  <sheets>
    <sheet name="дох" sheetId="1" r:id="rId1"/>
    <sheet name="ведомст" sheetId="2" r:id="rId2"/>
    <sheet name="ист" sheetId="3" r:id="rId3"/>
  </sheets>
  <definedNames>
    <definedName name="_xlnm.Print_Titles" localSheetId="1">'ведомст'!$4:$9</definedName>
  </definedNames>
  <calcPr fullCalcOnLoad="1"/>
</workbook>
</file>

<file path=xl/sharedStrings.xml><?xml version="1.0" encoding="utf-8"?>
<sst xmlns="http://schemas.openxmlformats.org/spreadsheetml/2006/main" count="693" uniqueCount="234">
  <si>
    <t>Наименование</t>
  </si>
  <si>
    <t>Раздел</t>
  </si>
  <si>
    <t>01</t>
  </si>
  <si>
    <t>08</t>
  </si>
  <si>
    <t>05</t>
  </si>
  <si>
    <t>02</t>
  </si>
  <si>
    <t>Подраздел</t>
  </si>
  <si>
    <t>03</t>
  </si>
  <si>
    <t>04</t>
  </si>
  <si>
    <t>Общегосударственные вопросы</t>
  </si>
  <si>
    <t xml:space="preserve">       ИТОГО РАСХОДОВ:</t>
  </si>
  <si>
    <t>Целевая статья</t>
  </si>
  <si>
    <t>Вид расходов</t>
  </si>
  <si>
    <t>001</t>
  </si>
  <si>
    <t>00</t>
  </si>
  <si>
    <t>Культура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</si>
  <si>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</si>
  <si>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Функционирование высшего должностного лица субъекта РФ и органа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</si>
  <si>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</si>
  <si>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</si>
  <si>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</si>
  <si>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Глава муниципального образования</t>
  </si>
  <si>
    <t>Иные межбюджетные трансферты</t>
  </si>
  <si>
    <t>(рублей)</t>
  </si>
  <si>
    <t xml:space="preserve">Средства, передаваемые бюджету муниципального района на формирование и исполнение бюджета поселения </t>
  </si>
  <si>
    <t xml:space="preserve">Культура и кинематография </t>
  </si>
  <si>
    <t xml:space="preserve">Дворцы и дома культуры, другие учреждения культуры </t>
  </si>
  <si>
    <t>10</t>
  </si>
  <si>
    <t>110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</si>
  <si>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</si>
  <si>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020</t>
  </si>
  <si>
    <t>Национальная безопасность и правоохранительная деятельность</t>
  </si>
  <si>
    <t>Обеспечение пожарной безопасности</t>
  </si>
  <si>
    <t xml:space="preserve">Источники финансирования дефицита бюджета Вешкельского сельского поселения </t>
  </si>
  <si>
    <t>Код бюджетной классификации</t>
  </si>
  <si>
    <t>( руб.)</t>
  </si>
  <si>
    <t xml:space="preserve"> ИСТОЧНИКИ ВНУТРЕННЕГО ФИНАНСИРОВАНИЯ ДЕФИЦИТОВ  БЮДЖЕТА</t>
  </si>
  <si>
    <t>000 01 00 00 00 00 0000 000</t>
  </si>
  <si>
    <t xml:space="preserve">Изменение остатков средств на счетах по учету средств бюджета  </t>
  </si>
  <si>
    <t xml:space="preserve">000 01 05 00 00 00 0000 000   </t>
  </si>
  <si>
    <t>Увеличение остатков средств бюджетов</t>
  </si>
  <si>
    <t xml:space="preserve">000 01 05 00 00 00 0000 500  </t>
  </si>
  <si>
    <t xml:space="preserve">Увеличение прочих остатков средств  бюджетов </t>
  </si>
  <si>
    <t>000 01 05 02 00 00 0000 500</t>
  </si>
  <si>
    <t xml:space="preserve">Увеличение прочих остатков денежных средств  бюджетов </t>
  </si>
  <si>
    <t>000 01 05 02 01 00 0000 500</t>
  </si>
  <si>
    <t>Увеличение прочих остатков денежных средств  бюджетов поселений</t>
  </si>
  <si>
    <t>028 01 05 02 01 10 0000 510</t>
  </si>
  <si>
    <t>Уменьшение остатков средств бюджетов</t>
  </si>
  <si>
    <t xml:space="preserve">000 01 05 00 00 00 0000 600  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</si>
  <si>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</si>
  <si>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</si>
  <si>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</si>
  <si>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</si>
  <si>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 бюджетов поселений</t>
  </si>
  <si>
    <t>028 01 05 02 01 10 0000 610</t>
  </si>
  <si>
    <t>рублей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</si>
  <si>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</si>
  <si>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</si>
  <si>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</si>
  <si>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Админи-стратор</t>
  </si>
  <si>
    <t>Под-группа</t>
  </si>
  <si>
    <t>Статья</t>
  </si>
  <si>
    <t>Подст-атья</t>
  </si>
  <si>
    <t>Програм-ма</t>
  </si>
  <si>
    <t>Эк.кл.</t>
  </si>
  <si>
    <t>I.</t>
  </si>
  <si>
    <t>ДОХОДЫ</t>
  </si>
  <si>
    <t>000</t>
  </si>
  <si>
    <t>0000</t>
  </si>
  <si>
    <t>1.</t>
  </si>
  <si>
    <t>НАЛОГИ НА ПРИБЫЛЬ, ДОХОДЫ</t>
  </si>
  <si>
    <t>1.1.</t>
  </si>
  <si>
    <t>Налог на доходы физических лиц</t>
  </si>
  <si>
    <t>010</t>
  </si>
  <si>
    <t>НАЛОГИ НА СОВОКУПНЫЙ ДОХОД</t>
  </si>
  <si>
    <t>1</t>
  </si>
  <si>
    <t>Единый сельскохозяйственный налог</t>
  </si>
  <si>
    <t>2.</t>
  </si>
  <si>
    <t>НАЛОГИ НА ИМУЩЕСТВО</t>
  </si>
  <si>
    <t>06</t>
  </si>
  <si>
    <t>2.1.</t>
  </si>
  <si>
    <t>Налог на имущество физических лиц</t>
  </si>
  <si>
    <t>030</t>
  </si>
  <si>
    <t>Земельный налог</t>
  </si>
  <si>
    <t>3.</t>
  </si>
  <si>
    <t>ГОСУДАРСТВЕННАЯ ПОШЛИНА</t>
  </si>
  <si>
    <t>Государственная пошлина за совершение нотариальных действий (за исключением  действий,совершаемых консульскими учреждениями Российской Федерации)</t>
  </si>
  <si>
    <t>09</t>
  </si>
  <si>
    <t>050</t>
  </si>
  <si>
    <t>4.</t>
  </si>
  <si>
    <t>ПРОЧИЕ НЕНАЛОГОВЫЕ ДОХОДЫ</t>
  </si>
  <si>
    <t>17</t>
  </si>
  <si>
    <t>180</t>
  </si>
  <si>
    <t>II</t>
  </si>
  <si>
    <t xml:space="preserve">БЕЗВОЗМЕЗДНЫЕ ПОСТУПЛЕНИЯ </t>
  </si>
  <si>
    <t>2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</si>
  <si>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</si>
  <si>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</si>
  <si>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151</t>
  </si>
  <si>
    <t>Субсидии бюджетам субъектов Российской Федерации и муниципальных образований (межбюджетные субсидии)</t>
  </si>
  <si>
    <t>999</t>
  </si>
  <si>
    <t>1.3.</t>
  </si>
  <si>
    <t>Субвенции бюджетам субъектов Российской Федерации и муниципальных образований</t>
  </si>
  <si>
    <t>ВСЕГО ДОХОДОВ:</t>
  </si>
  <si>
    <t>024</t>
  </si>
  <si>
    <t>Утверждено</t>
  </si>
  <si>
    <t>Исполнено</t>
  </si>
  <si>
    <t>Национальная экономика</t>
  </si>
  <si>
    <t>Выполнено в %</t>
  </si>
  <si>
    <t>Дорожное хозяйство(дорожные фонды)</t>
  </si>
  <si>
    <t>13</t>
  </si>
  <si>
    <t>Другие общегосударственные вопросы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</si>
  <si>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</si>
  <si>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</si>
  <si>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</si>
  <si>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</si>
  <si>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</si>
  <si>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240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</si>
  <si>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</si>
  <si>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250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</si>
  <si>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</si>
  <si>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260</t>
  </si>
  <si>
    <t>4.1.</t>
  </si>
  <si>
    <t>4.2.</t>
  </si>
  <si>
    <t>5.</t>
  </si>
  <si>
    <t>5.1.</t>
  </si>
  <si>
    <t>6.</t>
  </si>
  <si>
    <t>Фонд оплаты труда муниципальных органов и взносы по обязательному социальному страхованию</t>
  </si>
  <si>
    <t>121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</si>
  <si>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</si>
  <si>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 государственных (муниципальных) органов, за исключением фонда оплаты труда</t>
  </si>
  <si>
    <t>122</t>
  </si>
  <si>
    <t>Прочие закупки товаров, работ и услуг для государственных (муниципальных) нужд</t>
  </si>
  <si>
    <t>244</t>
  </si>
  <si>
    <t>540</t>
  </si>
  <si>
    <t>Реализация государственных функций, связанных с общегосударственным управлением</t>
  </si>
  <si>
    <t>Муниципальный дорожный фонд</t>
  </si>
  <si>
    <t xml:space="preserve">Содержание автомобильных дорог и инженерных сооружений на них в границах городских округов и поселений </t>
  </si>
  <si>
    <t>Ремонт автомобильных дорог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</si>
  <si>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</si>
  <si>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</si>
  <si>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Уплата прочих налогов, сборов и иных обязательных платежей</t>
  </si>
  <si>
    <t>852</t>
  </si>
  <si>
    <t>040</t>
  </si>
  <si>
    <t>Приложение № 1  к Решению " Об исполнении бюджета Вешкельского сельского поселения за  2014 год "</t>
  </si>
  <si>
    <t>07</t>
  </si>
  <si>
    <t>033</t>
  </si>
  <si>
    <t>043</t>
  </si>
  <si>
    <t>Приложение № 2</t>
  </si>
  <si>
    <t>Субвенции бюджетам сельских поселений на выполнение передаваемых полномочий субъектов Российской Федерации</t>
  </si>
  <si>
    <t xml:space="preserve">Прочие субсидии бюджетам сельских поселений </t>
  </si>
  <si>
    <t>Прочие безвозмездные поступления в бюджеты сельских поселений</t>
  </si>
  <si>
    <t>30 0 00 10100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</si>
  <si>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</si>
  <si>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</si>
  <si>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30 0 00 12020</t>
  </si>
  <si>
    <t>Уплата иных платежей</t>
  </si>
  <si>
    <t>853</t>
  </si>
  <si>
    <t>08 0 00 62030</t>
  </si>
  <si>
    <t>06 0 00 62040</t>
  </si>
  <si>
    <t>06 0 00 42140</t>
  </si>
  <si>
    <t>30 0 00 75010</t>
  </si>
  <si>
    <t>30 0 00 51180</t>
  </si>
  <si>
    <t>08 0 00 72180</t>
  </si>
  <si>
    <t>09 1 00 70600</t>
  </si>
  <si>
    <t>09 1 00 70610</t>
  </si>
  <si>
    <t>09 1 00 70620</t>
  </si>
  <si>
    <t>03 0 00 24400</t>
  </si>
  <si>
    <t xml:space="preserve">к Решению "Об исполнении  бюджета Вешкельского </t>
  </si>
  <si>
    <t>% исполнения</t>
  </si>
  <si>
    <t>Группа</t>
  </si>
  <si>
    <t>Элемент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</si>
  <si>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</si>
  <si>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</si>
  <si>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4.2.1.</t>
  </si>
  <si>
    <t>Земельный налог с организаций</t>
  </si>
  <si>
    <t>Земельный налог с организаций,обладающих земельным участком,расположенным в границах сельских поселений</t>
  </si>
  <si>
    <t>4.2.2.</t>
  </si>
  <si>
    <t>Земельный налог с физических лиц</t>
  </si>
  <si>
    <t>Земельный налог с физических лиц,обладающих земельным участком,расположенным в границах сельских поселений</t>
  </si>
  <si>
    <t>6.1.</t>
  </si>
  <si>
    <t>Прочие неналоговые доходы бюджетов сельских поселений</t>
  </si>
  <si>
    <t>15</t>
  </si>
  <si>
    <t>20</t>
  </si>
  <si>
    <t>29</t>
  </si>
  <si>
    <t>30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</si>
  <si>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</si>
  <si>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35</t>
  </si>
  <si>
    <t>118</t>
  </si>
  <si>
    <t>Прочие безвозмездные поступления</t>
  </si>
  <si>
    <t>Процент исполнения %</t>
  </si>
  <si>
    <t xml:space="preserve">Средства, передаваемые бюджету муниципального района на участие в предупреждении и ликвидации последствий чрезвычайных ситуаций в границах поселения </t>
  </si>
  <si>
    <t>14</t>
  </si>
  <si>
    <t xml:space="preserve">Прочие субсидии </t>
  </si>
  <si>
    <t>Налог на имущество физических лиц,взимаемый по ставкам,применяемым к объектам налогообложения,расположенным в границах сельских  поселений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</si>
  <si>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действий.</t>
  </si>
  <si>
    <t>Дотации бюджетам сельских поселений на выравнивание бюджетной обеспеченности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</si>
  <si>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</si>
  <si>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299</t>
  </si>
  <si>
    <t>0001</t>
  </si>
  <si>
    <t>Обеспечение проведения выборов и референдумов</t>
  </si>
  <si>
    <t>Подготовка и проведение выборов</t>
  </si>
  <si>
    <t>30 0 00 70010</t>
  </si>
  <si>
    <t>Обеспечение добровольной пожарной дружины</t>
  </si>
  <si>
    <t>Устройство, содержание и ремонт противопожарных пирсов</t>
  </si>
  <si>
    <t>08 1 00 72190</t>
  </si>
  <si>
    <t>Субсидии на поддержку местных инициатив граждан,проживающих в городских и сельских поселениях РК</t>
  </si>
  <si>
    <t>07 0 01 43140</t>
  </si>
  <si>
    <t>Софинансирование cубсидии на поддержку местных инициатив граждан,проживающих в городских и сельских поселениях РК</t>
  </si>
  <si>
    <t>07 0 01 S3140</t>
  </si>
  <si>
    <t>Софинансирование cубсидии на поддержку местных инициатив граждан,проживающих в городских и сельских поселениях РК за счёт физ.и юрид.лиц</t>
  </si>
  <si>
    <t>07 0 01 73140</t>
  </si>
  <si>
    <t>Жилищно-коммунальное хозяйство</t>
  </si>
  <si>
    <t>Жилищное хозяйство</t>
  </si>
  <si>
    <t>Субсидии на обеспечение мероприятий по переселению граждан из аварийного жилищного фонда (федеральный бюджет )</t>
  </si>
  <si>
    <t>08 3 01 09502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</si>
  <si>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</si>
  <si>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</si>
  <si>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Субсидия бюджетам муниципальных образований  на реализацию мероприятий государственной программы Республики Карелия "Развитие культуры"(на частичную компенсацию дополнительных расходов на повышение оплаты труда работников муниципальных учреждений культуры)</t>
  </si>
  <si>
    <t>03 1 01 43250</t>
  </si>
  <si>
    <t>Софинансированиесубсидии бюджетам муниципальных образований  на реализацию мероприятий государственной программы Республики Карелия "Развитие культуры"(на частичную компенсацию дополнительных расходов на повышение оплаты труда работников муниципальных учреждений культуры)</t>
  </si>
  <si>
    <t>03 1 01 S3250</t>
  </si>
  <si>
    <t>план на 2018 год</t>
  </si>
  <si>
    <t>исполнение за 1 квартал 2018</t>
  </si>
  <si>
    <t>План на 2018 год</t>
  </si>
  <si>
    <t>Исполнено   1 квартал 2018 года</t>
  </si>
  <si>
    <t xml:space="preserve">  1 квартал 2018года</t>
  </si>
  <si>
    <t>Исполнение доходов бюджета Вешкельского сельского поселения  за   2018 год</t>
  </si>
  <si>
    <t>Приложение № 3  к Решению " Об исполнении бюджета Вешкельского сельского поселения за 1 квартал 2018 года "</t>
  </si>
  <si>
    <t>II.I</t>
  </si>
  <si>
    <t>1.2.</t>
  </si>
  <si>
    <t>Исполнение расходов бюджета Вешкельского сельского поселения по разделам и подразделам, целевым статьям и видам расходов классификации расходов бюджетов за 1 квартал  2018 года</t>
  </si>
  <si>
    <t>сельского поселения за 1 квартал 2018 года"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</si>
</sst>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#,##0.0"/>
    <numFmt numFmtId="180" formatCode="000000"/>
    <numFmt numFmtId="181" formatCode="#,##0;[Red]#,##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0"/>
    <numFmt numFmtId="189" formatCode="00\.00"/>
    <numFmt numFmtId="190" formatCode="000\.00\.000\.0"/>
    <numFmt numFmtId="191" formatCode="000"/>
    <numFmt numFmtId="192" formatCode="00\.00\.00"/>
    <numFmt numFmtId="193" formatCode="0\.00\.0"/>
    <numFmt numFmtId="194" formatCode="0000\.00\.00"/>
    <numFmt numFmtId="195" formatCode="#,##0.00;[Red]\-#,##0.00;0.00"/>
    <numFmt numFmtId="196" formatCode="#,##0.00;[Red]\-#,##0.00"/>
    <numFmt numFmtId="197" formatCode="000000000"/>
    <numFmt numFmtId="198" formatCode="0000000"/>
    <numFmt numFmtId="199" formatCode="#,##0.00_ ;[Red]\-#,##0.00\ "/>
  </numFmts>
  <fonts count="7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2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2"/>
      <name val="Times New Roman Cyr"/>
      <family val="1"/>
    </font>
    <font>
      <sz val="12"/>
      <color indexed="14"/>
      <name val="Times New Roman"/>
      <family val="1"/>
    </font>
    <font>
      <b/>
      <sz val="12"/>
      <color indexed="1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36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1"/>
      <color indexed="18"/>
      <name val="Times New Roman"/>
      <family val="1"/>
    </font>
    <font>
      <b/>
      <sz val="11"/>
      <color indexed="14"/>
      <name val="Times New Roman"/>
      <family val="1"/>
    </font>
    <font>
      <b/>
      <sz val="11"/>
      <name val="Times New Roman Cyr"/>
      <family val="1"/>
    </font>
    <font>
      <sz val="10"/>
      <color indexed="48"/>
      <name val="Arial Cyr"/>
      <family val="0"/>
    </font>
    <font>
      <b/>
      <sz val="10"/>
      <color indexed="48"/>
      <name val="Arial Cyr"/>
      <family val="0"/>
    </font>
    <font>
      <sz val="10"/>
      <color indexed="12"/>
      <name val="Arial Cyr"/>
      <family val="0"/>
    </font>
    <font>
      <vertAlign val="superscript"/>
      <sz val="11"/>
      <name val="Times New Roman"/>
      <family val="1"/>
    </font>
    <font>
      <sz val="11"/>
      <name val="Times New Roman Cyr"/>
      <family val="1"/>
    </font>
    <font>
      <b/>
      <u val="single"/>
      <sz val="11"/>
      <color indexed="14"/>
      <name val="Times New Roman"/>
      <family val="1"/>
    </font>
    <font>
      <sz val="11"/>
      <color indexed="14"/>
      <name val="Times New Roman"/>
      <family val="1"/>
    </font>
    <font>
      <b/>
      <sz val="11"/>
      <color indexed="60"/>
      <name val="Times New Roman"/>
      <family val="1"/>
    </font>
    <font>
      <sz val="11"/>
      <color indexed="18"/>
      <name val="Times New Roman"/>
      <family val="1"/>
    </font>
    <font>
      <sz val="11"/>
      <color indexed="58"/>
      <name val="Times New Roman"/>
      <family val="1"/>
    </font>
    <font>
      <b/>
      <sz val="10"/>
      <color indexed="5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244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top"/>
    </xf>
    <xf numFmtId="172" fontId="2" fillId="0" borderId="0" xfId="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6" fillId="0" borderId="11" xfId="0" applyNumberFormat="1" applyFont="1" applyFill="1" applyBorder="1" applyAlignment="1" applyProtection="1">
      <alignment horizontal="center" vertical="top"/>
      <protection/>
    </xf>
    <xf numFmtId="49" fontId="6" fillId="0" borderId="11" xfId="0" applyNumberFormat="1" applyFont="1" applyFill="1" applyBorder="1" applyAlignment="1" applyProtection="1">
      <alignment horizontal="center" vertical="top"/>
      <protection locked="0"/>
    </xf>
    <xf numFmtId="0" fontId="6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49" fontId="11" fillId="0" borderId="10" xfId="0" applyNumberFormat="1" applyFont="1" applyBorder="1" applyAlignment="1" applyProtection="1">
      <alignment horizontal="center" vertical="top"/>
      <protection locked="0"/>
    </xf>
    <xf numFmtId="49" fontId="6" fillId="0" borderId="13" xfId="0" applyNumberFormat="1" applyFont="1" applyBorder="1" applyAlignment="1" applyProtection="1">
      <alignment horizontal="center" vertical="top"/>
      <protection locked="0"/>
    </xf>
    <xf numFmtId="49" fontId="10" fillId="32" borderId="10" xfId="0" applyNumberFormat="1" applyFont="1" applyFill="1" applyBorder="1" applyAlignment="1" applyProtection="1">
      <alignment horizontal="center" vertical="top"/>
      <protection locked="0"/>
    </xf>
    <xf numFmtId="49" fontId="6" fillId="0" borderId="14" xfId="0" applyNumberFormat="1" applyFont="1" applyBorder="1" applyAlignment="1" applyProtection="1">
      <alignment horizontal="center" vertical="top"/>
      <protection locked="0"/>
    </xf>
    <xf numFmtId="0" fontId="13" fillId="0" borderId="0" xfId="0" applyFont="1" applyAlignment="1">
      <alignment horizontal="right"/>
    </xf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justify"/>
    </xf>
    <xf numFmtId="0" fontId="16" fillId="0" borderId="16" xfId="0" applyFont="1" applyBorder="1" applyAlignment="1">
      <alignment horizontal="right"/>
    </xf>
    <xf numFmtId="4" fontId="16" fillId="0" borderId="16" xfId="0" applyNumberFormat="1" applyFont="1" applyBorder="1" applyAlignment="1">
      <alignment horizontal="right" wrapText="1"/>
    </xf>
    <xf numFmtId="0" fontId="17" fillId="0" borderId="17" xfId="0" applyFont="1" applyBorder="1" applyAlignment="1">
      <alignment horizontal="justify"/>
    </xf>
    <xf numFmtId="0" fontId="14" fillId="0" borderId="16" xfId="0" applyFont="1" applyBorder="1" applyAlignment="1">
      <alignment horizontal="right"/>
    </xf>
    <xf numFmtId="2" fontId="14" fillId="0" borderId="16" xfId="0" applyNumberFormat="1" applyFont="1" applyBorder="1" applyAlignment="1">
      <alignment horizontal="right" vertical="top" wrapText="1"/>
    </xf>
    <xf numFmtId="4" fontId="14" fillId="0" borderId="16" xfId="0" applyNumberFormat="1" applyFont="1" applyBorder="1" applyAlignment="1">
      <alignment horizontal="right" vertical="top" wrapText="1"/>
    </xf>
    <xf numFmtId="0" fontId="17" fillId="0" borderId="0" xfId="0" applyFont="1" applyFill="1" applyBorder="1" applyAlignment="1">
      <alignment horizontal="justify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Alignment="1">
      <alignment horizontal="center" vertical="top"/>
    </xf>
    <xf numFmtId="0" fontId="0" fillId="0" borderId="0" xfId="0" applyAlignment="1">
      <alignment/>
    </xf>
    <xf numFmtId="3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20" fillId="0" borderId="0" xfId="0" applyFont="1" applyAlignment="1">
      <alignment vertical="top"/>
    </xf>
    <xf numFmtId="49" fontId="13" fillId="0" borderId="0" xfId="0" applyNumberFormat="1" applyFont="1" applyAlignment="1">
      <alignment horizontal="center" vertical="top"/>
    </xf>
    <xf numFmtId="179" fontId="16" fillId="0" borderId="16" xfId="0" applyNumberFormat="1" applyFont="1" applyBorder="1" applyAlignment="1">
      <alignment horizontal="right" wrapText="1"/>
    </xf>
    <xf numFmtId="0" fontId="6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 applyProtection="1">
      <alignment horizontal="center" vertical="top"/>
      <protection/>
    </xf>
    <xf numFmtId="49" fontId="6" fillId="33" borderId="10" xfId="0" applyNumberFormat="1" applyFont="1" applyFill="1" applyBorder="1" applyAlignment="1" applyProtection="1">
      <alignment horizontal="center" vertical="top"/>
      <protection locked="0"/>
    </xf>
    <xf numFmtId="0" fontId="11" fillId="0" borderId="18" xfId="0" applyFont="1" applyBorder="1" applyAlignment="1">
      <alignment wrapText="1"/>
    </xf>
    <xf numFmtId="49" fontId="2" fillId="33" borderId="19" xfId="0" applyNumberFormat="1" applyFont="1" applyFill="1" applyBorder="1" applyAlignment="1" applyProtection="1">
      <alignment horizontal="center" vertical="top"/>
      <protection/>
    </xf>
    <xf numFmtId="49" fontId="2" fillId="33" borderId="10" xfId="0" applyNumberFormat="1" applyFont="1" applyFill="1" applyBorder="1" applyAlignment="1" applyProtection="1">
      <alignment horizontal="center" vertical="top"/>
      <protection locked="0"/>
    </xf>
    <xf numFmtId="49" fontId="21" fillId="0" borderId="10" xfId="0" applyNumberFormat="1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49" fontId="11" fillId="0" borderId="2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 applyProtection="1">
      <alignment horizontal="center" vertical="top"/>
      <protection/>
    </xf>
    <xf numFmtId="49" fontId="23" fillId="0" borderId="10" xfId="0" applyNumberFormat="1" applyFont="1" applyFill="1" applyBorder="1" applyAlignment="1" applyProtection="1">
      <alignment horizontal="center" vertical="top"/>
      <protection/>
    </xf>
    <xf numFmtId="49" fontId="23" fillId="0" borderId="10" xfId="0" applyNumberFormat="1" applyFont="1" applyBorder="1" applyAlignment="1" applyProtection="1">
      <alignment horizontal="center" vertical="top"/>
      <protection locked="0"/>
    </xf>
    <xf numFmtId="0" fontId="9" fillId="0" borderId="18" xfId="0" applyFont="1" applyBorder="1" applyAlignment="1">
      <alignment horizontal="left" vertical="top" wrapText="1"/>
    </xf>
    <xf numFmtId="49" fontId="9" fillId="0" borderId="20" xfId="0" applyNumberFormat="1" applyFont="1" applyFill="1" applyBorder="1" applyAlignment="1" applyProtection="1">
      <alignment horizontal="center" vertical="top"/>
      <protection/>
    </xf>
    <xf numFmtId="49" fontId="7" fillId="0" borderId="21" xfId="0" applyNumberFormat="1" applyFont="1" applyFill="1" applyBorder="1" applyAlignment="1" applyProtection="1">
      <alignment horizontal="center" vertical="top"/>
      <protection/>
    </xf>
    <xf numFmtId="49" fontId="11" fillId="33" borderId="10" xfId="0" applyNumberFormat="1" applyFont="1" applyFill="1" applyBorder="1" applyAlignment="1" applyProtection="1">
      <alignment horizontal="center" vertical="top"/>
      <protection locked="0"/>
    </xf>
    <xf numFmtId="49" fontId="11" fillId="33" borderId="19" xfId="0" applyNumberFormat="1" applyFont="1" applyFill="1" applyBorder="1" applyAlignment="1" applyProtection="1">
      <alignment horizontal="center" vertical="top"/>
      <protection/>
    </xf>
    <xf numFmtId="3" fontId="13" fillId="0" borderId="0" xfId="0" applyNumberFormat="1" applyFont="1" applyAlignment="1">
      <alignment vertical="top"/>
    </xf>
    <xf numFmtId="4" fontId="17" fillId="0" borderId="10" xfId="0" applyNumberFormat="1" applyFont="1" applyBorder="1" applyAlignment="1">
      <alignment vertical="top"/>
    </xf>
    <xf numFmtId="49" fontId="2" fillId="0" borderId="0" xfId="0" applyNumberFormat="1" applyFont="1" applyAlignment="1">
      <alignment horizontal="left"/>
    </xf>
    <xf numFmtId="0" fontId="9" fillId="33" borderId="18" xfId="0" applyFont="1" applyFill="1" applyBorder="1" applyAlignment="1">
      <alignment wrapText="1"/>
    </xf>
    <xf numFmtId="49" fontId="9" fillId="33" borderId="19" xfId="0" applyNumberFormat="1" applyFont="1" applyFill="1" applyBorder="1" applyAlignment="1" applyProtection="1">
      <alignment horizontal="center" vertical="top"/>
      <protection/>
    </xf>
    <xf numFmtId="49" fontId="9" fillId="33" borderId="10" xfId="0" applyNumberFormat="1" applyFont="1" applyFill="1" applyBorder="1" applyAlignment="1" applyProtection="1">
      <alignment horizontal="center" vertical="top"/>
      <protection locked="0"/>
    </xf>
    <xf numFmtId="0" fontId="11" fillId="33" borderId="22" xfId="0" applyFont="1" applyFill="1" applyBorder="1" applyAlignment="1">
      <alignment wrapText="1"/>
    </xf>
    <xf numFmtId="4" fontId="22" fillId="0" borderId="10" xfId="0" applyNumberFormat="1" applyFont="1" applyBorder="1" applyAlignment="1">
      <alignment vertical="top"/>
    </xf>
    <xf numFmtId="4" fontId="26" fillId="0" borderId="10" xfId="0" applyNumberFormat="1" applyFont="1" applyBorder="1" applyAlignment="1">
      <alignment vertical="top"/>
    </xf>
    <xf numFmtId="4" fontId="27" fillId="0" borderId="10" xfId="0" applyNumberFormat="1" applyFont="1" applyBorder="1" applyAlignment="1">
      <alignment vertical="top"/>
    </xf>
    <xf numFmtId="49" fontId="27" fillId="0" borderId="10" xfId="0" applyNumberFormat="1" applyFont="1" applyBorder="1" applyAlignment="1" quotePrefix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9" fontId="22" fillId="0" borderId="10" xfId="0" applyNumberFormat="1" applyFont="1" applyBorder="1" applyAlignment="1" quotePrefix="1">
      <alignment horizontal="center" vertical="top" wrapText="1"/>
    </xf>
    <xf numFmtId="49" fontId="26" fillId="0" borderId="10" xfId="0" applyNumberFormat="1" applyFont="1" applyBorder="1" applyAlignment="1">
      <alignment horizontal="center" vertical="top" wrapText="1"/>
    </xf>
    <xf numFmtId="49" fontId="26" fillId="0" borderId="10" xfId="0" applyNumberFormat="1" applyFont="1" applyBorder="1" applyAlignment="1" quotePrefix="1">
      <alignment horizontal="center" vertical="top" wrapText="1"/>
    </xf>
    <xf numFmtId="49" fontId="21" fillId="0" borderId="10" xfId="0" applyNumberFormat="1" applyFont="1" applyBorder="1" applyAlignment="1" quotePrefix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/>
    </xf>
    <xf numFmtId="49" fontId="22" fillId="0" borderId="10" xfId="0" applyNumberFormat="1" applyFont="1" applyBorder="1" applyAlignment="1">
      <alignment horizontal="center" vertical="top"/>
    </xf>
    <xf numFmtId="49" fontId="27" fillId="0" borderId="10" xfId="0" applyNumberFormat="1" applyFont="1" applyBorder="1" applyAlignment="1">
      <alignment horizontal="center" vertical="top"/>
    </xf>
    <xf numFmtId="2" fontId="27" fillId="0" borderId="10" xfId="0" applyNumberFormat="1" applyFont="1" applyBorder="1" applyAlignment="1">
      <alignment vertical="top"/>
    </xf>
    <xf numFmtId="4" fontId="27" fillId="0" borderId="10" xfId="0" applyNumberFormat="1" applyFont="1" applyBorder="1" applyAlignment="1">
      <alignment horizontal="right" vertical="top"/>
    </xf>
    <xf numFmtId="0" fontId="13" fillId="0" borderId="0" xfId="0" applyFont="1" applyAlignment="1">
      <alignment vertical="top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49" fontId="12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30" fillId="0" borderId="26" xfId="0" applyFont="1" applyBorder="1" applyAlignment="1">
      <alignment horizont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26" xfId="0" applyNumberFormat="1" applyFont="1" applyFill="1" applyBorder="1" applyAlignment="1" applyProtection="1">
      <alignment horizontal="center" vertical="center" wrapText="1"/>
      <protection/>
    </xf>
    <xf numFmtId="4" fontId="6" fillId="0" borderId="28" xfId="0" applyNumberFormat="1" applyFont="1" applyBorder="1" applyAlignment="1">
      <alignment vertical="top"/>
    </xf>
    <xf numFmtId="4" fontId="11" fillId="0" borderId="13" xfId="0" applyNumberFormat="1" applyFont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4" fontId="6" fillId="0" borderId="13" xfId="0" applyNumberFormat="1" applyFont="1" applyBorder="1" applyAlignment="1">
      <alignment vertical="top"/>
    </xf>
    <xf numFmtId="4" fontId="23" fillId="0" borderId="13" xfId="0" applyNumberFormat="1" applyFont="1" applyBorder="1" applyAlignment="1">
      <alignment vertical="top"/>
    </xf>
    <xf numFmtId="4" fontId="6" fillId="33" borderId="13" xfId="0" applyNumberFormat="1" applyFont="1" applyFill="1" applyBorder="1" applyAlignment="1">
      <alignment vertical="top"/>
    </xf>
    <xf numFmtId="4" fontId="9" fillId="33" borderId="13" xfId="0" applyNumberFormat="1" applyFont="1" applyFill="1" applyBorder="1" applyAlignment="1">
      <alignment vertical="top"/>
    </xf>
    <xf numFmtId="4" fontId="11" fillId="33" borderId="13" xfId="0" applyNumberFormat="1" applyFont="1" applyFill="1" applyBorder="1" applyAlignment="1">
      <alignment vertical="top"/>
    </xf>
    <xf numFmtId="4" fontId="2" fillId="33" borderId="13" xfId="0" applyNumberFormat="1" applyFont="1" applyFill="1" applyBorder="1" applyAlignment="1">
      <alignment vertical="top"/>
    </xf>
    <xf numFmtId="4" fontId="9" fillId="0" borderId="13" xfId="0" applyNumberFormat="1" applyFont="1" applyBorder="1" applyAlignment="1">
      <alignment vertical="top"/>
    </xf>
    <xf numFmtId="4" fontId="2" fillId="0" borderId="29" xfId="0" applyNumberFormat="1" applyFont="1" applyBorder="1" applyAlignment="1">
      <alignment vertical="top"/>
    </xf>
    <xf numFmtId="1" fontId="31" fillId="0" borderId="30" xfId="0" applyNumberFormat="1" applyFont="1" applyBorder="1" applyAlignment="1">
      <alignment horizontal="center"/>
    </xf>
    <xf numFmtId="0" fontId="17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27" fillId="0" borderId="10" xfId="0" applyFont="1" applyBorder="1" applyAlignment="1">
      <alignment vertical="top"/>
    </xf>
    <xf numFmtId="0" fontId="34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vertical="top"/>
    </xf>
    <xf numFmtId="0" fontId="22" fillId="0" borderId="10" xfId="0" applyFont="1" applyBorder="1" applyAlignment="1">
      <alignment horizontal="justify" vertical="top" wrapText="1"/>
    </xf>
    <xf numFmtId="0" fontId="26" fillId="0" borderId="10" xfId="0" applyFont="1" applyBorder="1" applyAlignment="1">
      <alignment vertical="top"/>
    </xf>
    <xf numFmtId="0" fontId="26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vertical="top"/>
    </xf>
    <xf numFmtId="49" fontId="17" fillId="0" borderId="10" xfId="0" applyNumberFormat="1" applyFont="1" applyBorder="1" applyAlignment="1">
      <alignment vertical="top"/>
    </xf>
    <xf numFmtId="0" fontId="15" fillId="0" borderId="10" xfId="0" applyFont="1" applyBorder="1" applyAlignment="1">
      <alignment horizontal="justify" vertical="top" wrapText="1"/>
    </xf>
    <xf numFmtId="49" fontId="15" fillId="0" borderId="10" xfId="0" applyNumberFormat="1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vertical="top"/>
    </xf>
    <xf numFmtId="0" fontId="22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35" fillId="0" borderId="10" xfId="0" applyFont="1" applyBorder="1" applyAlignment="1">
      <alignment vertical="top"/>
    </xf>
    <xf numFmtId="0" fontId="27" fillId="0" borderId="10" xfId="0" applyFont="1" applyBorder="1" applyAlignment="1">
      <alignment horizontal="center" vertical="top"/>
    </xf>
    <xf numFmtId="2" fontId="21" fillId="33" borderId="10" xfId="0" applyNumberFormat="1" applyFont="1" applyFill="1" applyBorder="1" applyAlignment="1">
      <alignment vertical="top"/>
    </xf>
    <xf numFmtId="2" fontId="26" fillId="0" borderId="10" xfId="0" applyNumberFormat="1" applyFont="1" applyBorder="1" applyAlignment="1">
      <alignment vertical="top"/>
    </xf>
    <xf numFmtId="2" fontId="36" fillId="0" borderId="10" xfId="0" applyNumberFormat="1" applyFont="1" applyBorder="1" applyAlignment="1">
      <alignment vertical="top"/>
    </xf>
    <xf numFmtId="2" fontId="21" fillId="0" borderId="10" xfId="0" applyNumberFormat="1" applyFont="1" applyBorder="1" applyAlignment="1">
      <alignment vertical="top"/>
    </xf>
    <xf numFmtId="2" fontId="15" fillId="0" borderId="10" xfId="0" applyNumberFormat="1" applyFont="1" applyBorder="1" applyAlignment="1">
      <alignment vertical="top"/>
    </xf>
    <xf numFmtId="2" fontId="17" fillId="0" borderId="10" xfId="0" applyNumberFormat="1" applyFont="1" applyBorder="1" applyAlignment="1">
      <alignment vertical="top"/>
    </xf>
    <xf numFmtId="2" fontId="22" fillId="0" borderId="10" xfId="0" applyNumberFormat="1" applyFont="1" applyBorder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Alignment="1">
      <alignment horizontal="center" vertical="top"/>
    </xf>
    <xf numFmtId="3" fontId="17" fillId="0" borderId="0" xfId="0" applyNumberFormat="1" applyFont="1" applyAlignment="1">
      <alignment vertical="top"/>
    </xf>
    <xf numFmtId="0" fontId="33" fillId="0" borderId="29" xfId="0" applyFont="1" applyBorder="1" applyAlignment="1">
      <alignment horizontal="center" vertical="top"/>
    </xf>
    <xf numFmtId="0" fontId="33" fillId="0" borderId="28" xfId="0" applyFont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 textRotation="90" wrapText="1"/>
    </xf>
    <xf numFmtId="0" fontId="17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justify" vertical="top" wrapText="1"/>
    </xf>
    <xf numFmtId="49" fontId="22" fillId="0" borderId="10" xfId="0" applyNumberFormat="1" applyFont="1" applyBorder="1" applyAlignment="1" quotePrefix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4" fontId="22" fillId="0" borderId="10" xfId="0" applyNumberFormat="1" applyFont="1" applyBorder="1" applyAlignment="1">
      <alignment vertical="top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4" fontId="37" fillId="0" borderId="10" xfId="0" applyNumberFormat="1" applyFont="1" applyBorder="1" applyAlignment="1">
      <alignment vertical="top"/>
    </xf>
    <xf numFmtId="0" fontId="21" fillId="0" borderId="10" xfId="0" applyFont="1" applyBorder="1" applyAlignment="1">
      <alignment horizontal="justify" vertical="top" wrapText="1"/>
    </xf>
    <xf numFmtId="49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7" fillId="0" borderId="10" xfId="0" applyFont="1" applyBorder="1" applyAlignment="1">
      <alignment wrapText="1"/>
    </xf>
    <xf numFmtId="0" fontId="22" fillId="0" borderId="10" xfId="0" applyFont="1" applyBorder="1" applyAlignment="1">
      <alignment vertical="top" wrapText="1"/>
    </xf>
    <xf numFmtId="0" fontId="17" fillId="0" borderId="10" xfId="74" applyNumberFormat="1" applyFont="1" applyFill="1" applyBorder="1" applyAlignment="1" applyProtection="1">
      <alignment horizontal="left" vertical="top" wrapText="1"/>
      <protection hidden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17" fillId="0" borderId="0" xfId="0" applyFont="1" applyAlignment="1">
      <alignment wrapText="1"/>
    </xf>
    <xf numFmtId="0" fontId="26" fillId="0" borderId="10" xfId="0" applyFont="1" applyBorder="1" applyAlignment="1">
      <alignment vertical="justify" wrapText="1"/>
    </xf>
    <xf numFmtId="0" fontId="17" fillId="0" borderId="31" xfId="0" applyFont="1" applyBorder="1" applyAlignment="1">
      <alignment vertical="justify" wrapText="1"/>
    </xf>
    <xf numFmtId="49" fontId="17" fillId="0" borderId="31" xfId="0" applyNumberFormat="1" applyFont="1" applyBorder="1" applyAlignment="1">
      <alignment horizontal="center" vertical="top" wrapText="1"/>
    </xf>
    <xf numFmtId="4" fontId="38" fillId="0" borderId="10" xfId="0" applyNumberFormat="1" applyFont="1" applyBorder="1" applyAlignment="1">
      <alignment vertical="top"/>
    </xf>
    <xf numFmtId="0" fontId="10" fillId="32" borderId="32" xfId="0" applyFont="1" applyFill="1" applyBorder="1" applyAlignment="1">
      <alignment horizontal="left" vertical="top" wrapText="1"/>
    </xf>
    <xf numFmtId="49" fontId="10" fillId="32" borderId="32" xfId="0" applyNumberFormat="1" applyFont="1" applyFill="1" applyBorder="1" applyAlignment="1">
      <alignment horizontal="center" vertical="top"/>
    </xf>
    <xf numFmtId="49" fontId="10" fillId="32" borderId="33" xfId="0" applyNumberFormat="1" applyFont="1" applyFill="1" applyBorder="1" applyAlignment="1">
      <alignment horizontal="center" vertical="top"/>
    </xf>
    <xf numFmtId="49" fontId="10" fillId="32" borderId="34" xfId="0" applyNumberFormat="1" applyFont="1" applyFill="1" applyBorder="1" applyAlignment="1">
      <alignment horizontal="center" vertical="top"/>
    </xf>
    <xf numFmtId="4" fontId="10" fillId="34" borderId="25" xfId="0" applyNumberFormat="1" applyFont="1" applyFill="1" applyBorder="1" applyAlignment="1">
      <alignment vertical="top"/>
    </xf>
    <xf numFmtId="0" fontId="6" fillId="0" borderId="35" xfId="0" applyFont="1" applyBorder="1" applyAlignment="1">
      <alignment horizontal="left" vertical="top" wrapText="1"/>
    </xf>
    <xf numFmtId="49" fontId="6" fillId="0" borderId="36" xfId="0" applyNumberFormat="1" applyFont="1" applyFill="1" applyBorder="1" applyAlignment="1" applyProtection="1">
      <alignment horizontal="center" vertical="top"/>
      <protection/>
    </xf>
    <xf numFmtId="49" fontId="6" fillId="0" borderId="36" xfId="0" applyNumberFormat="1" applyFont="1" applyBorder="1" applyAlignment="1" applyProtection="1">
      <alignment horizontal="center" vertical="top"/>
      <protection locked="0"/>
    </xf>
    <xf numFmtId="0" fontId="11" fillId="0" borderId="11" xfId="0" applyFont="1" applyBorder="1" applyAlignment="1">
      <alignment wrapText="1"/>
    </xf>
    <xf numFmtId="49" fontId="11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/>
    </xf>
    <xf numFmtId="0" fontId="23" fillId="0" borderId="11" xfId="0" applyFont="1" applyBorder="1" applyAlignment="1">
      <alignment wrapText="1"/>
    </xf>
    <xf numFmtId="49" fontId="11" fillId="0" borderId="11" xfId="0" applyNumberFormat="1" applyFont="1" applyFill="1" applyBorder="1" applyAlignment="1">
      <alignment horizontal="left" vertical="center" wrapText="1"/>
    </xf>
    <xf numFmtId="4" fontId="2" fillId="0" borderId="14" xfId="0" applyNumberFormat="1" applyFont="1" applyBorder="1" applyAlignment="1">
      <alignment vertical="top"/>
    </xf>
    <xf numFmtId="0" fontId="10" fillId="34" borderId="12" xfId="0" applyFont="1" applyFill="1" applyBorder="1" applyAlignment="1">
      <alignment horizontal="left" vertical="top" wrapText="1"/>
    </xf>
    <xf numFmtId="49" fontId="10" fillId="34" borderId="11" xfId="0" applyNumberFormat="1" applyFont="1" applyFill="1" applyBorder="1" applyAlignment="1" applyProtection="1">
      <alignment horizontal="center" vertical="top"/>
      <protection/>
    </xf>
    <xf numFmtId="49" fontId="3" fillId="34" borderId="10" xfId="0" applyNumberFormat="1" applyFont="1" applyFill="1" applyBorder="1" applyAlignment="1" applyProtection="1">
      <alignment horizontal="center" vertical="top"/>
      <protection locked="0"/>
    </xf>
    <xf numFmtId="49" fontId="3" fillId="34" borderId="13" xfId="0" applyNumberFormat="1" applyFont="1" applyFill="1" applyBorder="1" applyAlignment="1" applyProtection="1">
      <alignment horizontal="center" vertical="top"/>
      <protection locked="0"/>
    </xf>
    <xf numFmtId="4" fontId="10" fillId="34" borderId="13" xfId="0" applyNumberFormat="1" applyFont="1" applyFill="1" applyBorder="1" applyAlignment="1">
      <alignment vertical="top"/>
    </xf>
    <xf numFmtId="0" fontId="10" fillId="32" borderId="11" xfId="0" applyFont="1" applyFill="1" applyBorder="1" applyAlignment="1">
      <alignment wrapText="1"/>
    </xf>
    <xf numFmtId="49" fontId="10" fillId="32" borderId="10" xfId="0" applyNumberFormat="1" applyFont="1" applyFill="1" applyBorder="1" applyAlignment="1" applyProtection="1">
      <alignment horizontal="center" vertical="top"/>
      <protection/>
    </xf>
    <xf numFmtId="4" fontId="10" fillId="32" borderId="14" xfId="0" applyNumberFormat="1" applyFont="1" applyFill="1" applyBorder="1" applyAlignment="1">
      <alignment vertical="top"/>
    </xf>
    <xf numFmtId="0" fontId="6" fillId="0" borderId="11" xfId="0" applyFont="1" applyBorder="1" applyAlignment="1">
      <alignment/>
    </xf>
    <xf numFmtId="4" fontId="6" fillId="0" borderId="14" xfId="0" applyNumberFormat="1" applyFont="1" applyBorder="1" applyAlignment="1">
      <alignment vertical="top"/>
    </xf>
    <xf numFmtId="4" fontId="11" fillId="0" borderId="14" xfId="0" applyNumberFormat="1" applyFont="1" applyBorder="1" applyAlignment="1">
      <alignment vertical="top"/>
    </xf>
    <xf numFmtId="49" fontId="10" fillId="34" borderId="11" xfId="0" applyNumberFormat="1" applyFont="1" applyFill="1" applyBorder="1" applyAlignment="1" applyProtection="1">
      <alignment horizontal="center" vertical="top"/>
      <protection locked="0"/>
    </xf>
    <xf numFmtId="49" fontId="2" fillId="34" borderId="30" xfId="0" applyNumberFormat="1" applyFont="1" applyFill="1" applyBorder="1" applyAlignment="1" applyProtection="1">
      <alignment horizontal="center" vertical="top"/>
      <protection locked="0"/>
    </xf>
    <xf numFmtId="49" fontId="2" fillId="34" borderId="28" xfId="0" applyNumberFormat="1" applyFont="1" applyFill="1" applyBorder="1" applyAlignment="1" applyProtection="1">
      <alignment horizontal="center" vertical="top"/>
      <protection locked="0"/>
    </xf>
    <xf numFmtId="4" fontId="10" fillId="34" borderId="28" xfId="0" applyNumberFormat="1" applyFont="1" applyFill="1" applyBorder="1" applyAlignment="1">
      <alignment vertical="top"/>
    </xf>
    <xf numFmtId="0" fontId="10" fillId="32" borderId="24" xfId="0" applyFont="1" applyFill="1" applyBorder="1" applyAlignment="1">
      <alignment horizontal="left" vertical="top" wrapText="1"/>
    </xf>
    <xf numFmtId="49" fontId="10" fillId="32" borderId="37" xfId="0" applyNumberFormat="1" applyFont="1" applyFill="1" applyBorder="1" applyAlignment="1" applyProtection="1">
      <alignment horizontal="center" vertical="top"/>
      <protection locked="0"/>
    </xf>
    <xf numFmtId="4" fontId="10" fillId="32" borderId="37" xfId="0" applyNumberFormat="1" applyFont="1" applyFill="1" applyBorder="1" applyAlignment="1">
      <alignment vertical="top"/>
    </xf>
    <xf numFmtId="0" fontId="6" fillId="0" borderId="38" xfId="0" applyFont="1" applyBorder="1" applyAlignment="1">
      <alignment/>
    </xf>
    <xf numFmtId="49" fontId="6" fillId="33" borderId="30" xfId="0" applyNumberFormat="1" applyFont="1" applyFill="1" applyBorder="1" applyAlignment="1" applyProtection="1">
      <alignment horizontal="center" vertical="top"/>
      <protection locked="0"/>
    </xf>
    <xf numFmtId="188" fontId="6" fillId="33" borderId="30" xfId="0" applyNumberFormat="1" applyFont="1" applyFill="1" applyBorder="1" applyAlignment="1">
      <alignment vertical="top"/>
    </xf>
    <xf numFmtId="0" fontId="11" fillId="0" borderId="11" xfId="0" applyFont="1" applyBorder="1" applyAlignment="1">
      <alignment horizontal="left" vertical="center" wrapText="1"/>
    </xf>
    <xf numFmtId="49" fontId="10" fillId="34" borderId="10" xfId="0" applyNumberFormat="1" applyFont="1" applyFill="1" applyBorder="1" applyAlignment="1" applyProtection="1">
      <alignment horizontal="center" vertical="top"/>
      <protection locked="0"/>
    </xf>
    <xf numFmtId="49" fontId="10" fillId="34" borderId="13" xfId="0" applyNumberFormat="1" applyFont="1" applyFill="1" applyBorder="1" applyAlignment="1" applyProtection="1">
      <alignment horizontal="center" vertical="top"/>
      <protection locked="0"/>
    </xf>
    <xf numFmtId="0" fontId="39" fillId="0" borderId="39" xfId="0" applyNumberFormat="1" applyFont="1" applyFill="1" applyBorder="1" applyAlignment="1">
      <alignment horizontal="left" vertical="center" wrapText="1"/>
    </xf>
    <xf numFmtId="49" fontId="39" fillId="0" borderId="21" xfId="0" applyNumberFormat="1" applyFont="1" applyFill="1" applyBorder="1" applyAlignment="1" applyProtection="1">
      <alignment horizontal="center" vertical="top"/>
      <protection/>
    </xf>
    <xf numFmtId="49" fontId="39" fillId="0" borderId="10" xfId="0" applyNumberFormat="1" applyFont="1" applyBorder="1" applyAlignment="1" applyProtection="1">
      <alignment horizontal="center" vertical="top"/>
      <protection locked="0"/>
    </xf>
    <xf numFmtId="4" fontId="39" fillId="0" borderId="29" xfId="0" applyNumberFormat="1" applyFont="1" applyBorder="1" applyAlignment="1">
      <alignment vertical="top"/>
    </xf>
    <xf numFmtId="49" fontId="2" fillId="0" borderId="39" xfId="0" applyNumberFormat="1" applyFont="1" applyFill="1" applyBorder="1" applyAlignment="1">
      <alignment horizontal="left" vertical="center" wrapText="1"/>
    </xf>
    <xf numFmtId="2" fontId="39" fillId="0" borderId="39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 applyProtection="1">
      <alignment horizontal="right" vertical="top" wrapText="1"/>
      <protection/>
    </xf>
    <xf numFmtId="49" fontId="3" fillId="34" borderId="10" xfId="0" applyNumberFormat="1" applyFont="1" applyFill="1" applyBorder="1" applyAlignment="1">
      <alignment horizontal="left" vertical="top"/>
    </xf>
    <xf numFmtId="49" fontId="3" fillId="34" borderId="10" xfId="0" applyNumberFormat="1" applyFont="1" applyFill="1" applyBorder="1" applyAlignment="1">
      <alignment horizontal="center" vertical="top"/>
    </xf>
    <xf numFmtId="49" fontId="3" fillId="34" borderId="13" xfId="0" applyNumberFormat="1" applyFont="1" applyFill="1" applyBorder="1" applyAlignment="1">
      <alignment horizontal="center" vertical="top"/>
    </xf>
    <xf numFmtId="4" fontId="10" fillId="34" borderId="10" xfId="0" applyNumberFormat="1" applyFont="1" applyFill="1" applyBorder="1" applyAlignment="1">
      <alignment vertical="top"/>
    </xf>
    <xf numFmtId="0" fontId="10" fillId="0" borderId="10" xfId="0" applyFont="1" applyBorder="1" applyAlignment="1">
      <alignment horizontal="left" vertical="top"/>
    </xf>
    <xf numFmtId="4" fontId="26" fillId="0" borderId="10" xfId="0" applyNumberFormat="1" applyFont="1" applyFill="1" applyBorder="1" applyAlignment="1">
      <alignment vertical="top"/>
    </xf>
    <xf numFmtId="3" fontId="28" fillId="0" borderId="31" xfId="0" applyNumberFormat="1" applyFont="1" applyBorder="1" applyAlignment="1">
      <alignment horizontal="center" vertical="top" wrapText="1"/>
    </xf>
    <xf numFmtId="3" fontId="28" fillId="0" borderId="30" xfId="0" applyNumberFormat="1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33" fillId="0" borderId="31" xfId="0" applyFont="1" applyBorder="1" applyAlignment="1">
      <alignment horizontal="center" vertical="top"/>
    </xf>
    <xf numFmtId="0" fontId="33" fillId="0" borderId="30" xfId="0" applyFont="1" applyBorder="1" applyAlignment="1">
      <alignment horizontal="center" vertical="top"/>
    </xf>
    <xf numFmtId="0" fontId="28" fillId="0" borderId="31" xfId="0" applyFont="1" applyFill="1" applyBorder="1" applyAlignment="1">
      <alignment horizontal="center" vertical="top" wrapText="1"/>
    </xf>
    <xf numFmtId="0" fontId="28" fillId="0" borderId="30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 wrapText="1"/>
    </xf>
    <xf numFmtId="0" fontId="28" fillId="0" borderId="20" xfId="0" applyFont="1" applyFill="1" applyBorder="1" applyAlignment="1">
      <alignment horizontal="center" vertical="top" wrapText="1"/>
    </xf>
    <xf numFmtId="0" fontId="28" fillId="0" borderId="39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16" fillId="0" borderId="40" xfId="0" applyNumberFormat="1" applyFont="1" applyBorder="1" applyAlignment="1">
      <alignment horizontal="right" wrapText="1"/>
    </xf>
    <xf numFmtId="0" fontId="16" fillId="0" borderId="17" xfId="0" applyFont="1" applyBorder="1" applyAlignment="1">
      <alignment horizontal="right" wrapText="1"/>
    </xf>
    <xf numFmtId="0" fontId="14" fillId="0" borderId="40" xfId="0" applyFont="1" applyBorder="1" applyAlignment="1">
      <alignment horizontal="center" vertical="top" textRotation="90" wrapText="1"/>
    </xf>
    <xf numFmtId="0" fontId="0" fillId="0" borderId="17" xfId="0" applyBorder="1" applyAlignment="1">
      <alignment horizontal="center" vertical="top" textRotation="90" wrapText="1"/>
    </xf>
    <xf numFmtId="0" fontId="15" fillId="0" borderId="40" xfId="0" applyFont="1" applyBorder="1" applyAlignment="1">
      <alignment horizontal="justify"/>
    </xf>
    <xf numFmtId="0" fontId="15" fillId="0" borderId="17" xfId="0" applyFont="1" applyBorder="1" applyAlignment="1">
      <alignment horizontal="justify"/>
    </xf>
    <xf numFmtId="0" fontId="16" fillId="0" borderId="40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14" fillId="0" borderId="4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40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</cellXfs>
  <cellStyles count="1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8" xfId="72"/>
    <cellStyle name="Обычный 2 2" xfId="73"/>
    <cellStyle name="Обычный 2 22" xfId="74"/>
    <cellStyle name="Обычный 2 3" xfId="75"/>
    <cellStyle name="Обычный 2 4" xfId="76"/>
    <cellStyle name="Обычный 2 5" xfId="77"/>
    <cellStyle name="Обычный 2 6" xfId="78"/>
    <cellStyle name="Обычный 2 7" xfId="79"/>
    <cellStyle name="Обычный 2 8" xfId="80"/>
    <cellStyle name="Обычный 2 9" xfId="81"/>
    <cellStyle name="Обычный 20" xfId="82"/>
    <cellStyle name="Обычный 21" xfId="83"/>
    <cellStyle name="Обычный 22" xfId="84"/>
    <cellStyle name="Обычный 23" xfId="85"/>
    <cellStyle name="Обычный 24" xfId="86"/>
    <cellStyle name="Обычный 25" xfId="87"/>
    <cellStyle name="Обычный 26" xfId="88"/>
    <cellStyle name="Обычный 27" xfId="89"/>
    <cellStyle name="Обычный 28" xfId="90"/>
    <cellStyle name="Обычный 29" xfId="91"/>
    <cellStyle name="Обычный 3" xfId="92"/>
    <cellStyle name="Обычный 30" xfId="93"/>
    <cellStyle name="Обычный 31" xfId="94"/>
    <cellStyle name="Обычный 32" xfId="95"/>
    <cellStyle name="Обычный 33" xfId="96"/>
    <cellStyle name="Обычный 34" xfId="97"/>
    <cellStyle name="Обычный 35" xfId="98"/>
    <cellStyle name="Обычный 36" xfId="99"/>
    <cellStyle name="Обычный 37" xfId="100"/>
    <cellStyle name="Обычный 38" xfId="101"/>
    <cellStyle name="Обычный 39" xfId="102"/>
    <cellStyle name="Обычный 4" xfId="103"/>
    <cellStyle name="Обычный 40" xfId="104"/>
    <cellStyle name="Обычный 41" xfId="105"/>
    <cellStyle name="Обычный 42" xfId="106"/>
    <cellStyle name="Обычный 43" xfId="107"/>
    <cellStyle name="Обычный 44" xfId="108"/>
    <cellStyle name="Обычный 45" xfId="109"/>
    <cellStyle name="Обычный 46" xfId="110"/>
    <cellStyle name="Обычный 47" xfId="111"/>
    <cellStyle name="Обычный 48" xfId="112"/>
    <cellStyle name="Обычный 5" xfId="113"/>
    <cellStyle name="Обычный 6" xfId="114"/>
    <cellStyle name="Обычный 7" xfId="115"/>
    <cellStyle name="Обычный 8" xfId="116"/>
    <cellStyle name="Обычный 9" xfId="117"/>
    <cellStyle name="Followed Hyperlink" xfId="118"/>
    <cellStyle name="Плохой" xfId="119"/>
    <cellStyle name="Пояснение" xfId="120"/>
    <cellStyle name="Примечание" xfId="121"/>
    <cellStyle name="Percent" xfId="122"/>
    <cellStyle name="Связанная ячейка" xfId="123"/>
    <cellStyle name="Текст предупреждения" xfId="124"/>
    <cellStyle name="Comma" xfId="125"/>
    <cellStyle name="Comma [0]" xfId="126"/>
    <cellStyle name="Хороший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0"/>
  <sheetViews>
    <sheetView tabSelected="1" zoomScalePageLayoutView="0" workbookViewId="0" topLeftCell="A40">
      <selection activeCell="M48" sqref="M48"/>
    </sheetView>
  </sheetViews>
  <sheetFormatPr defaultColWidth="9.00390625" defaultRowHeight="12.75"/>
  <cols>
    <col min="1" max="1" width="4.75390625" style="30" customWidth="1"/>
    <col min="2" max="2" width="9.375" style="31" hidden="1" customWidth="1"/>
    <col min="3" max="3" width="68.75390625" style="30" customWidth="1"/>
    <col min="4" max="4" width="5.75390625" style="32" customWidth="1"/>
    <col min="5" max="5" width="5.25390625" style="32" customWidth="1"/>
    <col min="6" max="6" width="4.625" style="32" customWidth="1"/>
    <col min="7" max="7" width="5.75390625" style="32" customWidth="1"/>
    <col min="8" max="8" width="6.125" style="32" customWidth="1"/>
    <col min="9" max="9" width="4.875" style="32" customWidth="1"/>
    <col min="10" max="10" width="6.25390625" style="32" customWidth="1"/>
    <col min="11" max="11" width="5.875" style="32" customWidth="1"/>
    <col min="12" max="12" width="16.375" style="34" customWidth="1"/>
    <col min="13" max="13" width="15.75390625" style="30" customWidth="1"/>
    <col min="14" max="14" width="13.75390625" style="30" customWidth="1"/>
    <col min="15" max="16384" width="9.125" style="30" customWidth="1"/>
  </cols>
  <sheetData>
    <row r="2" spans="4:12" ht="15.75">
      <c r="D2" s="40" t="s">
        <v>145</v>
      </c>
      <c r="E2" s="33"/>
      <c r="F2" s="33"/>
      <c r="G2" s="33"/>
      <c r="H2" s="33"/>
      <c r="I2" s="33"/>
      <c r="J2" s="33"/>
      <c r="K2" s="33"/>
      <c r="L2" s="60" t="s">
        <v>227</v>
      </c>
    </row>
    <row r="3" spans="4:11" ht="15.75">
      <c r="D3" s="33"/>
      <c r="E3" s="33"/>
      <c r="F3" s="33"/>
      <c r="G3" s="33"/>
      <c r="H3" s="33"/>
      <c r="I3" s="33"/>
      <c r="J3" s="33"/>
      <c r="K3" s="33"/>
    </row>
    <row r="4" spans="1:13" ht="16.5" customHeight="1">
      <c r="A4" s="221" t="s">
        <v>228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</row>
    <row r="5" spans="12:14" ht="16.5" customHeight="1">
      <c r="L5" s="35"/>
      <c r="N5" s="82" t="s">
        <v>56</v>
      </c>
    </row>
    <row r="6" spans="1:14" s="36" customFormat="1" ht="42.75" customHeight="1">
      <c r="A6" s="222" t="s">
        <v>57</v>
      </c>
      <c r="B6" s="138"/>
      <c r="C6" s="224" t="s">
        <v>58</v>
      </c>
      <c r="D6" s="226" t="s">
        <v>59</v>
      </c>
      <c r="E6" s="227"/>
      <c r="F6" s="227"/>
      <c r="G6" s="227"/>
      <c r="H6" s="227"/>
      <c r="I6" s="227"/>
      <c r="J6" s="227"/>
      <c r="K6" s="228"/>
      <c r="L6" s="219" t="s">
        <v>225</v>
      </c>
      <c r="M6" s="219" t="s">
        <v>226</v>
      </c>
      <c r="N6" s="219" t="s">
        <v>191</v>
      </c>
    </row>
    <row r="7" spans="1:14" s="36" customFormat="1" ht="56.25" customHeight="1">
      <c r="A7" s="223"/>
      <c r="B7" s="139"/>
      <c r="C7" s="225"/>
      <c r="D7" s="140" t="s">
        <v>60</v>
      </c>
      <c r="E7" s="140" t="s">
        <v>171</v>
      </c>
      <c r="F7" s="140" t="s">
        <v>61</v>
      </c>
      <c r="G7" s="140" t="s">
        <v>62</v>
      </c>
      <c r="H7" s="140" t="s">
        <v>63</v>
      </c>
      <c r="I7" s="140" t="s">
        <v>172</v>
      </c>
      <c r="J7" s="140" t="s">
        <v>64</v>
      </c>
      <c r="K7" s="140" t="s">
        <v>65</v>
      </c>
      <c r="L7" s="220"/>
      <c r="M7" s="220"/>
      <c r="N7" s="220"/>
    </row>
    <row r="8" spans="1:14" s="37" customFormat="1" ht="18.75" customHeight="1">
      <c r="A8" s="110" t="s">
        <v>66</v>
      </c>
      <c r="B8" s="110"/>
      <c r="C8" s="111" t="s">
        <v>67</v>
      </c>
      <c r="D8" s="70" t="s">
        <v>68</v>
      </c>
      <c r="E8" s="70">
        <v>1</v>
      </c>
      <c r="F8" s="70" t="s">
        <v>14</v>
      </c>
      <c r="G8" s="71" t="s">
        <v>14</v>
      </c>
      <c r="H8" s="71" t="s">
        <v>68</v>
      </c>
      <c r="I8" s="71" t="s">
        <v>14</v>
      </c>
      <c r="J8" s="71" t="s">
        <v>69</v>
      </c>
      <c r="K8" s="71" t="s">
        <v>68</v>
      </c>
      <c r="L8" s="69">
        <f>L9+L13+L19+L21+L29+L32</f>
        <v>1686400.94</v>
      </c>
      <c r="M8" s="69">
        <f>M9+M13+M19+M21+M29+M32</f>
        <v>273964.79</v>
      </c>
      <c r="N8" s="80">
        <f>M8/L8*100</f>
        <v>16.245531148719593</v>
      </c>
    </row>
    <row r="9" spans="1:14" s="38" customFormat="1" ht="23.25" customHeight="1">
      <c r="A9" s="112" t="s">
        <v>70</v>
      </c>
      <c r="B9" s="112"/>
      <c r="C9" s="142" t="s">
        <v>71</v>
      </c>
      <c r="D9" s="143" t="s">
        <v>68</v>
      </c>
      <c r="E9" s="143">
        <v>1</v>
      </c>
      <c r="F9" s="143" t="s">
        <v>2</v>
      </c>
      <c r="G9" s="144" t="s">
        <v>14</v>
      </c>
      <c r="H9" s="144" t="s">
        <v>68</v>
      </c>
      <c r="I9" s="144" t="s">
        <v>14</v>
      </c>
      <c r="J9" s="144" t="s">
        <v>69</v>
      </c>
      <c r="K9" s="144" t="s">
        <v>68</v>
      </c>
      <c r="L9" s="145">
        <f>L10</f>
        <v>160000</v>
      </c>
      <c r="M9" s="145">
        <f>M10</f>
        <v>36699.42</v>
      </c>
      <c r="N9" s="133">
        <f aca="true" t="shared" si="0" ref="N9:N48">M9/L9*100</f>
        <v>22.9371375</v>
      </c>
    </row>
    <row r="10" spans="1:14" s="39" customFormat="1" ht="20.25" customHeight="1">
      <c r="A10" s="114" t="s">
        <v>72</v>
      </c>
      <c r="B10" s="114"/>
      <c r="C10" s="115" t="s">
        <v>73</v>
      </c>
      <c r="D10" s="73" t="s">
        <v>68</v>
      </c>
      <c r="E10" s="74">
        <v>1</v>
      </c>
      <c r="F10" s="74" t="s">
        <v>2</v>
      </c>
      <c r="G10" s="73" t="s">
        <v>5</v>
      </c>
      <c r="H10" s="73" t="s">
        <v>68</v>
      </c>
      <c r="I10" s="73" t="s">
        <v>2</v>
      </c>
      <c r="J10" s="73" t="s">
        <v>69</v>
      </c>
      <c r="K10" s="73" t="s">
        <v>28</v>
      </c>
      <c r="L10" s="68">
        <f>L11+L12</f>
        <v>160000</v>
      </c>
      <c r="M10" s="68">
        <f>M11+M12</f>
        <v>36699.42</v>
      </c>
      <c r="N10" s="128">
        <f t="shared" si="0"/>
        <v>22.9371375</v>
      </c>
    </row>
    <row r="11" spans="1:14" ht="67.5" customHeight="1">
      <c r="A11" s="116"/>
      <c r="B11" s="116"/>
      <c r="C11" s="146" t="s">
        <v>173</v>
      </c>
      <c r="D11" s="48" t="s">
        <v>68</v>
      </c>
      <c r="E11" s="75">
        <v>1</v>
      </c>
      <c r="F11" s="75" t="s">
        <v>2</v>
      </c>
      <c r="G11" s="48" t="s">
        <v>5</v>
      </c>
      <c r="H11" s="48" t="s">
        <v>74</v>
      </c>
      <c r="I11" s="48" t="s">
        <v>2</v>
      </c>
      <c r="J11" s="48" t="s">
        <v>69</v>
      </c>
      <c r="K11" s="48" t="s">
        <v>28</v>
      </c>
      <c r="L11" s="61">
        <v>160000</v>
      </c>
      <c r="M11" s="61">
        <v>36699.42</v>
      </c>
      <c r="N11" s="127">
        <f t="shared" si="0"/>
        <v>22.9371375</v>
      </c>
    </row>
    <row r="12" spans="1:14" ht="56.25" customHeight="1">
      <c r="A12" s="116"/>
      <c r="B12" s="116"/>
      <c r="C12" s="147" t="s">
        <v>174</v>
      </c>
      <c r="D12" s="48" t="s">
        <v>68</v>
      </c>
      <c r="E12" s="75">
        <v>1</v>
      </c>
      <c r="F12" s="75" t="s">
        <v>2</v>
      </c>
      <c r="G12" s="48" t="s">
        <v>5</v>
      </c>
      <c r="H12" s="48" t="s">
        <v>144</v>
      </c>
      <c r="I12" s="48" t="s">
        <v>2</v>
      </c>
      <c r="J12" s="48" t="s">
        <v>69</v>
      </c>
      <c r="K12" s="48" t="s">
        <v>28</v>
      </c>
      <c r="L12" s="61">
        <v>0</v>
      </c>
      <c r="M12" s="61">
        <v>0</v>
      </c>
      <c r="N12" s="127" t="e">
        <f t="shared" si="0"/>
        <v>#DIV/0!</v>
      </c>
    </row>
    <row r="13" spans="1:14" ht="32.25" customHeight="1">
      <c r="A13" s="112" t="s">
        <v>78</v>
      </c>
      <c r="B13" s="116"/>
      <c r="C13" s="148" t="s">
        <v>113</v>
      </c>
      <c r="D13" s="49" t="s">
        <v>68</v>
      </c>
      <c r="E13" s="49" t="s">
        <v>76</v>
      </c>
      <c r="F13" s="49" t="s">
        <v>7</v>
      </c>
      <c r="G13" s="49" t="s">
        <v>14</v>
      </c>
      <c r="H13" s="49" t="s">
        <v>68</v>
      </c>
      <c r="I13" s="49" t="s">
        <v>14</v>
      </c>
      <c r="J13" s="49" t="s">
        <v>69</v>
      </c>
      <c r="K13" s="49" t="s">
        <v>28</v>
      </c>
      <c r="L13" s="67">
        <f>L14</f>
        <v>1053400</v>
      </c>
      <c r="M13" s="67">
        <f>M14</f>
        <v>201718.91999999998</v>
      </c>
      <c r="N13" s="127">
        <f t="shared" si="0"/>
        <v>19.149318397569772</v>
      </c>
    </row>
    <row r="14" spans="1:14" ht="30.75" customHeight="1">
      <c r="A14" s="112" t="s">
        <v>78</v>
      </c>
      <c r="B14" s="116"/>
      <c r="C14" s="149" t="s">
        <v>114</v>
      </c>
      <c r="D14" s="73" t="s">
        <v>68</v>
      </c>
      <c r="E14" s="73" t="s">
        <v>76</v>
      </c>
      <c r="F14" s="73" t="s">
        <v>7</v>
      </c>
      <c r="G14" s="73" t="s">
        <v>5</v>
      </c>
      <c r="H14" s="73" t="s">
        <v>68</v>
      </c>
      <c r="I14" s="73" t="s">
        <v>2</v>
      </c>
      <c r="J14" s="73" t="s">
        <v>69</v>
      </c>
      <c r="K14" s="73" t="s">
        <v>28</v>
      </c>
      <c r="L14" s="150">
        <v>1053400</v>
      </c>
      <c r="M14" s="150">
        <f>M15+M16+M17+M18</f>
        <v>201718.91999999998</v>
      </c>
      <c r="N14" s="129">
        <f t="shared" si="0"/>
        <v>19.149318397569772</v>
      </c>
    </row>
    <row r="15" spans="1:14" ht="36" customHeight="1">
      <c r="A15" s="114" t="s">
        <v>81</v>
      </c>
      <c r="B15" s="116"/>
      <c r="C15" s="141" t="s">
        <v>115</v>
      </c>
      <c r="D15" s="48" t="s">
        <v>68</v>
      </c>
      <c r="E15" s="48" t="s">
        <v>76</v>
      </c>
      <c r="F15" s="48" t="s">
        <v>7</v>
      </c>
      <c r="G15" s="48" t="s">
        <v>5</v>
      </c>
      <c r="H15" s="48" t="s">
        <v>116</v>
      </c>
      <c r="I15" s="48" t="s">
        <v>2</v>
      </c>
      <c r="J15" s="48" t="s">
        <v>69</v>
      </c>
      <c r="K15" s="48" t="s">
        <v>28</v>
      </c>
      <c r="L15" s="61">
        <v>334000</v>
      </c>
      <c r="M15" s="61">
        <v>83104.92</v>
      </c>
      <c r="N15" s="128">
        <f t="shared" si="0"/>
        <v>24.881712574850297</v>
      </c>
    </row>
    <row r="16" spans="1:14" ht="33.75" customHeight="1">
      <c r="A16" s="117"/>
      <c r="B16" s="116"/>
      <c r="C16" s="141" t="s">
        <v>117</v>
      </c>
      <c r="D16" s="48" t="s">
        <v>68</v>
      </c>
      <c r="E16" s="48" t="s">
        <v>76</v>
      </c>
      <c r="F16" s="48" t="s">
        <v>7</v>
      </c>
      <c r="G16" s="48" t="s">
        <v>5</v>
      </c>
      <c r="H16" s="48" t="s">
        <v>118</v>
      </c>
      <c r="I16" s="48" t="s">
        <v>2</v>
      </c>
      <c r="J16" s="48" t="s">
        <v>69</v>
      </c>
      <c r="K16" s="48" t="s">
        <v>28</v>
      </c>
      <c r="L16" s="61">
        <v>5400</v>
      </c>
      <c r="M16" s="61">
        <v>560.22</v>
      </c>
      <c r="N16" s="130">
        <f t="shared" si="0"/>
        <v>10.374444444444444</v>
      </c>
    </row>
    <row r="17" spans="1:14" ht="48" customHeight="1">
      <c r="A17" s="117"/>
      <c r="B17" s="116"/>
      <c r="C17" s="141" t="s">
        <v>119</v>
      </c>
      <c r="D17" s="48" t="s">
        <v>68</v>
      </c>
      <c r="E17" s="48" t="s">
        <v>76</v>
      </c>
      <c r="F17" s="48" t="s">
        <v>7</v>
      </c>
      <c r="G17" s="48" t="s">
        <v>5</v>
      </c>
      <c r="H17" s="48" t="s">
        <v>120</v>
      </c>
      <c r="I17" s="48" t="s">
        <v>2</v>
      </c>
      <c r="J17" s="48" t="s">
        <v>69</v>
      </c>
      <c r="K17" s="48" t="s">
        <v>28</v>
      </c>
      <c r="L17" s="61">
        <v>767000</v>
      </c>
      <c r="M17" s="61">
        <v>135370.65</v>
      </c>
      <c r="N17" s="130">
        <f t="shared" si="0"/>
        <v>17.64936766623207</v>
      </c>
    </row>
    <row r="18" spans="1:14" s="38" customFormat="1" ht="50.25" customHeight="1">
      <c r="A18" s="117"/>
      <c r="B18" s="116"/>
      <c r="C18" s="141" t="s">
        <v>121</v>
      </c>
      <c r="D18" s="48" t="s">
        <v>68</v>
      </c>
      <c r="E18" s="48" t="s">
        <v>76</v>
      </c>
      <c r="F18" s="48" t="s">
        <v>7</v>
      </c>
      <c r="G18" s="48" t="s">
        <v>5</v>
      </c>
      <c r="H18" s="48" t="s">
        <v>122</v>
      </c>
      <c r="I18" s="48" t="s">
        <v>2</v>
      </c>
      <c r="J18" s="48" t="s">
        <v>69</v>
      </c>
      <c r="K18" s="48" t="s">
        <v>28</v>
      </c>
      <c r="L18" s="61">
        <v>-53000</v>
      </c>
      <c r="M18" s="61">
        <v>-17316.87</v>
      </c>
      <c r="N18" s="130">
        <f t="shared" si="0"/>
        <v>32.67333962264151</v>
      </c>
    </row>
    <row r="19" spans="1:14" s="38" customFormat="1" ht="21" customHeight="1">
      <c r="A19" s="112" t="s">
        <v>85</v>
      </c>
      <c r="B19" s="116"/>
      <c r="C19" s="113" t="s">
        <v>75</v>
      </c>
      <c r="D19" s="49" t="s">
        <v>68</v>
      </c>
      <c r="E19" s="49" t="s">
        <v>76</v>
      </c>
      <c r="F19" s="49" t="s">
        <v>4</v>
      </c>
      <c r="G19" s="49" t="s">
        <v>14</v>
      </c>
      <c r="H19" s="49" t="s">
        <v>68</v>
      </c>
      <c r="I19" s="49" t="s">
        <v>14</v>
      </c>
      <c r="J19" s="49" t="s">
        <v>69</v>
      </c>
      <c r="K19" s="49" t="s">
        <v>68</v>
      </c>
      <c r="L19" s="67">
        <f>L20</f>
        <v>0</v>
      </c>
      <c r="M19" s="67">
        <f>M20</f>
        <v>0</v>
      </c>
      <c r="N19" s="130" t="e">
        <f t="shared" si="0"/>
        <v>#DIV/0!</v>
      </c>
    </row>
    <row r="20" spans="2:14" s="38" customFormat="1" ht="19.5" customHeight="1">
      <c r="B20" s="116"/>
      <c r="C20" s="151" t="s">
        <v>77</v>
      </c>
      <c r="D20" s="152" t="s">
        <v>68</v>
      </c>
      <c r="E20" s="152" t="s">
        <v>76</v>
      </c>
      <c r="F20" s="152" t="s">
        <v>4</v>
      </c>
      <c r="G20" s="152" t="s">
        <v>7</v>
      </c>
      <c r="H20" s="152" t="s">
        <v>74</v>
      </c>
      <c r="I20" s="152" t="s">
        <v>2</v>
      </c>
      <c r="J20" s="152" t="s">
        <v>69</v>
      </c>
      <c r="K20" s="152" t="s">
        <v>28</v>
      </c>
      <c r="L20" s="61">
        <v>0</v>
      </c>
      <c r="M20" s="61">
        <v>0</v>
      </c>
      <c r="N20" s="80" t="e">
        <f t="shared" si="0"/>
        <v>#DIV/0!</v>
      </c>
    </row>
    <row r="21" spans="1:14" ht="16.5" customHeight="1">
      <c r="A21" s="112" t="s">
        <v>90</v>
      </c>
      <c r="B21" s="116"/>
      <c r="C21" s="113" t="s">
        <v>79</v>
      </c>
      <c r="D21" s="72" t="s">
        <v>68</v>
      </c>
      <c r="E21" s="49" t="s">
        <v>76</v>
      </c>
      <c r="F21" s="49" t="s">
        <v>80</v>
      </c>
      <c r="G21" s="49" t="s">
        <v>14</v>
      </c>
      <c r="H21" s="49" t="s">
        <v>68</v>
      </c>
      <c r="I21" s="49" t="s">
        <v>14</v>
      </c>
      <c r="J21" s="49" t="s">
        <v>69</v>
      </c>
      <c r="K21" s="49" t="s">
        <v>68</v>
      </c>
      <c r="L21" s="67">
        <f>L22+L24</f>
        <v>467000</v>
      </c>
      <c r="M21" s="67">
        <f>M22+M24</f>
        <v>35046.45</v>
      </c>
      <c r="N21" s="130">
        <f t="shared" si="0"/>
        <v>7.5045931477516055</v>
      </c>
    </row>
    <row r="22" spans="1:14" ht="17.25" customHeight="1">
      <c r="A22" s="114" t="s">
        <v>123</v>
      </c>
      <c r="B22" s="112"/>
      <c r="C22" s="115" t="s">
        <v>82</v>
      </c>
      <c r="D22" s="73" t="s">
        <v>68</v>
      </c>
      <c r="E22" s="73" t="s">
        <v>76</v>
      </c>
      <c r="F22" s="73" t="s">
        <v>80</v>
      </c>
      <c r="G22" s="73" t="s">
        <v>2</v>
      </c>
      <c r="H22" s="73" t="s">
        <v>68</v>
      </c>
      <c r="I22" s="73" t="s">
        <v>14</v>
      </c>
      <c r="J22" s="73" t="s">
        <v>69</v>
      </c>
      <c r="K22" s="73" t="s">
        <v>28</v>
      </c>
      <c r="L22" s="68">
        <f>L23</f>
        <v>67000</v>
      </c>
      <c r="M22" s="68">
        <f>M23</f>
        <v>208.63</v>
      </c>
      <c r="N22" s="133">
        <f t="shared" si="0"/>
        <v>0.3113880597014925</v>
      </c>
    </row>
    <row r="23" spans="2:14" ht="30" customHeight="1">
      <c r="B23" s="112"/>
      <c r="C23" s="108" t="s">
        <v>195</v>
      </c>
      <c r="D23" s="76" t="s">
        <v>68</v>
      </c>
      <c r="E23" s="76" t="s">
        <v>76</v>
      </c>
      <c r="F23" s="76" t="s">
        <v>80</v>
      </c>
      <c r="G23" s="76" t="s">
        <v>2</v>
      </c>
      <c r="H23" s="76" t="s">
        <v>83</v>
      </c>
      <c r="I23" s="76" t="s">
        <v>27</v>
      </c>
      <c r="J23" s="76" t="s">
        <v>69</v>
      </c>
      <c r="K23" s="76" t="s">
        <v>28</v>
      </c>
      <c r="L23" s="61">
        <v>67000</v>
      </c>
      <c r="M23" s="61">
        <v>208.63</v>
      </c>
      <c r="N23" s="128">
        <f t="shared" si="0"/>
        <v>0.3113880597014925</v>
      </c>
    </row>
    <row r="24" spans="1:14" ht="18.75" customHeight="1">
      <c r="A24" s="114" t="s">
        <v>124</v>
      </c>
      <c r="B24" s="114"/>
      <c r="C24" s="115" t="s">
        <v>84</v>
      </c>
      <c r="D24" s="73" t="s">
        <v>68</v>
      </c>
      <c r="E24" s="73" t="s">
        <v>76</v>
      </c>
      <c r="F24" s="73" t="s">
        <v>80</v>
      </c>
      <c r="G24" s="73" t="s">
        <v>80</v>
      </c>
      <c r="H24" s="73" t="s">
        <v>68</v>
      </c>
      <c r="I24" s="73" t="s">
        <v>14</v>
      </c>
      <c r="J24" s="73" t="s">
        <v>69</v>
      </c>
      <c r="K24" s="73" t="s">
        <v>28</v>
      </c>
      <c r="L24" s="68">
        <f>L25+L27</f>
        <v>400000</v>
      </c>
      <c r="M24" s="68">
        <f>M25+M27</f>
        <v>34837.82</v>
      </c>
      <c r="N24" s="130">
        <f t="shared" si="0"/>
        <v>8.709454999999998</v>
      </c>
    </row>
    <row r="25" spans="1:14" ht="15.75" customHeight="1">
      <c r="A25" s="114" t="s">
        <v>175</v>
      </c>
      <c r="B25" s="116"/>
      <c r="C25" s="118" t="s">
        <v>176</v>
      </c>
      <c r="D25" s="119" t="s">
        <v>68</v>
      </c>
      <c r="E25" s="119" t="s">
        <v>76</v>
      </c>
      <c r="F25" s="119" t="s">
        <v>80</v>
      </c>
      <c r="G25" s="119" t="s">
        <v>80</v>
      </c>
      <c r="H25" s="119" t="s">
        <v>83</v>
      </c>
      <c r="I25" s="119" t="s">
        <v>14</v>
      </c>
      <c r="J25" s="119" t="s">
        <v>69</v>
      </c>
      <c r="K25" s="119" t="s">
        <v>28</v>
      </c>
      <c r="L25" s="120">
        <f>L26</f>
        <v>150000</v>
      </c>
      <c r="M25" s="120">
        <f>M26</f>
        <v>39801.51</v>
      </c>
      <c r="N25" s="128">
        <f t="shared" si="0"/>
        <v>26.53434</v>
      </c>
    </row>
    <row r="26" spans="2:14" ht="32.25" customHeight="1">
      <c r="B26" s="116"/>
      <c r="C26" s="109" t="s">
        <v>177</v>
      </c>
      <c r="D26" s="76" t="s">
        <v>68</v>
      </c>
      <c r="E26" s="76" t="s">
        <v>76</v>
      </c>
      <c r="F26" s="76" t="s">
        <v>80</v>
      </c>
      <c r="G26" s="76" t="s">
        <v>80</v>
      </c>
      <c r="H26" s="76" t="s">
        <v>147</v>
      </c>
      <c r="I26" s="76" t="s">
        <v>27</v>
      </c>
      <c r="J26" s="76" t="s">
        <v>69</v>
      </c>
      <c r="K26" s="76" t="s">
        <v>28</v>
      </c>
      <c r="L26" s="61">
        <v>150000</v>
      </c>
      <c r="M26" s="61">
        <f>39219+582.51</f>
        <v>39801.51</v>
      </c>
      <c r="N26" s="131">
        <f t="shared" si="0"/>
        <v>26.53434</v>
      </c>
    </row>
    <row r="27" spans="1:14" ht="18" customHeight="1">
      <c r="A27" s="114" t="s">
        <v>178</v>
      </c>
      <c r="B27" s="116"/>
      <c r="C27" s="118" t="s">
        <v>179</v>
      </c>
      <c r="D27" s="119" t="s">
        <v>68</v>
      </c>
      <c r="E27" s="119" t="s">
        <v>76</v>
      </c>
      <c r="F27" s="119" t="s">
        <v>80</v>
      </c>
      <c r="G27" s="119" t="s">
        <v>80</v>
      </c>
      <c r="H27" s="119" t="s">
        <v>144</v>
      </c>
      <c r="I27" s="119" t="s">
        <v>14</v>
      </c>
      <c r="J27" s="119" t="s">
        <v>69</v>
      </c>
      <c r="K27" s="119" t="s">
        <v>28</v>
      </c>
      <c r="L27" s="120">
        <f>L28</f>
        <v>250000</v>
      </c>
      <c r="M27" s="120">
        <f>M28</f>
        <v>-4963.69</v>
      </c>
      <c r="N27" s="130">
        <f t="shared" si="0"/>
        <v>-1.9854759999999998</v>
      </c>
    </row>
    <row r="28" spans="2:14" ht="29.25" customHeight="1">
      <c r="B28" s="116"/>
      <c r="C28" s="109" t="s">
        <v>180</v>
      </c>
      <c r="D28" s="77" t="s">
        <v>68</v>
      </c>
      <c r="E28" s="77" t="s">
        <v>76</v>
      </c>
      <c r="F28" s="77" t="s">
        <v>80</v>
      </c>
      <c r="G28" s="77" t="s">
        <v>80</v>
      </c>
      <c r="H28" s="77" t="s">
        <v>148</v>
      </c>
      <c r="I28" s="77" t="s">
        <v>27</v>
      </c>
      <c r="J28" s="77" t="s">
        <v>69</v>
      </c>
      <c r="K28" s="77" t="s">
        <v>28</v>
      </c>
      <c r="L28" s="61">
        <v>250000</v>
      </c>
      <c r="M28" s="61">
        <f>-5006+42.31</f>
        <v>-4963.69</v>
      </c>
      <c r="N28" s="131">
        <f t="shared" si="0"/>
        <v>-1.9854759999999998</v>
      </c>
    </row>
    <row r="29" spans="1:14" ht="17.25" customHeight="1">
      <c r="A29" s="112" t="s">
        <v>125</v>
      </c>
      <c r="B29" s="116"/>
      <c r="C29" s="121" t="s">
        <v>86</v>
      </c>
      <c r="D29" s="49" t="s">
        <v>68</v>
      </c>
      <c r="E29" s="49" t="s">
        <v>76</v>
      </c>
      <c r="F29" s="49" t="s">
        <v>3</v>
      </c>
      <c r="G29" s="49" t="s">
        <v>14</v>
      </c>
      <c r="H29" s="49" t="s">
        <v>68</v>
      </c>
      <c r="I29" s="49" t="s">
        <v>14</v>
      </c>
      <c r="J29" s="49" t="s">
        <v>69</v>
      </c>
      <c r="K29" s="49" t="s">
        <v>68</v>
      </c>
      <c r="L29" s="67">
        <f>L30</f>
        <v>5000</v>
      </c>
      <c r="M29" s="67">
        <f>M30</f>
        <v>500</v>
      </c>
      <c r="N29" s="132">
        <f t="shared" si="0"/>
        <v>10</v>
      </c>
    </row>
    <row r="30" spans="1:14" ht="46.5" customHeight="1">
      <c r="A30" s="114" t="s">
        <v>126</v>
      </c>
      <c r="B30" s="116"/>
      <c r="C30" s="122" t="s">
        <v>87</v>
      </c>
      <c r="D30" s="73" t="s">
        <v>68</v>
      </c>
      <c r="E30" s="73" t="s">
        <v>76</v>
      </c>
      <c r="F30" s="73" t="s">
        <v>3</v>
      </c>
      <c r="G30" s="73" t="s">
        <v>8</v>
      </c>
      <c r="H30" s="73" t="s">
        <v>68</v>
      </c>
      <c r="I30" s="73" t="s">
        <v>2</v>
      </c>
      <c r="J30" s="73" t="s">
        <v>69</v>
      </c>
      <c r="K30" s="73" t="s">
        <v>28</v>
      </c>
      <c r="L30" s="218">
        <f>L31</f>
        <v>5000</v>
      </c>
      <c r="M30" s="68">
        <f>M31</f>
        <v>500</v>
      </c>
      <c r="N30" s="80">
        <f t="shared" si="0"/>
        <v>10</v>
      </c>
    </row>
    <row r="31" spans="2:14" ht="19.5" customHeight="1">
      <c r="B31" s="116"/>
      <c r="C31" s="123" t="s">
        <v>196</v>
      </c>
      <c r="D31" s="48" t="s">
        <v>68</v>
      </c>
      <c r="E31" s="48" t="s">
        <v>76</v>
      </c>
      <c r="F31" s="48" t="s">
        <v>3</v>
      </c>
      <c r="G31" s="48" t="s">
        <v>8</v>
      </c>
      <c r="H31" s="48" t="s">
        <v>30</v>
      </c>
      <c r="I31" s="48" t="s">
        <v>2</v>
      </c>
      <c r="J31" s="48" t="s">
        <v>69</v>
      </c>
      <c r="K31" s="48" t="s">
        <v>28</v>
      </c>
      <c r="L31" s="61">
        <v>5000</v>
      </c>
      <c r="M31" s="61">
        <v>500</v>
      </c>
      <c r="N31" s="133">
        <f t="shared" si="0"/>
        <v>10</v>
      </c>
    </row>
    <row r="32" spans="1:14" ht="15" customHeight="1">
      <c r="A32" s="217" t="s">
        <v>127</v>
      </c>
      <c r="B32" s="116"/>
      <c r="C32" s="148" t="s">
        <v>91</v>
      </c>
      <c r="D32" s="78" t="s">
        <v>68</v>
      </c>
      <c r="E32" s="78" t="s">
        <v>76</v>
      </c>
      <c r="F32" s="78" t="s">
        <v>92</v>
      </c>
      <c r="G32" s="78" t="s">
        <v>14</v>
      </c>
      <c r="H32" s="78" t="s">
        <v>68</v>
      </c>
      <c r="I32" s="78" t="s">
        <v>14</v>
      </c>
      <c r="J32" s="78" t="s">
        <v>69</v>
      </c>
      <c r="K32" s="78" t="s">
        <v>68</v>
      </c>
      <c r="L32" s="67">
        <f>L33</f>
        <v>1000.94</v>
      </c>
      <c r="M32" s="67">
        <f>M33</f>
        <v>0</v>
      </c>
      <c r="N32" s="128">
        <f t="shared" si="0"/>
        <v>0</v>
      </c>
    </row>
    <row r="33" spans="1:14" s="39" customFormat="1" ht="20.25" customHeight="1">
      <c r="A33" s="114" t="s">
        <v>181</v>
      </c>
      <c r="B33" s="116"/>
      <c r="C33" s="153" t="s">
        <v>182</v>
      </c>
      <c r="D33" s="77" t="s">
        <v>68</v>
      </c>
      <c r="E33" s="77" t="s">
        <v>76</v>
      </c>
      <c r="F33" s="77" t="s">
        <v>92</v>
      </c>
      <c r="G33" s="77" t="s">
        <v>4</v>
      </c>
      <c r="H33" s="77" t="s">
        <v>89</v>
      </c>
      <c r="I33" s="77" t="s">
        <v>27</v>
      </c>
      <c r="J33" s="77" t="s">
        <v>69</v>
      </c>
      <c r="K33" s="77" t="s">
        <v>93</v>
      </c>
      <c r="L33" s="61">
        <f>1000+0.94</f>
        <v>1000.94</v>
      </c>
      <c r="M33" s="61">
        <v>0</v>
      </c>
      <c r="N33" s="130">
        <f t="shared" si="0"/>
        <v>0</v>
      </c>
    </row>
    <row r="34" spans="1:14" ht="18" customHeight="1">
      <c r="A34" s="110" t="s">
        <v>94</v>
      </c>
      <c r="B34" s="116"/>
      <c r="C34" s="154" t="s">
        <v>95</v>
      </c>
      <c r="D34" s="79" t="s">
        <v>68</v>
      </c>
      <c r="E34" s="79" t="s">
        <v>96</v>
      </c>
      <c r="F34" s="79" t="s">
        <v>14</v>
      </c>
      <c r="G34" s="79" t="s">
        <v>14</v>
      </c>
      <c r="H34" s="79" t="s">
        <v>68</v>
      </c>
      <c r="I34" s="79" t="s">
        <v>14</v>
      </c>
      <c r="J34" s="79" t="s">
        <v>69</v>
      </c>
      <c r="K34" s="79" t="s">
        <v>68</v>
      </c>
      <c r="L34" s="69">
        <f>L35+L45</f>
        <v>3871824.66</v>
      </c>
      <c r="M34" s="69">
        <f>M35+M45</f>
        <v>424853.6</v>
      </c>
      <c r="N34" s="80">
        <f t="shared" si="0"/>
        <v>10.972955578003884</v>
      </c>
    </row>
    <row r="35" spans="1:14" ht="34.5" customHeight="1">
      <c r="A35" s="110" t="s">
        <v>230</v>
      </c>
      <c r="B35" s="116"/>
      <c r="C35" s="155" t="s">
        <v>97</v>
      </c>
      <c r="D35" s="143" t="s">
        <v>68</v>
      </c>
      <c r="E35" s="144" t="s">
        <v>96</v>
      </c>
      <c r="F35" s="144" t="s">
        <v>5</v>
      </c>
      <c r="G35" s="144" t="s">
        <v>14</v>
      </c>
      <c r="H35" s="144" t="s">
        <v>68</v>
      </c>
      <c r="I35" s="144" t="s">
        <v>14</v>
      </c>
      <c r="J35" s="144" t="s">
        <v>69</v>
      </c>
      <c r="K35" s="144" t="s">
        <v>68</v>
      </c>
      <c r="L35" s="145">
        <f>L36+L38+L42</f>
        <v>3805435.27</v>
      </c>
      <c r="M35" s="145">
        <f>M36+M38+M42</f>
        <v>424853.6</v>
      </c>
      <c r="N35" s="132">
        <f t="shared" si="0"/>
        <v>11.164389087085956</v>
      </c>
    </row>
    <row r="36" spans="1:14" ht="32.25" customHeight="1">
      <c r="A36" s="112" t="s">
        <v>70</v>
      </c>
      <c r="B36" s="125"/>
      <c r="C36" s="115" t="s">
        <v>98</v>
      </c>
      <c r="D36" s="74" t="s">
        <v>68</v>
      </c>
      <c r="E36" s="73" t="s">
        <v>96</v>
      </c>
      <c r="F36" s="73" t="s">
        <v>5</v>
      </c>
      <c r="G36" s="73" t="s">
        <v>27</v>
      </c>
      <c r="H36" s="73" t="s">
        <v>68</v>
      </c>
      <c r="I36" s="73" t="s">
        <v>14</v>
      </c>
      <c r="J36" s="73" t="s">
        <v>69</v>
      </c>
      <c r="K36" s="73" t="s">
        <v>99</v>
      </c>
      <c r="L36" s="68">
        <f>SUM(L37:L37)</f>
        <v>1329700</v>
      </c>
      <c r="M36" s="68">
        <f>SUM(M37:M37)</f>
        <v>333750</v>
      </c>
      <c r="N36" s="80">
        <f t="shared" si="0"/>
        <v>25.099646536812813</v>
      </c>
    </row>
    <row r="37" spans="2:14" s="39" customFormat="1" ht="34.5" customHeight="1">
      <c r="B37" s="112"/>
      <c r="C37" s="151" t="s">
        <v>197</v>
      </c>
      <c r="D37" s="152" t="s">
        <v>68</v>
      </c>
      <c r="E37" s="152" t="s">
        <v>96</v>
      </c>
      <c r="F37" s="152" t="s">
        <v>5</v>
      </c>
      <c r="G37" s="152" t="s">
        <v>183</v>
      </c>
      <c r="H37" s="152" t="s">
        <v>13</v>
      </c>
      <c r="I37" s="152" t="s">
        <v>27</v>
      </c>
      <c r="J37" s="152" t="s">
        <v>69</v>
      </c>
      <c r="K37" s="152" t="s">
        <v>99</v>
      </c>
      <c r="L37" s="61">
        <v>1329700</v>
      </c>
      <c r="M37" s="61">
        <v>333750</v>
      </c>
      <c r="N37" s="133">
        <f t="shared" si="0"/>
        <v>25.099646536812813</v>
      </c>
    </row>
    <row r="38" spans="1:14" ht="31.5" customHeight="1">
      <c r="A38" s="114" t="s">
        <v>72</v>
      </c>
      <c r="B38" s="114"/>
      <c r="C38" s="115" t="s">
        <v>100</v>
      </c>
      <c r="D38" s="74" t="s">
        <v>68</v>
      </c>
      <c r="E38" s="73" t="s">
        <v>96</v>
      </c>
      <c r="F38" s="73" t="s">
        <v>5</v>
      </c>
      <c r="G38" s="73" t="s">
        <v>184</v>
      </c>
      <c r="H38" s="73" t="s">
        <v>68</v>
      </c>
      <c r="I38" s="73" t="s">
        <v>14</v>
      </c>
      <c r="J38" s="73" t="s">
        <v>69</v>
      </c>
      <c r="K38" s="73" t="s">
        <v>99</v>
      </c>
      <c r="L38" s="68">
        <f>L40+L39</f>
        <v>2391735.27</v>
      </c>
      <c r="M38" s="68">
        <f>M40+M39</f>
        <v>69603.6</v>
      </c>
      <c r="N38" s="128">
        <f t="shared" si="0"/>
        <v>2.910171575970446</v>
      </c>
    </row>
    <row r="39" spans="1:14" ht="27.75" customHeight="1">
      <c r="A39" s="114"/>
      <c r="B39" s="116"/>
      <c r="C39" s="156" t="s">
        <v>198</v>
      </c>
      <c r="D39" s="157" t="s">
        <v>68</v>
      </c>
      <c r="E39" s="157" t="s">
        <v>96</v>
      </c>
      <c r="F39" s="157" t="s">
        <v>5</v>
      </c>
      <c r="G39" s="157" t="s">
        <v>184</v>
      </c>
      <c r="H39" s="157" t="s">
        <v>199</v>
      </c>
      <c r="I39" s="157" t="s">
        <v>27</v>
      </c>
      <c r="J39" s="157" t="s">
        <v>69</v>
      </c>
      <c r="K39" s="157" t="s">
        <v>99</v>
      </c>
      <c r="L39" s="61">
        <v>1205956.5</v>
      </c>
      <c r="M39" s="61">
        <v>0</v>
      </c>
      <c r="N39" s="80"/>
    </row>
    <row r="40" spans="1:14" ht="21" customHeight="1">
      <c r="A40" s="116"/>
      <c r="B40" s="116"/>
      <c r="C40" s="124" t="s">
        <v>194</v>
      </c>
      <c r="D40" s="76" t="s">
        <v>68</v>
      </c>
      <c r="E40" s="76" t="s">
        <v>96</v>
      </c>
      <c r="F40" s="76" t="s">
        <v>5</v>
      </c>
      <c r="G40" s="76" t="s">
        <v>185</v>
      </c>
      <c r="H40" s="76" t="s">
        <v>68</v>
      </c>
      <c r="I40" s="76" t="s">
        <v>14</v>
      </c>
      <c r="J40" s="76" t="s">
        <v>69</v>
      </c>
      <c r="K40" s="76" t="s">
        <v>99</v>
      </c>
      <c r="L40" s="68">
        <f>L41</f>
        <v>1185778.77</v>
      </c>
      <c r="M40" s="68">
        <f>M41</f>
        <v>69603.6</v>
      </c>
      <c r="N40" s="80"/>
    </row>
    <row r="41" spans="2:14" ht="15.75">
      <c r="B41" s="114"/>
      <c r="C41" s="153" t="s">
        <v>151</v>
      </c>
      <c r="D41" s="152" t="s">
        <v>68</v>
      </c>
      <c r="E41" s="152" t="s">
        <v>96</v>
      </c>
      <c r="F41" s="152" t="s">
        <v>5</v>
      </c>
      <c r="G41" s="152" t="s">
        <v>185</v>
      </c>
      <c r="H41" s="152" t="s">
        <v>101</v>
      </c>
      <c r="I41" s="152" t="s">
        <v>27</v>
      </c>
      <c r="J41" s="152" t="s">
        <v>69</v>
      </c>
      <c r="K41" s="152" t="s">
        <v>99</v>
      </c>
      <c r="L41" s="61">
        <v>1185778.77</v>
      </c>
      <c r="M41" s="61">
        <v>69603.6</v>
      </c>
      <c r="N41" s="128">
        <f t="shared" si="0"/>
        <v>5.869863903871378</v>
      </c>
    </row>
    <row r="42" spans="1:14" ht="30.75" customHeight="1">
      <c r="A42" s="114" t="s">
        <v>231</v>
      </c>
      <c r="B42" s="116"/>
      <c r="C42" s="115" t="s">
        <v>103</v>
      </c>
      <c r="D42" s="74" t="s">
        <v>68</v>
      </c>
      <c r="E42" s="73" t="s">
        <v>96</v>
      </c>
      <c r="F42" s="73" t="s">
        <v>5</v>
      </c>
      <c r="G42" s="73" t="s">
        <v>186</v>
      </c>
      <c r="H42" s="73" t="s">
        <v>68</v>
      </c>
      <c r="I42" s="73" t="s">
        <v>14</v>
      </c>
      <c r="J42" s="73" t="s">
        <v>69</v>
      </c>
      <c r="K42" s="73" t="s">
        <v>99</v>
      </c>
      <c r="L42" s="68">
        <f>L43+L44</f>
        <v>84000</v>
      </c>
      <c r="M42" s="68">
        <f>M43+M44</f>
        <v>21500</v>
      </c>
      <c r="N42" s="130">
        <f t="shared" si="0"/>
        <v>25.595238095238095</v>
      </c>
    </row>
    <row r="43" spans="1:14" ht="33" customHeight="1">
      <c r="A43" s="116"/>
      <c r="B43" s="116"/>
      <c r="C43" s="158" t="s">
        <v>187</v>
      </c>
      <c r="D43" s="152" t="s">
        <v>68</v>
      </c>
      <c r="E43" s="152" t="s">
        <v>96</v>
      </c>
      <c r="F43" s="152" t="s">
        <v>5</v>
      </c>
      <c r="G43" s="152" t="s">
        <v>188</v>
      </c>
      <c r="H43" s="152" t="s">
        <v>189</v>
      </c>
      <c r="I43" s="152" t="s">
        <v>27</v>
      </c>
      <c r="J43" s="152" t="s">
        <v>69</v>
      </c>
      <c r="K43" s="152" t="s">
        <v>99</v>
      </c>
      <c r="L43" s="61">
        <v>82000</v>
      </c>
      <c r="M43" s="61">
        <v>20500</v>
      </c>
      <c r="N43" s="130">
        <f t="shared" si="0"/>
        <v>25</v>
      </c>
    </row>
    <row r="44" spans="2:14" ht="15" customHeight="1">
      <c r="B44" s="114"/>
      <c r="C44" s="159" t="s">
        <v>150</v>
      </c>
      <c r="D44" s="48" t="s">
        <v>68</v>
      </c>
      <c r="E44" s="48" t="s">
        <v>96</v>
      </c>
      <c r="F44" s="48" t="s">
        <v>5</v>
      </c>
      <c r="G44" s="48" t="s">
        <v>186</v>
      </c>
      <c r="H44" s="48" t="s">
        <v>105</v>
      </c>
      <c r="I44" s="48" t="s">
        <v>27</v>
      </c>
      <c r="J44" s="48" t="s">
        <v>69</v>
      </c>
      <c r="K44" s="48" t="s">
        <v>99</v>
      </c>
      <c r="L44" s="61">
        <v>2000</v>
      </c>
      <c r="M44" s="61">
        <v>1000</v>
      </c>
      <c r="N44" s="128">
        <f t="shared" si="0"/>
        <v>50</v>
      </c>
    </row>
    <row r="45" spans="1:14" ht="19.5" customHeight="1">
      <c r="A45" s="114" t="s">
        <v>102</v>
      </c>
      <c r="B45" s="116"/>
      <c r="C45" s="160" t="s">
        <v>190</v>
      </c>
      <c r="D45" s="73" t="s">
        <v>68</v>
      </c>
      <c r="E45" s="73" t="s">
        <v>96</v>
      </c>
      <c r="F45" s="73" t="s">
        <v>146</v>
      </c>
      <c r="G45" s="73" t="s">
        <v>14</v>
      </c>
      <c r="H45" s="73" t="s">
        <v>68</v>
      </c>
      <c r="I45" s="73" t="s">
        <v>14</v>
      </c>
      <c r="J45" s="73" t="s">
        <v>69</v>
      </c>
      <c r="K45" s="73" t="s">
        <v>93</v>
      </c>
      <c r="L45" s="68">
        <f>L46</f>
        <v>66389.39</v>
      </c>
      <c r="M45" s="68">
        <f>M46</f>
        <v>0</v>
      </c>
      <c r="N45" s="80">
        <f t="shared" si="0"/>
        <v>0</v>
      </c>
    </row>
    <row r="46" spans="1:14" ht="21" customHeight="1">
      <c r="A46" s="116"/>
      <c r="B46" s="116"/>
      <c r="C46" s="161" t="s">
        <v>152</v>
      </c>
      <c r="D46" s="162" t="s">
        <v>68</v>
      </c>
      <c r="E46" s="162" t="s">
        <v>96</v>
      </c>
      <c r="F46" s="162" t="s">
        <v>146</v>
      </c>
      <c r="G46" s="162" t="s">
        <v>4</v>
      </c>
      <c r="H46" s="162" t="s">
        <v>83</v>
      </c>
      <c r="I46" s="162" t="s">
        <v>27</v>
      </c>
      <c r="J46" s="162" t="s">
        <v>69</v>
      </c>
      <c r="K46" s="162" t="s">
        <v>93</v>
      </c>
      <c r="L46" s="163">
        <f>L47</f>
        <v>66389.39</v>
      </c>
      <c r="M46" s="163">
        <f>M47</f>
        <v>0</v>
      </c>
      <c r="N46" s="80">
        <f t="shared" si="0"/>
        <v>0</v>
      </c>
    </row>
    <row r="47" spans="1:14" ht="21.75" customHeight="1">
      <c r="A47" s="114"/>
      <c r="B47" s="116"/>
      <c r="C47" s="161" t="s">
        <v>152</v>
      </c>
      <c r="D47" s="162" t="s">
        <v>68</v>
      </c>
      <c r="E47" s="162" t="s">
        <v>96</v>
      </c>
      <c r="F47" s="162" t="s">
        <v>146</v>
      </c>
      <c r="G47" s="162" t="s">
        <v>4</v>
      </c>
      <c r="H47" s="162" t="s">
        <v>83</v>
      </c>
      <c r="I47" s="162" t="s">
        <v>27</v>
      </c>
      <c r="J47" s="162" t="s">
        <v>200</v>
      </c>
      <c r="K47" s="162" t="s">
        <v>93</v>
      </c>
      <c r="L47" s="163">
        <v>66389.39</v>
      </c>
      <c r="M47" s="163">
        <v>0</v>
      </c>
      <c r="N47" s="80">
        <f t="shared" si="0"/>
        <v>0</v>
      </c>
    </row>
    <row r="48" spans="1:14" ht="21" customHeight="1">
      <c r="A48" s="114"/>
      <c r="B48" s="116"/>
      <c r="C48" s="126" t="s">
        <v>104</v>
      </c>
      <c r="D48" s="79"/>
      <c r="E48" s="79"/>
      <c r="F48" s="79"/>
      <c r="G48" s="79"/>
      <c r="H48" s="79"/>
      <c r="I48" s="79"/>
      <c r="J48" s="79"/>
      <c r="K48" s="79"/>
      <c r="L48" s="69">
        <f>L8+L34</f>
        <v>5558225.6</v>
      </c>
      <c r="M48" s="69">
        <f>M8+M34</f>
        <v>698818.3899999999</v>
      </c>
      <c r="N48" s="80">
        <f t="shared" si="0"/>
        <v>12.572688485332439</v>
      </c>
    </row>
    <row r="49" spans="1:14" ht="15.75">
      <c r="A49" s="110"/>
      <c r="B49" s="110"/>
      <c r="C49" s="126"/>
      <c r="D49" s="79"/>
      <c r="E49" s="79"/>
      <c r="F49" s="79"/>
      <c r="G49" s="79"/>
      <c r="H49" s="79"/>
      <c r="I49" s="79"/>
      <c r="J49" s="79"/>
      <c r="K49" s="79"/>
      <c r="L49" s="69"/>
      <c r="M49" s="81"/>
      <c r="N49" s="80"/>
    </row>
    <row r="50" spans="1:14" ht="15.75">
      <c r="A50" s="134"/>
      <c r="B50" s="135"/>
      <c r="C50" s="134"/>
      <c r="D50" s="136"/>
      <c r="E50" s="136"/>
      <c r="F50" s="136"/>
      <c r="G50" s="136"/>
      <c r="H50" s="136"/>
      <c r="I50" s="136"/>
      <c r="J50" s="136"/>
      <c r="K50" s="136"/>
      <c r="L50" s="137"/>
      <c r="M50" s="134"/>
      <c r="N50" s="134"/>
    </row>
  </sheetData>
  <sheetProtection/>
  <mergeCells count="7">
    <mergeCell ref="N6:N7"/>
    <mergeCell ref="A4:M4"/>
    <mergeCell ref="A6:A7"/>
    <mergeCell ref="C6:C7"/>
    <mergeCell ref="D6:K6"/>
    <mergeCell ref="L6:L7"/>
    <mergeCell ref="M6:M7"/>
  </mergeCells>
  <printOptions/>
  <pageMargins left="0.7" right="0.17" top="0.75" bottom="0.75" header="0.3" footer="0.3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zoomScaleSheetLayoutView="50" zoomScalePageLayoutView="0" workbookViewId="0" topLeftCell="A1">
      <selection activeCell="G71" sqref="G71"/>
    </sheetView>
  </sheetViews>
  <sheetFormatPr defaultColWidth="9.00390625" defaultRowHeight="12.75"/>
  <cols>
    <col min="1" max="1" width="76.25390625" style="0" customWidth="1"/>
    <col min="2" max="2" width="4.75390625" style="0" customWidth="1"/>
    <col min="3" max="3" width="4.25390625" style="0" customWidth="1"/>
    <col min="4" max="4" width="14.25390625" style="0" customWidth="1"/>
    <col min="5" max="5" width="5.125" style="0" customWidth="1"/>
    <col min="6" max="7" width="15.00390625" style="0" customWidth="1"/>
    <col min="8" max="8" width="10.875" style="86" customWidth="1"/>
  </cols>
  <sheetData>
    <row r="1" ht="12.75">
      <c r="E1" s="62" t="s">
        <v>149</v>
      </c>
    </row>
    <row r="2" spans="5:10" ht="12" customHeight="1">
      <c r="E2" s="4" t="s">
        <v>169</v>
      </c>
      <c r="H2" s="87"/>
      <c r="I2" s="18"/>
      <c r="J2" s="18"/>
    </row>
    <row r="3" spans="5:10" ht="12.75">
      <c r="E3" s="85" t="s">
        <v>233</v>
      </c>
      <c r="H3" s="87"/>
      <c r="I3" s="18"/>
      <c r="J3" s="18"/>
    </row>
    <row r="4" spans="6:10" ht="12.75">
      <c r="F4" s="18"/>
      <c r="G4" s="18"/>
      <c r="H4" s="87"/>
      <c r="I4" s="18"/>
      <c r="J4" s="18"/>
    </row>
    <row r="5" spans="1:6" ht="23.25" customHeight="1">
      <c r="A5" s="229" t="s">
        <v>232</v>
      </c>
      <c r="B5" s="229"/>
      <c r="C5" s="229"/>
      <c r="D5" s="229"/>
      <c r="E5" s="229"/>
      <c r="F5" s="229"/>
    </row>
    <row r="6" spans="1:7" ht="13.5" thickBot="1">
      <c r="A6" s="2"/>
      <c r="B6" s="1"/>
      <c r="C6" s="1"/>
      <c r="D6" s="4"/>
      <c r="E6" s="4"/>
      <c r="F6" s="5" t="s">
        <v>23</v>
      </c>
      <c r="G6" s="5"/>
    </row>
    <row r="7" spans="1:8" ht="48.75" customHeight="1" thickBot="1">
      <c r="A7" s="88" t="s">
        <v>0</v>
      </c>
      <c r="B7" s="89" t="s">
        <v>1</v>
      </c>
      <c r="C7" s="90" t="s">
        <v>6</v>
      </c>
      <c r="D7" s="95" t="s">
        <v>11</v>
      </c>
      <c r="E7" s="94" t="s">
        <v>12</v>
      </c>
      <c r="F7" s="93" t="s">
        <v>223</v>
      </c>
      <c r="G7" s="92" t="s">
        <v>224</v>
      </c>
      <c r="H7" s="91" t="s">
        <v>170</v>
      </c>
    </row>
    <row r="8" spans="1:8" ht="16.5" thickBot="1">
      <c r="A8" s="164" t="s">
        <v>9</v>
      </c>
      <c r="B8" s="165" t="s">
        <v>2</v>
      </c>
      <c r="C8" s="166"/>
      <c r="D8" s="166"/>
      <c r="E8" s="167"/>
      <c r="F8" s="168">
        <f>F9+F13+F29+F32</f>
        <v>1309700.94</v>
      </c>
      <c r="G8" s="168">
        <f>G9+G13+G29+G32</f>
        <v>265408.24</v>
      </c>
      <c r="H8" s="107">
        <f>G8/F8*100</f>
        <v>20.264797244476284</v>
      </c>
    </row>
    <row r="9" spans="1:8" ht="27.75" customHeight="1">
      <c r="A9" s="169" t="s">
        <v>17</v>
      </c>
      <c r="B9" s="170" t="s">
        <v>2</v>
      </c>
      <c r="C9" s="171" t="s">
        <v>5</v>
      </c>
      <c r="D9" s="171"/>
      <c r="E9" s="171"/>
      <c r="F9" s="96">
        <f>F10</f>
        <v>470000</v>
      </c>
      <c r="G9" s="96">
        <f>G10</f>
        <v>97146.86</v>
      </c>
      <c r="H9" s="107">
        <f aca="true" t="shared" si="0" ref="H9:H70">G9/F9*100</f>
        <v>20.669544680851065</v>
      </c>
    </row>
    <row r="10" spans="1:8" ht="15.75" customHeight="1">
      <c r="A10" s="172" t="s">
        <v>21</v>
      </c>
      <c r="B10" s="173" t="s">
        <v>2</v>
      </c>
      <c r="C10" s="13" t="s">
        <v>5</v>
      </c>
      <c r="D10" s="13" t="s">
        <v>153</v>
      </c>
      <c r="E10" s="13"/>
      <c r="F10" s="97">
        <f>F11+F12</f>
        <v>470000</v>
      </c>
      <c r="G10" s="97">
        <f>G11+G12</f>
        <v>97146.86</v>
      </c>
      <c r="H10" s="107">
        <f t="shared" si="0"/>
        <v>20.669544680851065</v>
      </c>
    </row>
    <row r="11" spans="1:8" ht="28.5" customHeight="1">
      <c r="A11" s="174" t="s">
        <v>128</v>
      </c>
      <c r="B11" s="84" t="s">
        <v>2</v>
      </c>
      <c r="C11" s="7" t="s">
        <v>5</v>
      </c>
      <c r="D11" s="7" t="s">
        <v>153</v>
      </c>
      <c r="E11" s="7" t="s">
        <v>129</v>
      </c>
      <c r="F11" s="98">
        <v>350000</v>
      </c>
      <c r="G11" s="98">
        <v>73391.86</v>
      </c>
      <c r="H11" s="107">
        <f t="shared" si="0"/>
        <v>20.969102857142857</v>
      </c>
    </row>
    <row r="12" spans="1:8" ht="28.5" customHeight="1">
      <c r="A12" s="174" t="s">
        <v>154</v>
      </c>
      <c r="B12" s="84" t="s">
        <v>2</v>
      </c>
      <c r="C12" s="7" t="s">
        <v>5</v>
      </c>
      <c r="D12" s="7" t="s">
        <v>153</v>
      </c>
      <c r="E12" s="7" t="s">
        <v>155</v>
      </c>
      <c r="F12" s="98">
        <v>120000</v>
      </c>
      <c r="G12" s="98">
        <v>23755</v>
      </c>
      <c r="H12" s="107">
        <f t="shared" si="0"/>
        <v>19.79583333333333</v>
      </c>
    </row>
    <row r="13" spans="1:8" ht="29.25" customHeight="1">
      <c r="A13" s="175" t="s">
        <v>16</v>
      </c>
      <c r="B13" s="176" t="s">
        <v>2</v>
      </c>
      <c r="C13" s="6" t="s">
        <v>8</v>
      </c>
      <c r="D13" s="6"/>
      <c r="E13" s="6"/>
      <c r="F13" s="99">
        <f>F14+F21+F23+F25</f>
        <v>804000.94</v>
      </c>
      <c r="G13" s="99">
        <f>G14+G21+G23+G25</f>
        <v>168261.37999999998</v>
      </c>
      <c r="H13" s="107">
        <f t="shared" si="0"/>
        <v>20.928007870239554</v>
      </c>
    </row>
    <row r="14" spans="1:8" ht="28.5" customHeight="1">
      <c r="A14" s="177" t="s">
        <v>130</v>
      </c>
      <c r="B14" s="173" t="s">
        <v>2</v>
      </c>
      <c r="C14" s="13" t="s">
        <v>8</v>
      </c>
      <c r="D14" s="13" t="s">
        <v>156</v>
      </c>
      <c r="E14" s="13"/>
      <c r="F14" s="97">
        <f>SUM(F15:F20)</f>
        <v>742000.94</v>
      </c>
      <c r="G14" s="97">
        <f>SUM(G15:G20)</f>
        <v>168261.37999999998</v>
      </c>
      <c r="H14" s="107">
        <f t="shared" si="0"/>
        <v>22.676707121152702</v>
      </c>
    </row>
    <row r="15" spans="1:8" ht="28.5" customHeight="1">
      <c r="A15" s="174" t="s">
        <v>128</v>
      </c>
      <c r="B15" s="84" t="s">
        <v>2</v>
      </c>
      <c r="C15" s="7" t="s">
        <v>8</v>
      </c>
      <c r="D15" s="7" t="s">
        <v>156</v>
      </c>
      <c r="E15" s="7" t="s">
        <v>129</v>
      </c>
      <c r="F15" s="98">
        <v>320000</v>
      </c>
      <c r="G15" s="98">
        <v>61914.1</v>
      </c>
      <c r="H15" s="107">
        <f t="shared" si="0"/>
        <v>19.34815625</v>
      </c>
    </row>
    <row r="16" spans="1:8" ht="12.75" customHeight="1">
      <c r="A16" s="174" t="s">
        <v>131</v>
      </c>
      <c r="B16" s="84" t="s">
        <v>2</v>
      </c>
      <c r="C16" s="7" t="s">
        <v>8</v>
      </c>
      <c r="D16" s="7" t="s">
        <v>156</v>
      </c>
      <c r="E16" s="7" t="s">
        <v>132</v>
      </c>
      <c r="F16" s="98">
        <v>20000</v>
      </c>
      <c r="G16" s="98">
        <v>0</v>
      </c>
      <c r="H16" s="107">
        <f t="shared" si="0"/>
        <v>0</v>
      </c>
    </row>
    <row r="17" spans="1:8" ht="30.75" customHeight="1">
      <c r="A17" s="174" t="s">
        <v>154</v>
      </c>
      <c r="B17" s="84" t="s">
        <v>2</v>
      </c>
      <c r="C17" s="7" t="s">
        <v>8</v>
      </c>
      <c r="D17" s="7" t="s">
        <v>156</v>
      </c>
      <c r="E17" s="7" t="s">
        <v>155</v>
      </c>
      <c r="F17" s="98">
        <v>110000</v>
      </c>
      <c r="G17" s="98">
        <v>19907.27</v>
      </c>
      <c r="H17" s="107">
        <f t="shared" si="0"/>
        <v>18.09751818181818</v>
      </c>
    </row>
    <row r="18" spans="1:8" ht="14.25" customHeight="1">
      <c r="A18" s="174" t="s">
        <v>133</v>
      </c>
      <c r="B18" s="84" t="s">
        <v>2</v>
      </c>
      <c r="C18" s="7" t="s">
        <v>8</v>
      </c>
      <c r="D18" s="7" t="s">
        <v>156</v>
      </c>
      <c r="E18" s="7" t="s">
        <v>134</v>
      </c>
      <c r="F18" s="98">
        <f>272000+0.94</f>
        <v>272000.94</v>
      </c>
      <c r="G18" s="98">
        <v>77132.68</v>
      </c>
      <c r="H18" s="107">
        <f t="shared" si="0"/>
        <v>28.35750494097557</v>
      </c>
    </row>
    <row r="19" spans="1:8" ht="21" customHeight="1">
      <c r="A19" s="174" t="s">
        <v>142</v>
      </c>
      <c r="B19" s="84" t="s">
        <v>2</v>
      </c>
      <c r="C19" s="7" t="s">
        <v>8</v>
      </c>
      <c r="D19" s="7" t="s">
        <v>156</v>
      </c>
      <c r="E19" s="7" t="s">
        <v>143</v>
      </c>
      <c r="F19" s="98">
        <v>10000</v>
      </c>
      <c r="G19" s="98">
        <v>8500</v>
      </c>
      <c r="H19" s="107">
        <f t="shared" si="0"/>
        <v>85</v>
      </c>
    </row>
    <row r="20" spans="1:8" ht="19.5" customHeight="1">
      <c r="A20" s="174" t="s">
        <v>157</v>
      </c>
      <c r="B20" s="84" t="s">
        <v>2</v>
      </c>
      <c r="C20" s="7" t="s">
        <v>8</v>
      </c>
      <c r="D20" s="7" t="s">
        <v>156</v>
      </c>
      <c r="E20" s="7" t="s">
        <v>158</v>
      </c>
      <c r="F20" s="98">
        <v>10000</v>
      </c>
      <c r="G20" s="98">
        <v>807.33</v>
      </c>
      <c r="H20" s="107">
        <f t="shared" si="0"/>
        <v>8.0733</v>
      </c>
    </row>
    <row r="21" spans="1:8" ht="27.75" customHeight="1">
      <c r="A21" s="172" t="s">
        <v>192</v>
      </c>
      <c r="B21" s="173" t="s">
        <v>2</v>
      </c>
      <c r="C21" s="13" t="s">
        <v>8</v>
      </c>
      <c r="D21" s="13" t="s">
        <v>159</v>
      </c>
      <c r="E21" s="13"/>
      <c r="F21" s="97">
        <f>F22</f>
        <v>10000</v>
      </c>
      <c r="G21" s="97">
        <f>G22</f>
        <v>0</v>
      </c>
      <c r="H21" s="107">
        <f t="shared" si="0"/>
        <v>0</v>
      </c>
    </row>
    <row r="22" spans="1:8" ht="18.75" customHeight="1">
      <c r="A22" s="178" t="s">
        <v>22</v>
      </c>
      <c r="B22" s="84" t="s">
        <v>2</v>
      </c>
      <c r="C22" s="7" t="s">
        <v>8</v>
      </c>
      <c r="D22" s="7" t="s">
        <v>159</v>
      </c>
      <c r="E22" s="7" t="s">
        <v>135</v>
      </c>
      <c r="F22" s="98">
        <v>10000</v>
      </c>
      <c r="G22" s="98">
        <v>0</v>
      </c>
      <c r="H22" s="107">
        <f t="shared" si="0"/>
        <v>0</v>
      </c>
    </row>
    <row r="23" spans="1:8" ht="30.75" customHeight="1">
      <c r="A23" s="172" t="s">
        <v>24</v>
      </c>
      <c r="B23" s="173" t="s">
        <v>2</v>
      </c>
      <c r="C23" s="13" t="s">
        <v>8</v>
      </c>
      <c r="D23" s="13" t="s">
        <v>160</v>
      </c>
      <c r="E23" s="13"/>
      <c r="F23" s="97">
        <f>F24</f>
        <v>50000</v>
      </c>
      <c r="G23" s="97">
        <f>G24</f>
        <v>0</v>
      </c>
      <c r="H23" s="107">
        <f t="shared" si="0"/>
        <v>0</v>
      </c>
    </row>
    <row r="24" spans="1:8" ht="15.75" customHeight="1">
      <c r="A24" s="178" t="s">
        <v>22</v>
      </c>
      <c r="B24" s="84" t="s">
        <v>2</v>
      </c>
      <c r="C24" s="7" t="s">
        <v>8</v>
      </c>
      <c r="D24" s="7" t="s">
        <v>160</v>
      </c>
      <c r="E24" s="7" t="s">
        <v>135</v>
      </c>
      <c r="F24" s="98">
        <v>50000</v>
      </c>
      <c r="G24" s="98">
        <v>0</v>
      </c>
      <c r="H24" s="107">
        <f t="shared" si="0"/>
        <v>0</v>
      </c>
    </row>
    <row r="25" spans="1:8" ht="37.5" customHeight="1">
      <c r="A25" s="179" t="s">
        <v>29</v>
      </c>
      <c r="B25" s="53" t="s">
        <v>2</v>
      </c>
      <c r="C25" s="54" t="s">
        <v>8</v>
      </c>
      <c r="D25" s="54" t="s">
        <v>161</v>
      </c>
      <c r="E25" s="54"/>
      <c r="F25" s="100">
        <f>F26</f>
        <v>2000</v>
      </c>
      <c r="G25" s="100">
        <f>G26</f>
        <v>0</v>
      </c>
      <c r="H25" s="107">
        <f t="shared" si="0"/>
        <v>0</v>
      </c>
    </row>
    <row r="26" spans="1:8" ht="16.5" customHeight="1">
      <c r="A26" s="174" t="s">
        <v>133</v>
      </c>
      <c r="B26" s="84" t="s">
        <v>2</v>
      </c>
      <c r="C26" s="7" t="s">
        <v>8</v>
      </c>
      <c r="D26" s="7" t="s">
        <v>161</v>
      </c>
      <c r="E26" s="7" t="s">
        <v>134</v>
      </c>
      <c r="F26" s="98">
        <v>2000</v>
      </c>
      <c r="G26" s="98">
        <v>0</v>
      </c>
      <c r="H26" s="107">
        <f t="shared" si="0"/>
        <v>0</v>
      </c>
    </row>
    <row r="27" spans="1:8" ht="16.5" customHeight="1">
      <c r="A27" s="175" t="s">
        <v>201</v>
      </c>
      <c r="B27" s="176" t="s">
        <v>2</v>
      </c>
      <c r="C27" s="6" t="s">
        <v>146</v>
      </c>
      <c r="D27" s="6"/>
      <c r="E27" s="6"/>
      <c r="F27" s="98">
        <f>F28</f>
        <v>28073</v>
      </c>
      <c r="G27" s="98">
        <f>G28</f>
        <v>0</v>
      </c>
      <c r="H27" s="107">
        <f t="shared" si="0"/>
        <v>0</v>
      </c>
    </row>
    <row r="28" spans="1:8" ht="16.5" customHeight="1">
      <c r="A28" s="180" t="s">
        <v>202</v>
      </c>
      <c r="B28" s="173" t="s">
        <v>2</v>
      </c>
      <c r="C28" s="13" t="s">
        <v>146</v>
      </c>
      <c r="D28" s="13" t="s">
        <v>203</v>
      </c>
      <c r="E28" s="13"/>
      <c r="F28" s="97">
        <f>F29</f>
        <v>28073</v>
      </c>
      <c r="G28" s="97">
        <f>G29</f>
        <v>0</v>
      </c>
      <c r="H28" s="107">
        <f t="shared" si="0"/>
        <v>0</v>
      </c>
    </row>
    <row r="29" spans="1:8" ht="16.5" customHeight="1">
      <c r="A29" s="174" t="s">
        <v>133</v>
      </c>
      <c r="B29" s="84" t="s">
        <v>2</v>
      </c>
      <c r="C29" s="7" t="s">
        <v>146</v>
      </c>
      <c r="D29" s="7" t="s">
        <v>203</v>
      </c>
      <c r="E29" s="7" t="s">
        <v>134</v>
      </c>
      <c r="F29" s="98">
        <v>28073</v>
      </c>
      <c r="G29" s="98">
        <v>0</v>
      </c>
      <c r="H29" s="107">
        <f t="shared" si="0"/>
        <v>0</v>
      </c>
    </row>
    <row r="30" spans="1:8" ht="12.75">
      <c r="A30" s="175" t="s">
        <v>112</v>
      </c>
      <c r="B30" s="176" t="s">
        <v>2</v>
      </c>
      <c r="C30" s="6" t="s">
        <v>111</v>
      </c>
      <c r="D30" s="6"/>
      <c r="E30" s="6"/>
      <c r="F30" s="97">
        <f>F31</f>
        <v>7627</v>
      </c>
      <c r="G30" s="97">
        <f>G31</f>
        <v>0</v>
      </c>
      <c r="H30" s="107">
        <f t="shared" si="0"/>
        <v>0</v>
      </c>
    </row>
    <row r="31" spans="1:8" ht="14.25" customHeight="1">
      <c r="A31" s="180" t="s">
        <v>136</v>
      </c>
      <c r="B31" s="173" t="s">
        <v>2</v>
      </c>
      <c r="C31" s="13" t="s">
        <v>111</v>
      </c>
      <c r="D31" s="13" t="s">
        <v>162</v>
      </c>
      <c r="E31" s="13"/>
      <c r="F31" s="98">
        <f>F32</f>
        <v>7627</v>
      </c>
      <c r="G31" s="98">
        <f>G32</f>
        <v>0</v>
      </c>
      <c r="H31" s="107">
        <f t="shared" si="0"/>
        <v>0</v>
      </c>
    </row>
    <row r="32" spans="1:8" ht="12.75">
      <c r="A32" s="174" t="s">
        <v>133</v>
      </c>
      <c r="B32" s="84" t="s">
        <v>2</v>
      </c>
      <c r="C32" s="7" t="s">
        <v>111</v>
      </c>
      <c r="D32" s="7" t="s">
        <v>162</v>
      </c>
      <c r="E32" s="7" t="s">
        <v>134</v>
      </c>
      <c r="F32" s="181">
        <f>8000-373</f>
        <v>7627</v>
      </c>
      <c r="G32" s="181">
        <v>0</v>
      </c>
      <c r="H32" s="107">
        <f t="shared" si="0"/>
        <v>0</v>
      </c>
    </row>
    <row r="33" spans="1:8" ht="15.75">
      <c r="A33" s="182" t="s">
        <v>18</v>
      </c>
      <c r="B33" s="183" t="s">
        <v>5</v>
      </c>
      <c r="C33" s="184"/>
      <c r="D33" s="184"/>
      <c r="E33" s="185"/>
      <c r="F33" s="186">
        <f>F34</f>
        <v>82000</v>
      </c>
      <c r="G33" s="186">
        <f>G34</f>
        <v>18491.66</v>
      </c>
      <c r="H33" s="107">
        <f t="shared" si="0"/>
        <v>22.55080487804878</v>
      </c>
    </row>
    <row r="34" spans="1:8" ht="16.5" customHeight="1">
      <c r="A34" s="11" t="s">
        <v>19</v>
      </c>
      <c r="B34" s="9" t="s">
        <v>5</v>
      </c>
      <c r="C34" s="6" t="s">
        <v>7</v>
      </c>
      <c r="D34" s="6"/>
      <c r="E34" s="14"/>
      <c r="F34" s="99">
        <f>F35</f>
        <v>82000</v>
      </c>
      <c r="G34" s="99">
        <f>G35</f>
        <v>18491.66</v>
      </c>
      <c r="H34" s="107">
        <f t="shared" si="0"/>
        <v>22.55080487804878</v>
      </c>
    </row>
    <row r="35" spans="1:8" ht="25.5">
      <c r="A35" s="45" t="s">
        <v>20</v>
      </c>
      <c r="B35" s="50" t="s">
        <v>5</v>
      </c>
      <c r="C35" s="13" t="s">
        <v>7</v>
      </c>
      <c r="D35" s="13" t="s">
        <v>163</v>
      </c>
      <c r="E35" s="13"/>
      <c r="F35" s="97">
        <f>F36+F38+F37</f>
        <v>82000</v>
      </c>
      <c r="G35" s="97">
        <f>G36+G38+G37</f>
        <v>18491.66</v>
      </c>
      <c r="H35" s="107">
        <f t="shared" si="0"/>
        <v>22.55080487804878</v>
      </c>
    </row>
    <row r="36" spans="1:8" ht="25.5">
      <c r="A36" s="51" t="s">
        <v>128</v>
      </c>
      <c r="B36" s="52" t="s">
        <v>5</v>
      </c>
      <c r="C36" s="7" t="s">
        <v>7</v>
      </c>
      <c r="D36" s="7" t="s">
        <v>163</v>
      </c>
      <c r="E36" s="7" t="s">
        <v>129</v>
      </c>
      <c r="F36" s="98">
        <v>60000</v>
      </c>
      <c r="G36" s="98">
        <v>12378.36</v>
      </c>
      <c r="H36" s="107">
        <f t="shared" si="0"/>
        <v>20.6306</v>
      </c>
    </row>
    <row r="37" spans="1:8" ht="25.5">
      <c r="A37" s="83" t="s">
        <v>154</v>
      </c>
      <c r="B37" s="52" t="s">
        <v>5</v>
      </c>
      <c r="C37" s="7" t="s">
        <v>7</v>
      </c>
      <c r="D37" s="7" t="s">
        <v>163</v>
      </c>
      <c r="E37" s="7" t="s">
        <v>155</v>
      </c>
      <c r="F37" s="98">
        <v>20000</v>
      </c>
      <c r="G37" s="98">
        <v>5713.53</v>
      </c>
      <c r="H37" s="107">
        <f t="shared" si="0"/>
        <v>28.56765</v>
      </c>
    </row>
    <row r="38" spans="1:8" ht="12.75">
      <c r="A38" s="51" t="s">
        <v>133</v>
      </c>
      <c r="B38" s="52" t="s">
        <v>5</v>
      </c>
      <c r="C38" s="7" t="s">
        <v>7</v>
      </c>
      <c r="D38" s="7" t="s">
        <v>163</v>
      </c>
      <c r="E38" s="7" t="s">
        <v>134</v>
      </c>
      <c r="F38" s="98">
        <v>2000</v>
      </c>
      <c r="G38" s="98">
        <v>399.77</v>
      </c>
      <c r="H38" s="107">
        <f t="shared" si="0"/>
        <v>19.9885</v>
      </c>
    </row>
    <row r="39" spans="1:8" ht="15.75">
      <c r="A39" s="187" t="s">
        <v>31</v>
      </c>
      <c r="B39" s="188" t="s">
        <v>7</v>
      </c>
      <c r="C39" s="15"/>
      <c r="D39" s="15"/>
      <c r="E39" s="15"/>
      <c r="F39" s="189">
        <f>F40</f>
        <v>79010</v>
      </c>
      <c r="G39" s="189">
        <f>G40</f>
        <v>0</v>
      </c>
      <c r="H39" s="107">
        <f t="shared" si="0"/>
        <v>0</v>
      </c>
    </row>
    <row r="40" spans="1:8" ht="12.75">
      <c r="A40" s="190" t="s">
        <v>32</v>
      </c>
      <c r="B40" s="176" t="s">
        <v>7</v>
      </c>
      <c r="C40" s="6" t="s">
        <v>193</v>
      </c>
      <c r="D40" s="6"/>
      <c r="E40" s="6"/>
      <c r="F40" s="191">
        <f>F41+F43</f>
        <v>79010</v>
      </c>
      <c r="G40" s="191">
        <f>G41+G43</f>
        <v>0</v>
      </c>
      <c r="H40" s="107">
        <f t="shared" si="0"/>
        <v>0</v>
      </c>
    </row>
    <row r="41" spans="1:8" ht="12.75">
      <c r="A41" s="172" t="s">
        <v>204</v>
      </c>
      <c r="B41" s="173" t="s">
        <v>7</v>
      </c>
      <c r="C41" s="13" t="s">
        <v>193</v>
      </c>
      <c r="D41" s="13" t="s">
        <v>164</v>
      </c>
      <c r="E41" s="13"/>
      <c r="F41" s="192">
        <f>F42</f>
        <v>3000</v>
      </c>
      <c r="G41" s="192">
        <f>G42</f>
        <v>0</v>
      </c>
      <c r="H41" s="107">
        <f t="shared" si="0"/>
        <v>0</v>
      </c>
    </row>
    <row r="42" spans="1:8" ht="21" customHeight="1">
      <c r="A42" s="174" t="s">
        <v>133</v>
      </c>
      <c r="B42" s="84" t="s">
        <v>7</v>
      </c>
      <c r="C42" s="7" t="s">
        <v>193</v>
      </c>
      <c r="D42" s="7" t="s">
        <v>164</v>
      </c>
      <c r="E42" s="7" t="s">
        <v>134</v>
      </c>
      <c r="F42" s="181">
        <v>3000</v>
      </c>
      <c r="G42" s="181">
        <v>0</v>
      </c>
      <c r="H42" s="107">
        <f t="shared" si="0"/>
        <v>0</v>
      </c>
    </row>
    <row r="43" spans="1:8" ht="23.25" customHeight="1">
      <c r="A43" s="172" t="s">
        <v>205</v>
      </c>
      <c r="B43" s="173" t="s">
        <v>7</v>
      </c>
      <c r="C43" s="13" t="s">
        <v>193</v>
      </c>
      <c r="D43" s="13" t="s">
        <v>206</v>
      </c>
      <c r="E43" s="13"/>
      <c r="F43" s="192">
        <f>F44</f>
        <v>76010</v>
      </c>
      <c r="G43" s="192">
        <f>G44</f>
        <v>0</v>
      </c>
      <c r="H43" s="107">
        <f t="shared" si="0"/>
        <v>0</v>
      </c>
    </row>
    <row r="44" spans="1:8" ht="21.75" customHeight="1">
      <c r="A44" s="174" t="s">
        <v>133</v>
      </c>
      <c r="B44" s="84" t="s">
        <v>7</v>
      </c>
      <c r="C44" s="7" t="s">
        <v>193</v>
      </c>
      <c r="D44" s="7" t="s">
        <v>206</v>
      </c>
      <c r="E44" s="7" t="s">
        <v>134</v>
      </c>
      <c r="F44" s="181">
        <v>76010</v>
      </c>
      <c r="G44" s="181">
        <v>0</v>
      </c>
      <c r="H44" s="107">
        <f t="shared" si="0"/>
        <v>0</v>
      </c>
    </row>
    <row r="45" spans="1:8" ht="15.75">
      <c r="A45" s="182" t="s">
        <v>108</v>
      </c>
      <c r="B45" s="193" t="s">
        <v>8</v>
      </c>
      <c r="C45" s="194"/>
      <c r="D45" s="194"/>
      <c r="E45" s="195"/>
      <c r="F45" s="196">
        <f>F46</f>
        <v>1989964.5599999998</v>
      </c>
      <c r="G45" s="196">
        <f>G46</f>
        <v>197041.62</v>
      </c>
      <c r="H45" s="107">
        <f t="shared" si="0"/>
        <v>9.901765285709411</v>
      </c>
    </row>
    <row r="46" spans="1:8" ht="12.75">
      <c r="A46" s="42" t="s">
        <v>110</v>
      </c>
      <c r="B46" s="43" t="s">
        <v>8</v>
      </c>
      <c r="C46" s="44" t="s">
        <v>88</v>
      </c>
      <c r="D46" s="44"/>
      <c r="E46" s="44"/>
      <c r="F46" s="101">
        <f>F47+F54+F56+F49+F51</f>
        <v>1989964.5599999998</v>
      </c>
      <c r="G46" s="101">
        <f>G47+G54+G56+G49+G51</f>
        <v>197041.62</v>
      </c>
      <c r="H46" s="107">
        <f t="shared" si="0"/>
        <v>9.901765285709411</v>
      </c>
    </row>
    <row r="47" spans="1:8" ht="25.5">
      <c r="A47" s="66" t="s">
        <v>207</v>
      </c>
      <c r="B47" s="59" t="s">
        <v>8</v>
      </c>
      <c r="C47" s="58" t="s">
        <v>88</v>
      </c>
      <c r="D47" s="58" t="s">
        <v>208</v>
      </c>
      <c r="E47" s="58"/>
      <c r="F47" s="103">
        <f>F48</f>
        <v>870175.17</v>
      </c>
      <c r="G47" s="103">
        <f>G48</f>
        <v>0</v>
      </c>
      <c r="H47" s="107">
        <f t="shared" si="0"/>
        <v>0</v>
      </c>
    </row>
    <row r="48" spans="1:8" ht="20.25" customHeight="1">
      <c r="A48" s="51" t="s">
        <v>133</v>
      </c>
      <c r="B48" s="46" t="s">
        <v>8</v>
      </c>
      <c r="C48" s="47" t="s">
        <v>88</v>
      </c>
      <c r="D48" s="47" t="s">
        <v>208</v>
      </c>
      <c r="E48" s="47" t="s">
        <v>134</v>
      </c>
      <c r="F48" s="104">
        <v>870175.17</v>
      </c>
      <c r="G48" s="104">
        <v>0</v>
      </c>
      <c r="H48" s="107">
        <f t="shared" si="0"/>
        <v>0</v>
      </c>
    </row>
    <row r="49" spans="1:8" ht="25.5">
      <c r="A49" s="66" t="s">
        <v>209</v>
      </c>
      <c r="B49" s="59" t="s">
        <v>8</v>
      </c>
      <c r="C49" s="58" t="s">
        <v>88</v>
      </c>
      <c r="D49" s="47" t="s">
        <v>210</v>
      </c>
      <c r="E49" s="58"/>
      <c r="F49" s="103">
        <f>F50</f>
        <v>248960.2</v>
      </c>
      <c r="G49" s="103">
        <f>G50</f>
        <v>0</v>
      </c>
      <c r="H49" s="107">
        <f t="shared" si="0"/>
        <v>0</v>
      </c>
    </row>
    <row r="50" spans="1:8" ht="12.75">
      <c r="A50" s="51" t="s">
        <v>133</v>
      </c>
      <c r="B50" s="46" t="s">
        <v>8</v>
      </c>
      <c r="C50" s="47" t="s">
        <v>88</v>
      </c>
      <c r="D50" s="47" t="s">
        <v>210</v>
      </c>
      <c r="E50" s="47" t="s">
        <v>134</v>
      </c>
      <c r="F50" s="104">
        <v>248960.2</v>
      </c>
      <c r="G50" s="104">
        <v>0</v>
      </c>
      <c r="H50" s="107">
        <f t="shared" si="0"/>
        <v>0</v>
      </c>
    </row>
    <row r="51" spans="1:8" ht="25.5">
      <c r="A51" s="66" t="s">
        <v>211</v>
      </c>
      <c r="B51" s="59" t="s">
        <v>8</v>
      </c>
      <c r="C51" s="58" t="s">
        <v>88</v>
      </c>
      <c r="D51" s="47" t="s">
        <v>212</v>
      </c>
      <c r="E51" s="58"/>
      <c r="F51" s="103">
        <f>F52</f>
        <v>66389.39</v>
      </c>
      <c r="G51" s="103">
        <f>G52</f>
        <v>0</v>
      </c>
      <c r="H51" s="107">
        <f t="shared" si="0"/>
        <v>0</v>
      </c>
    </row>
    <row r="52" spans="1:8" ht="12.75">
      <c r="A52" s="51" t="s">
        <v>133</v>
      </c>
      <c r="B52" s="46" t="s">
        <v>8</v>
      </c>
      <c r="C52" s="47" t="s">
        <v>88</v>
      </c>
      <c r="D52" s="47" t="s">
        <v>212</v>
      </c>
      <c r="E52" s="47" t="s">
        <v>134</v>
      </c>
      <c r="F52" s="104">
        <v>66389.39</v>
      </c>
      <c r="G52" s="104">
        <v>0</v>
      </c>
      <c r="H52" s="107">
        <f t="shared" si="0"/>
        <v>0</v>
      </c>
    </row>
    <row r="53" spans="1:8" ht="12.75">
      <c r="A53" s="63" t="s">
        <v>137</v>
      </c>
      <c r="B53" s="64" t="s">
        <v>8</v>
      </c>
      <c r="C53" s="65" t="s">
        <v>88</v>
      </c>
      <c r="D53" s="65" t="s">
        <v>165</v>
      </c>
      <c r="E53" s="65"/>
      <c r="F53" s="102">
        <f>F54+F56</f>
        <v>804439.8</v>
      </c>
      <c r="G53" s="102">
        <f>G54+G56</f>
        <v>197041.62</v>
      </c>
      <c r="H53" s="107">
        <f t="shared" si="0"/>
        <v>24.4942654503171</v>
      </c>
    </row>
    <row r="54" spans="1:8" ht="25.5">
      <c r="A54" s="66" t="s">
        <v>138</v>
      </c>
      <c r="B54" s="59" t="s">
        <v>8</v>
      </c>
      <c r="C54" s="58" t="s">
        <v>88</v>
      </c>
      <c r="D54" s="58" t="s">
        <v>166</v>
      </c>
      <c r="E54" s="58"/>
      <c r="F54" s="103">
        <f>F55</f>
        <v>353400</v>
      </c>
      <c r="G54" s="103">
        <f>G55</f>
        <v>197041.62</v>
      </c>
      <c r="H54" s="107">
        <f t="shared" si="0"/>
        <v>55.755976230899826</v>
      </c>
    </row>
    <row r="55" spans="1:8" ht="12.75">
      <c r="A55" s="51" t="s">
        <v>133</v>
      </c>
      <c r="B55" s="46" t="s">
        <v>8</v>
      </c>
      <c r="C55" s="47" t="s">
        <v>88</v>
      </c>
      <c r="D55" s="47" t="s">
        <v>166</v>
      </c>
      <c r="E55" s="47" t="s">
        <v>134</v>
      </c>
      <c r="F55" s="104">
        <v>353400</v>
      </c>
      <c r="G55" s="104">
        <v>197041.62</v>
      </c>
      <c r="H55" s="107">
        <f t="shared" si="0"/>
        <v>55.755976230899826</v>
      </c>
    </row>
    <row r="56" spans="1:8" ht="21.75" customHeight="1">
      <c r="A56" s="66" t="s">
        <v>139</v>
      </c>
      <c r="B56" s="59" t="s">
        <v>8</v>
      </c>
      <c r="C56" s="58" t="s">
        <v>88</v>
      </c>
      <c r="D56" s="58" t="s">
        <v>167</v>
      </c>
      <c r="E56" s="58"/>
      <c r="F56" s="103">
        <f>F57</f>
        <v>451039.8</v>
      </c>
      <c r="G56" s="103">
        <f>G57</f>
        <v>0</v>
      </c>
      <c r="H56" s="107">
        <f t="shared" si="0"/>
        <v>0</v>
      </c>
    </row>
    <row r="57" spans="1:8" ht="18" customHeight="1" thickBot="1">
      <c r="A57" s="51" t="s">
        <v>133</v>
      </c>
      <c r="B57" s="46" t="s">
        <v>8</v>
      </c>
      <c r="C57" s="47" t="s">
        <v>88</v>
      </c>
      <c r="D57" s="65" t="s">
        <v>167</v>
      </c>
      <c r="E57" s="47" t="s">
        <v>134</v>
      </c>
      <c r="F57" s="104">
        <v>451039.8</v>
      </c>
      <c r="G57" s="104">
        <v>0</v>
      </c>
      <c r="H57" s="107">
        <f t="shared" si="0"/>
        <v>0</v>
      </c>
    </row>
    <row r="58" spans="1:8" ht="26.25" customHeight="1" thickBot="1">
      <c r="A58" s="197" t="s">
        <v>213</v>
      </c>
      <c r="B58" s="198" t="s">
        <v>4</v>
      </c>
      <c r="C58" s="198"/>
      <c r="D58" s="198"/>
      <c r="E58" s="198"/>
      <c r="F58" s="199">
        <f aca="true" t="shared" si="1" ref="F58:G60">F59</f>
        <v>1205956.5</v>
      </c>
      <c r="G58" s="199">
        <f t="shared" si="1"/>
        <v>0</v>
      </c>
      <c r="H58" s="107">
        <f t="shared" si="0"/>
        <v>0</v>
      </c>
    </row>
    <row r="59" spans="1:8" ht="18" customHeight="1">
      <c r="A59" s="200" t="s">
        <v>214</v>
      </c>
      <c r="B59" s="201" t="s">
        <v>4</v>
      </c>
      <c r="C59" s="201" t="s">
        <v>2</v>
      </c>
      <c r="D59" s="201"/>
      <c r="E59" s="201"/>
      <c r="F59" s="202">
        <f t="shared" si="1"/>
        <v>1205956.5</v>
      </c>
      <c r="G59" s="202">
        <f t="shared" si="1"/>
        <v>0</v>
      </c>
      <c r="H59" s="107">
        <f t="shared" si="0"/>
        <v>0</v>
      </c>
    </row>
    <row r="60" spans="1:8" ht="27.75" customHeight="1">
      <c r="A60" s="203" t="s">
        <v>215</v>
      </c>
      <c r="B60" s="173" t="s">
        <v>4</v>
      </c>
      <c r="C60" s="13" t="s">
        <v>2</v>
      </c>
      <c r="D60" s="13" t="s">
        <v>216</v>
      </c>
      <c r="E60" s="13"/>
      <c r="F60" s="104">
        <f t="shared" si="1"/>
        <v>1205956.5</v>
      </c>
      <c r="G60" s="104">
        <f t="shared" si="1"/>
        <v>0</v>
      </c>
      <c r="H60" s="107">
        <f t="shared" si="0"/>
        <v>0</v>
      </c>
    </row>
    <row r="61" spans="1:8" ht="33.75" customHeight="1">
      <c r="A61" s="174" t="s">
        <v>217</v>
      </c>
      <c r="B61" s="84" t="s">
        <v>4</v>
      </c>
      <c r="C61" s="7" t="s">
        <v>2</v>
      </c>
      <c r="D61" s="7" t="s">
        <v>216</v>
      </c>
      <c r="E61" s="7" t="s">
        <v>218</v>
      </c>
      <c r="F61" s="104">
        <v>1205956.5</v>
      </c>
      <c r="G61" s="104">
        <v>0</v>
      </c>
      <c r="H61" s="107">
        <f t="shared" si="0"/>
        <v>0</v>
      </c>
    </row>
    <row r="62" spans="1:8" ht="30" customHeight="1">
      <c r="A62" s="182" t="s">
        <v>25</v>
      </c>
      <c r="B62" s="183" t="s">
        <v>3</v>
      </c>
      <c r="C62" s="204"/>
      <c r="D62" s="204"/>
      <c r="E62" s="205"/>
      <c r="F62" s="186">
        <f>F63</f>
        <v>1059593.6</v>
      </c>
      <c r="G62" s="186">
        <f>G63</f>
        <v>215260.99000000002</v>
      </c>
      <c r="H62" s="107">
        <f t="shared" si="0"/>
        <v>20.31542942501729</v>
      </c>
    </row>
    <row r="63" spans="1:8" ht="22.5" customHeight="1">
      <c r="A63" s="12" t="s">
        <v>15</v>
      </c>
      <c r="B63" s="10" t="s">
        <v>3</v>
      </c>
      <c r="C63" s="6" t="s">
        <v>2</v>
      </c>
      <c r="D63" s="6"/>
      <c r="E63" s="16"/>
      <c r="F63" s="99">
        <f>F64+F66+F68</f>
        <v>1059593.6</v>
      </c>
      <c r="G63" s="99">
        <f>G64+G66+G68</f>
        <v>215260.99000000002</v>
      </c>
      <c r="H63" s="107">
        <f t="shared" si="0"/>
        <v>20.31542942501729</v>
      </c>
    </row>
    <row r="64" spans="1:8" ht="12.75">
      <c r="A64" s="55" t="s">
        <v>26</v>
      </c>
      <c r="B64" s="56" t="s">
        <v>3</v>
      </c>
      <c r="C64" s="8" t="s">
        <v>2</v>
      </c>
      <c r="D64" s="8" t="s">
        <v>168</v>
      </c>
      <c r="E64" s="8"/>
      <c r="F64" s="105">
        <f>F65</f>
        <v>720000</v>
      </c>
      <c r="G64" s="105">
        <f>G65</f>
        <v>139657.39</v>
      </c>
      <c r="H64" s="107">
        <f t="shared" si="0"/>
        <v>19.396859722222224</v>
      </c>
    </row>
    <row r="65" spans="1:8" ht="38.25">
      <c r="A65" s="51" t="s">
        <v>140</v>
      </c>
      <c r="B65" s="57" t="s">
        <v>3</v>
      </c>
      <c r="C65" s="7" t="s">
        <v>2</v>
      </c>
      <c r="D65" s="7" t="s">
        <v>168</v>
      </c>
      <c r="E65" s="7" t="s">
        <v>141</v>
      </c>
      <c r="F65" s="106">
        <v>720000</v>
      </c>
      <c r="G65" s="106">
        <v>139657.39</v>
      </c>
      <c r="H65" s="107">
        <f t="shared" si="0"/>
        <v>19.396859722222224</v>
      </c>
    </row>
    <row r="66" spans="1:8" ht="51">
      <c r="A66" s="206" t="s">
        <v>219</v>
      </c>
      <c r="B66" s="207" t="s">
        <v>3</v>
      </c>
      <c r="C66" s="208" t="s">
        <v>2</v>
      </c>
      <c r="D66" s="208" t="s">
        <v>220</v>
      </c>
      <c r="E66" s="208"/>
      <c r="F66" s="209">
        <f>F67</f>
        <v>315603.6</v>
      </c>
      <c r="G66" s="209">
        <f>G67</f>
        <v>69603.6</v>
      </c>
      <c r="H66" s="107">
        <f t="shared" si="0"/>
        <v>22.05412105565336</v>
      </c>
    </row>
    <row r="67" spans="1:8" ht="38.25">
      <c r="A67" s="210" t="s">
        <v>140</v>
      </c>
      <c r="B67" s="57" t="s">
        <v>3</v>
      </c>
      <c r="C67" s="7" t="s">
        <v>2</v>
      </c>
      <c r="D67" s="7" t="s">
        <v>220</v>
      </c>
      <c r="E67" s="7" t="s">
        <v>141</v>
      </c>
      <c r="F67" s="106">
        <v>315603.6</v>
      </c>
      <c r="G67" s="106">
        <v>69603.6</v>
      </c>
      <c r="H67" s="107">
        <f t="shared" si="0"/>
        <v>22.05412105565336</v>
      </c>
    </row>
    <row r="68" spans="1:8" ht="51">
      <c r="A68" s="211" t="s">
        <v>221</v>
      </c>
      <c r="B68" s="207" t="s">
        <v>3</v>
      </c>
      <c r="C68" s="208" t="s">
        <v>2</v>
      </c>
      <c r="D68" s="208" t="s">
        <v>222</v>
      </c>
      <c r="E68" s="208"/>
      <c r="F68" s="209">
        <f>F69</f>
        <v>23990</v>
      </c>
      <c r="G68" s="209">
        <f>G69</f>
        <v>6000</v>
      </c>
      <c r="H68" s="107">
        <f t="shared" si="0"/>
        <v>25.010421008753646</v>
      </c>
    </row>
    <row r="69" spans="1:8" ht="38.25">
      <c r="A69" s="210" t="s">
        <v>140</v>
      </c>
      <c r="B69" s="57" t="s">
        <v>3</v>
      </c>
      <c r="C69" s="7" t="s">
        <v>2</v>
      </c>
      <c r="D69" s="7" t="s">
        <v>222</v>
      </c>
      <c r="E69" s="7" t="s">
        <v>141</v>
      </c>
      <c r="F69" s="106">
        <v>23990</v>
      </c>
      <c r="G69" s="106">
        <v>6000</v>
      </c>
      <c r="H69" s="107">
        <f t="shared" si="0"/>
        <v>25.010421008753646</v>
      </c>
    </row>
    <row r="70" spans="1:8" ht="15.75">
      <c r="A70" s="212" t="s">
        <v>10</v>
      </c>
      <c r="B70" s="213"/>
      <c r="C70" s="213"/>
      <c r="D70" s="214"/>
      <c r="E70" s="215"/>
      <c r="F70" s="216">
        <f>F8+F33+F39+F45+F58+F62</f>
        <v>5726225.6</v>
      </c>
      <c r="G70" s="216">
        <f>G8+G33+G39+G45+G58+G62</f>
        <v>696202.51</v>
      </c>
      <c r="H70" s="107">
        <f t="shared" si="0"/>
        <v>12.158139735186124</v>
      </c>
    </row>
  </sheetData>
  <sheetProtection/>
  <mergeCells count="1">
    <mergeCell ref="A5:F5"/>
  </mergeCells>
  <printOptions/>
  <pageMargins left="0.5905511811023623" right="0.1968503937007874" top="0.1968503937007874" bottom="0.1968503937007874" header="0.5118110236220472" footer="0.1968503937007874"/>
  <pageSetup fitToHeight="1" fitToWidth="1" horizontalDpi="600" verticalDpi="600" orientation="portrait" paperSize="9" scale="53" r:id="rId1"/>
  <headerFooter alignWithMargins="0">
    <oddFooter>&amp;CСтраница &amp;P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50" zoomScalePageLayoutView="0" workbookViewId="0" topLeftCell="A1">
      <selection activeCell="C8" sqref="C8"/>
    </sheetView>
  </sheetViews>
  <sheetFormatPr defaultColWidth="9.00390625" defaultRowHeight="12.75"/>
  <cols>
    <col min="1" max="1" width="43.375" style="0" customWidth="1"/>
    <col min="2" max="2" width="28.375" style="0" customWidth="1"/>
    <col min="3" max="3" width="15.125" style="0" customWidth="1"/>
    <col min="4" max="4" width="14.375" style="0" customWidth="1"/>
    <col min="5" max="5" width="10.875" style="0" customWidth="1"/>
  </cols>
  <sheetData>
    <row r="1" spans="2:9" ht="39" customHeight="1">
      <c r="B1" s="230" t="s">
        <v>229</v>
      </c>
      <c r="C1" s="230"/>
      <c r="D1" s="18"/>
      <c r="E1" s="18"/>
      <c r="F1" s="18"/>
      <c r="G1" s="18"/>
      <c r="H1" s="18"/>
      <c r="I1" s="18"/>
    </row>
    <row r="2" ht="15.75">
      <c r="C2" s="17"/>
    </row>
    <row r="3" spans="1:3" ht="18.75" customHeight="1">
      <c r="A3" s="239" t="s">
        <v>33</v>
      </c>
      <c r="B3" s="230"/>
      <c r="C3" s="230"/>
    </row>
    <row r="4" ht="15.75">
      <c r="A4" s="19"/>
    </row>
    <row r="5" ht="16.5" thickBot="1">
      <c r="A5" s="19"/>
    </row>
    <row r="6" spans="1:5" ht="36.75" customHeight="1">
      <c r="A6" s="240" t="s">
        <v>0</v>
      </c>
      <c r="B6" s="242" t="s">
        <v>34</v>
      </c>
      <c r="C6" s="20" t="s">
        <v>106</v>
      </c>
      <c r="D6" s="20" t="s">
        <v>107</v>
      </c>
      <c r="E6" s="233" t="s">
        <v>109</v>
      </c>
    </row>
    <row r="7" spans="1:5" ht="18" customHeight="1" thickBot="1">
      <c r="A7" s="241"/>
      <c r="B7" s="243"/>
      <c r="C7" s="21" t="s">
        <v>35</v>
      </c>
      <c r="D7" s="21" t="s">
        <v>35</v>
      </c>
      <c r="E7" s="234"/>
    </row>
    <row r="8" spans="1:5" ht="53.25" customHeight="1" thickBot="1">
      <c r="A8" s="22" t="s">
        <v>36</v>
      </c>
      <c r="B8" s="23" t="s">
        <v>37</v>
      </c>
      <c r="C8" s="24">
        <f>C9</f>
        <v>168000</v>
      </c>
      <c r="D8" s="24">
        <f>D9</f>
        <v>-2615.8799999998882</v>
      </c>
      <c r="E8" s="41">
        <f>D8/C8*100</f>
        <v>-1.557071428571362</v>
      </c>
    </row>
    <row r="9" spans="1:5" ht="38.25" customHeight="1" thickBot="1">
      <c r="A9" s="22" t="s">
        <v>38</v>
      </c>
      <c r="B9" s="23" t="s">
        <v>39</v>
      </c>
      <c r="C9" s="24">
        <f>C15+C10</f>
        <v>168000</v>
      </c>
      <c r="D9" s="24">
        <f>D15+D10</f>
        <v>-2615.8799999998882</v>
      </c>
      <c r="E9" s="41">
        <f aca="true" t="shared" si="0" ref="E9:E18">D9/C9*100</f>
        <v>-1.557071428571362</v>
      </c>
    </row>
    <row r="10" spans="1:5" ht="12.75" customHeight="1" thickBot="1">
      <c r="A10" s="235" t="s">
        <v>40</v>
      </c>
      <c r="B10" s="237" t="s">
        <v>41</v>
      </c>
      <c r="C10" s="231">
        <f>C12</f>
        <v>-5558225.6</v>
      </c>
      <c r="D10" s="231">
        <f>D12</f>
        <v>-698818.3899999999</v>
      </c>
      <c r="E10" s="41">
        <f t="shared" si="0"/>
        <v>12.572688485332439</v>
      </c>
    </row>
    <row r="11" spans="1:5" ht="13.5" customHeight="1" thickBot="1">
      <c r="A11" s="236"/>
      <c r="B11" s="238"/>
      <c r="C11" s="232"/>
      <c r="D11" s="232"/>
      <c r="E11" s="41"/>
    </row>
    <row r="12" spans="1:5" ht="32.25" customHeight="1" thickBot="1">
      <c r="A12" s="25" t="s">
        <v>42</v>
      </c>
      <c r="B12" s="26" t="s">
        <v>43</v>
      </c>
      <c r="C12" s="27">
        <f>C13</f>
        <v>-5558225.6</v>
      </c>
      <c r="D12" s="27">
        <f>D13</f>
        <v>-698818.3899999999</v>
      </c>
      <c r="E12" s="41">
        <f t="shared" si="0"/>
        <v>12.572688485332439</v>
      </c>
    </row>
    <row r="13" spans="1:5" ht="36.75" customHeight="1" thickBot="1">
      <c r="A13" s="25" t="s">
        <v>44</v>
      </c>
      <c r="B13" s="26" t="s">
        <v>45</v>
      </c>
      <c r="C13" s="27">
        <f>C14</f>
        <v>-5558225.6</v>
      </c>
      <c r="D13" s="27">
        <f>D14</f>
        <v>-698818.3899999999</v>
      </c>
      <c r="E13" s="41">
        <f t="shared" si="0"/>
        <v>12.572688485332439</v>
      </c>
    </row>
    <row r="14" spans="1:5" ht="52.5" customHeight="1" thickBot="1">
      <c r="A14" s="25" t="s">
        <v>46</v>
      </c>
      <c r="B14" s="26" t="s">
        <v>47</v>
      </c>
      <c r="C14" s="27">
        <f>-дох!L48</f>
        <v>-5558225.6</v>
      </c>
      <c r="D14" s="27">
        <f>-дох!M48</f>
        <v>-698818.3899999999</v>
      </c>
      <c r="E14" s="41">
        <f t="shared" si="0"/>
        <v>12.572688485332439</v>
      </c>
    </row>
    <row r="15" spans="1:5" ht="35.25" customHeight="1" thickBot="1">
      <c r="A15" s="22" t="s">
        <v>48</v>
      </c>
      <c r="B15" s="23" t="s">
        <v>49</v>
      </c>
      <c r="C15" s="24">
        <f aca="true" t="shared" si="1" ref="C15:D17">C16</f>
        <v>5726225.6</v>
      </c>
      <c r="D15" s="24">
        <f t="shared" si="1"/>
        <v>696202.51</v>
      </c>
      <c r="E15" s="41">
        <f t="shared" si="0"/>
        <v>12.158139735186124</v>
      </c>
    </row>
    <row r="16" spans="1:5" ht="36.75" customHeight="1" thickBot="1">
      <c r="A16" s="25" t="s">
        <v>50</v>
      </c>
      <c r="B16" s="26" t="s">
        <v>51</v>
      </c>
      <c r="C16" s="28">
        <f t="shared" si="1"/>
        <v>5726225.6</v>
      </c>
      <c r="D16" s="28">
        <f t="shared" si="1"/>
        <v>696202.51</v>
      </c>
      <c r="E16" s="41">
        <f t="shared" si="0"/>
        <v>12.158139735186124</v>
      </c>
    </row>
    <row r="17" spans="1:5" ht="38.25" customHeight="1" thickBot="1">
      <c r="A17" s="25" t="s">
        <v>52</v>
      </c>
      <c r="B17" s="26" t="s">
        <v>53</v>
      </c>
      <c r="C17" s="28">
        <f t="shared" si="1"/>
        <v>5726225.6</v>
      </c>
      <c r="D17" s="28">
        <f t="shared" si="1"/>
        <v>696202.51</v>
      </c>
      <c r="E17" s="41">
        <f t="shared" si="0"/>
        <v>12.158139735186124</v>
      </c>
    </row>
    <row r="18" spans="1:5" ht="53.25" customHeight="1" thickBot="1">
      <c r="A18" s="25" t="s">
        <v>54</v>
      </c>
      <c r="B18" s="26" t="s">
        <v>55</v>
      </c>
      <c r="C18" s="28">
        <f>ведомст!F70</f>
        <v>5726225.6</v>
      </c>
      <c r="D18" s="28">
        <f>ведомст!G70</f>
        <v>696202.51</v>
      </c>
      <c r="E18" s="41">
        <f t="shared" si="0"/>
        <v>12.158139735186124</v>
      </c>
    </row>
    <row r="19" ht="12.75">
      <c r="A19" s="3"/>
    </row>
    <row r="21" ht="15">
      <c r="A21" s="29"/>
    </row>
  </sheetData>
  <sheetProtection/>
  <mergeCells count="9">
    <mergeCell ref="B1:C1"/>
    <mergeCell ref="D10:D11"/>
    <mergeCell ref="E6:E7"/>
    <mergeCell ref="A10:A11"/>
    <mergeCell ref="B10:B11"/>
    <mergeCell ref="C10:C11"/>
    <mergeCell ref="A3:C3"/>
    <mergeCell ref="A6:A7"/>
    <mergeCell ref="B6:B7"/>
  </mergeCells>
  <printOptions/>
  <pageMargins left="0.96" right="0.1968503937007874" top="0.1968503937007874" bottom="0.1968503937007874" header="0.5118110236220472" footer="0.1968503937007874"/>
  <pageSetup horizontalDpi="600" verticalDpi="600" orientation="portrait" paperSize="9" r:id="rId1"/>
  <headerFooter alignWithMargins="0">
    <oddFooter>&amp;CСтраница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RePack by SPecialiST</cp:lastModifiedBy>
  <cp:lastPrinted>2017-04-26T12:11:37Z</cp:lastPrinted>
  <dcterms:created xsi:type="dcterms:W3CDTF">2004-09-08T10:28:32Z</dcterms:created>
  <dcterms:modified xsi:type="dcterms:W3CDTF">2018-05-04T09:36:39Z</dcterms:modified>
  <cp:category/>
  <cp:version/>
  <cp:contentType/>
  <cp:contentStatus/>
</cp:coreProperties>
</file>