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195" windowHeight="7635" activeTab="2"/>
  </bookViews>
  <sheets>
    <sheet name="дох" sheetId="1" r:id="rId1"/>
    <sheet name="расх" sheetId="2" r:id="rId2"/>
    <sheet name="ист" sheetId="3" r:id="rId3"/>
  </sheets>
  <definedNames>
    <definedName name="_xlnm.Print_Area" localSheetId="0">'дох'!$A$1:$U$131</definedName>
    <definedName name="_xlnm.Print_Area" localSheetId="2">'ист'!$A$1:$E$44</definedName>
    <definedName name="_xlnm.Print_Area" localSheetId="1">'расх'!$A$1:$I$424</definedName>
  </definedNames>
  <calcPr fullCalcOnLoad="1"/>
</workbook>
</file>

<file path=xl/sharedStrings.xml><?xml version="1.0" encoding="utf-8"?>
<sst xmlns="http://schemas.openxmlformats.org/spreadsheetml/2006/main" count="3415" uniqueCount="641">
  <si>
    <t xml:space="preserve"> образования «Суоярвский район» за  2016 год</t>
  </si>
  <si>
    <t>Мероприятия в рамках Федеральной программы развития и поддержки малого и среднего предпринимательства в Суоярвском районе</t>
  </si>
  <si>
    <t>09 0 01 50640</t>
  </si>
  <si>
    <t>Софинансирование за счет средств физлиц и юрлиц субсидии на поддержку местных инициатив граждан,проживающих в городских и сельских поселениях РК(ремонт водонапорной башни в с.Вешкелица)</t>
  </si>
  <si>
    <t>08 3 01 73140</t>
  </si>
  <si>
    <t>01 1 02 S3100</t>
  </si>
  <si>
    <t>Премии и гранты</t>
  </si>
  <si>
    <t xml:space="preserve">07 </t>
  </si>
  <si>
    <t>350</t>
  </si>
  <si>
    <t>собств.</t>
  </si>
  <si>
    <t>цел.</t>
  </si>
  <si>
    <t>полн. Из пос.</t>
  </si>
  <si>
    <t>рк</t>
  </si>
  <si>
    <t>местн.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</si>
  <si>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</si>
  <si>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06 2 01 65200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</si>
  <si>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</si>
  <si>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Cофинансирование на расселение аварийного жилья</t>
  </si>
  <si>
    <t>062 01 S602</t>
  </si>
  <si>
    <t>Cофинансирование субсидии на поддержку местных инициатив граждан ,проживающих в городских и сельских  поселениях РК (ремонт водонппорной башни в с.Вешкелица)</t>
  </si>
  <si>
    <t>08 3 01 S3140</t>
  </si>
  <si>
    <t>Софинансирование за счёт местного бюджета субвенции на дошкольное образование</t>
  </si>
  <si>
    <t>01 1 01 24201</t>
  </si>
  <si>
    <t>01 1 02 S0650</t>
  </si>
  <si>
    <t>01 1 02 24211</t>
  </si>
  <si>
    <t>Софинансирование субсидии бюджетам муниципальных районов и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 за счёт бюджета РК (Вешкел.школа)</t>
  </si>
  <si>
    <t>01 1 02 S0970</t>
  </si>
  <si>
    <t>01 1 02 24240</t>
  </si>
  <si>
    <t>01 2 01 S3010</t>
  </si>
  <si>
    <t>01 3 01 S3090</t>
  </si>
  <si>
    <t>Софинансирование за счёт средств местного бюджета субсидии на мероприятия по сохранению мемориальных,военно-исторических объектов и памятников в рамках государственной программы РК "Культура РК"</t>
  </si>
  <si>
    <t>03 0 01 S3030</t>
  </si>
  <si>
    <t>08 4 01 77950</t>
  </si>
  <si>
    <t>Резервные средства</t>
  </si>
  <si>
    <t>Уплата налога на имущество организаций и земельного налога</t>
  </si>
  <si>
    <t>831</t>
  </si>
  <si>
    <t>Уплата прочих налогов, сборов и иных обязательных платежей</t>
  </si>
  <si>
    <t>851</t>
  </si>
  <si>
    <t>852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</si>
  <si>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</si>
  <si>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111</t>
  </si>
  <si>
    <t>112</t>
  </si>
  <si>
    <t>Иные выплаты персоналу казенных учреждений, за исключением фонда оплаты труда</t>
  </si>
  <si>
    <t>Прочая закупка товаров, работ и услуг для обеспечения государственных (муниципальных) нужд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</si>
  <si>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</si>
  <si>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</si>
  <si>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Приобретение товаров, работ, услуг в пользу граждан в целях их социального обеспечения</t>
  </si>
  <si>
    <t>323</t>
  </si>
  <si>
    <t>Пособия, компенсации, меры социальной поддержки по публичным нормативным обязательствам</t>
  </si>
  <si>
    <t>313</t>
  </si>
  <si>
    <t>Иные пенсии, социальные доплаты к пенсиям</t>
  </si>
  <si>
    <t>312</t>
  </si>
  <si>
    <t xml:space="preserve">10 </t>
  </si>
  <si>
    <t>Обслуживание муниципального долга</t>
  </si>
  <si>
    <t>730</t>
  </si>
  <si>
    <t xml:space="preserve">Дотации на выравнивание бюджетной обеспеченности </t>
  </si>
  <si>
    <t>511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</si>
  <si>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</si>
  <si>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</si>
  <si>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Совет депутатов муниципального образования</t>
  </si>
  <si>
    <t>Реализация государственных функций, связанных с общегосударственным управлением</t>
  </si>
  <si>
    <t>Сельское хозяйство и рыболовство</t>
  </si>
  <si>
    <t>Субвенции на осуществление отдельных государственных полномочий Республики Карелияпо организации проведения на территории Республики Карелия некоторых мероприятий по защите населения от болезней, общих для человека и животных</t>
  </si>
  <si>
    <t>521</t>
  </si>
  <si>
    <t>Софинансирование за счет собственных средств субсидии на питание учащихся из малообеспеченных семей в рамках РП «Адресная социальная помощь»</t>
  </si>
  <si>
    <t>412</t>
  </si>
  <si>
    <t>(тыс.рублей)</t>
  </si>
  <si>
    <t>Наименование  групп, подгрупп, статей, подстатей, элементов, программ (подпрограмм), кодов экономической классификации  доходов</t>
  </si>
  <si>
    <t>Код бюджетной классификации Российской Федерации</t>
  </si>
  <si>
    <t>Суоярви</t>
  </si>
  <si>
    <t>Поросозеро</t>
  </si>
  <si>
    <t>Найстеньярви</t>
  </si>
  <si>
    <t>Лоймола</t>
  </si>
  <si>
    <t>Вешкелица</t>
  </si>
  <si>
    <t>Контроль</t>
  </si>
  <si>
    <t>Администратор</t>
  </si>
  <si>
    <t>Группа</t>
  </si>
  <si>
    <t>Подгруппа</t>
  </si>
  <si>
    <t>Статья</t>
  </si>
  <si>
    <t>Подстатья</t>
  </si>
  <si>
    <t>Элемент</t>
  </si>
  <si>
    <t>Программа</t>
  </si>
  <si>
    <t>Эк.кл.</t>
  </si>
  <si>
    <t>ДОХОДЫ</t>
  </si>
  <si>
    <t>000</t>
  </si>
  <si>
    <t>00</t>
  </si>
  <si>
    <t>0000</t>
  </si>
  <si>
    <t>НАЛОГИ НА ПРИБЫЛЬ, ДОХОДЫ</t>
  </si>
  <si>
    <t>Налог на доходы физических лиц</t>
  </si>
  <si>
    <t>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</si>
  <si>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и 228 Налогового кодекса Российской Федерации</t>
    </r>
  </si>
  <si>
    <t>1</t>
  </si>
  <si>
    <t>010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</si>
  <si>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</si>
  <si>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020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</si>
  <si>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</si>
  <si>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030</t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</si>
  <si>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Налогового кодекса Российской Федерации</t>
    </r>
  </si>
  <si>
    <t>040</t>
  </si>
  <si>
    <t>НАЛОГИ НА СОВОКУПНЫЙ ДОХОД</t>
  </si>
  <si>
    <t>Единый налог на вмененный доход для отдельных видов деятельности</t>
  </si>
  <si>
    <t>Единый налог на вмененный доход для отдельных видов деятельности (за налоговые периоды, истекшие до 1 января 2011 года)</t>
  </si>
  <si>
    <t xml:space="preserve">Единый сельскохозяйственный налог </t>
  </si>
  <si>
    <t>Единый сельскохозяйственный налог( за налоговые периоды, истекшие до 1 января 2011 года)</t>
  </si>
  <si>
    <t>Налог, взимаемый всвязи с применением патентной системы налогообложения</t>
  </si>
  <si>
    <t>Налог, взимаемый всвязи с применением патентной системы налогообложения, зачисляемые в бюджеты муниципальных районов</t>
  </si>
  <si>
    <t>ГОСУДАРСТВЕННАЯ  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</si>
  <si>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</si>
  <si>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</si>
  <si>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государственную регистрацию, а также за совершение прочих юридически значимых действий</t>
  </si>
  <si>
    <t>ДОХОДЫ ОТ ИСПОЛЬЗОВАНИЯ ИМУЩЕСТВА, НАХОДЯЩЕГОСЯ В ГОСУДАРСТВЕННОЙ И МУНИЦИПАЛЬНОЙ СОБСТВЕННОСТИ</t>
  </si>
  <si>
    <t>Проценты, полученные от предоставления бюджетных кредитов внутри страны за счет средств бюджетов муниципальных районов</t>
  </si>
  <si>
    <t>050</t>
  </si>
  <si>
    <t>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</si>
  <si>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</si>
  <si>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 ,получаемые в виде арендной платы за земельные участки,государственная собственность на которые не разграничена,а так же средства от продажи права  на заключение права договоров аренды указанных земельных участков</t>
  </si>
  <si>
    <t>013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</si>
  <si>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</t>
  </si>
  <si>
    <t>035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</si>
  <si>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автономных учреждений)</t>
  </si>
  <si>
    <t>ПЛАТЕЖИ ПРИ ПОЛЬЗОВАНИИ ПРИРОДНЫМИ РЕСУРСАМИ</t>
  </si>
  <si>
    <t>Плата за негативное воздействие на окружающую среду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</si>
  <si>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</si>
  <si>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</si>
  <si>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размещение отходов производства и потребления</t>
  </si>
  <si>
    <t>ДОХОДЫ ОТ ОКАЗАНИЯ ПЛАТНЫХ УСЛУГ И КОМПЕНСАЦИИ ЗАТРАТ ГОСУДАРСТВА</t>
  </si>
  <si>
    <t>995</t>
  </si>
  <si>
    <t>130</t>
  </si>
  <si>
    <t>Прочие доходы от оказания платных услуг (работ) получателями средств бюджетов муниципальных районов</t>
  </si>
  <si>
    <t>ДОХОДЫ ОТ ПРОДАЖИ МАТЕРИАЛЬНЫХ И НЕМАТЕРИАЛЬНЫХ АКТИВОВ</t>
  </si>
  <si>
    <t>Доходы от реализации  имущества,находящегося в государственной и муниципальной собственности(за исключением имущества  автономных учреждений, а также имущества государственных и  муниципальных унитарных  предприятий в том числе казенных)</t>
  </si>
  <si>
    <t>410</t>
  </si>
  <si>
    <t>053</t>
  </si>
  <si>
    <t>06</t>
  </si>
  <si>
    <t>430</t>
  </si>
  <si>
    <t>025</t>
  </si>
  <si>
    <t>ШТРАФЫ, САНКЦИИ, ВОЗМЕЩЕНИЕ УЩЕРБА</t>
  </si>
  <si>
    <t>16</t>
  </si>
  <si>
    <t>Денежные взыскания (штрафы) за нарушение законодательства о налогах и сборах</t>
  </si>
  <si>
    <t>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</si>
  <si>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</si>
  <si>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административные правонарушения в области госрегулирования производства и оборота этилового спирта, алкогольной, спиртосодержащей продукции</t>
  </si>
  <si>
    <t>Денежные взыскания (штрафы) за нарушение законодательства Российской Федерации об охране и использовании животного мира</t>
  </si>
  <si>
    <t>25</t>
  </si>
  <si>
    <t>Денежные взыскания (штрафы) за нарушение земельного законодательства</t>
  </si>
  <si>
    <t>060</t>
  </si>
  <si>
    <t>Денежные взвскания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</si>
  <si>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28</t>
  </si>
  <si>
    <t>014</t>
  </si>
  <si>
    <t xml:space="preserve">Денежные взыскания (штрафы) за нарушение законодательства РФ об административных правонарушениях </t>
  </si>
  <si>
    <t>43</t>
  </si>
  <si>
    <t>Прочие поступления от денежных взысканий (штрафов) и иных сумм в возмещение ущерба</t>
  </si>
  <si>
    <t>90</t>
  </si>
  <si>
    <t>Прочие поступления от денежных взысканий (штрафов) и иных сумм в возмещение ущерба,зачисляемые в бюджеты муниципальных районов</t>
  </si>
  <si>
    <t>ПРОЧИЕ НЕНАЛОГОВЫЕ ДОХОДЫ</t>
  </si>
  <si>
    <t>17</t>
  </si>
  <si>
    <t>180</t>
  </si>
  <si>
    <t>Прочие неналоговые доходы</t>
  </si>
  <si>
    <t>Прочие неналоговые доходы  бюджетов муниципальных районов</t>
  </si>
  <si>
    <t>БЕЗВОЗМЕЗДНЫЕ ПОСТУПЛЕНИЯ</t>
  </si>
  <si>
    <t>2</t>
  </si>
  <si>
    <t>БЕЗВОЗМЕЗДНЫЕ ПОСТУПЛЕНИЯ ОТ ДРУГИХ БЮДЖЕТОВ БЮДЖЕТНОЙ СИСТЕМЫ РОССИЙСКОЙ ФЕДЕРАЦИИ</t>
  </si>
  <si>
    <t>Дотации от других бюджетов бюджетной системы Российской Федерации</t>
  </si>
  <si>
    <t>151</t>
  </si>
  <si>
    <t>Дотации на выравнивание  бюджетной обеспеченности</t>
  </si>
  <si>
    <t>001</t>
  </si>
  <si>
    <t xml:space="preserve">Дотации бюджетам муниципальных районов на выравнивание  бюджетной обеспеченности </t>
  </si>
  <si>
    <t>Субсидии бюджетам субъектов  Российской Федерации и муниципальных образований</t>
  </si>
  <si>
    <t>089</t>
  </si>
  <si>
    <t>Прочие субсидии</t>
  </si>
  <si>
    <t>999</t>
  </si>
  <si>
    <t>Прочие субсидии бюджетам муниципальных районов</t>
  </si>
  <si>
    <t>Субвенции бюджетам субъектов  Российской Федерации и муниципальных образований</t>
  </si>
  <si>
    <t>015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</si>
  <si>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</si>
  <si>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</si>
  <si>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024</t>
  </si>
  <si>
    <t>Субвенции бюджетам муниципальных районов на выполнение передаваемых полномочий субъектов Российской Федерации</t>
  </si>
  <si>
    <t>119</t>
  </si>
  <si>
    <t xml:space="preserve">Прочие субвенции бюджетам </t>
  </si>
  <si>
    <t>Прочие субвенции бюджетам муниципальных районов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</si>
  <si>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</si>
  <si>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</si>
  <si>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муниципальных районов</t>
  </si>
  <si>
    <t>Прочие безвозмездные поступления</t>
  </si>
  <si>
    <t>Прочие безвозмездные поступления в бюджеты муниципальных районов</t>
  </si>
  <si>
    <t>ВОЗВРАТ ОСТАТКОВ СУБСИДИЙ, СУБВЕНЦИЙ И ИНЫХ МЕЖБЮДЖЕТНЫХ ТРАНСФЕРТОВ, ИМЕЮЩИХ ЦЕЛЕВОЕ НАЗНАЧЕНИЕ, ПРОШЛЫХ ЛЕТ</t>
  </si>
  <si>
    <t>19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</si>
  <si>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</si>
  <si>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ВСЕГО ДОХОДОВ:</t>
  </si>
  <si>
    <t xml:space="preserve">Приложение № 1 </t>
  </si>
  <si>
    <t>в %</t>
  </si>
  <si>
    <t xml:space="preserve">Приложение № 2 </t>
  </si>
  <si>
    <t>к решению "Об исполнении бюджета муниципального</t>
  </si>
  <si>
    <t>Исполнено</t>
  </si>
  <si>
    <t>Утверждено</t>
  </si>
  <si>
    <t>Наименование показателя</t>
  </si>
  <si>
    <t>Код источника финансирования по КИВФ,КИВнФ</t>
  </si>
  <si>
    <t>Утверждено бюджеты муниципальных районов</t>
  </si>
  <si>
    <t>в % к плану</t>
  </si>
  <si>
    <t>3</t>
  </si>
  <si>
    <t>ИСТОЧНИКИ ВНУТРЕННЕГО ФИНАНСИРОВАНИЯ ДЕФИЦИТОВ  БЮДЖЕТОВ</t>
  </si>
  <si>
    <t>019 01  00  00  00  00  0000  000</t>
  </si>
  <si>
    <t>Бюджетные кредиты от других бюджетов бюджетной  системы Российской Федерации</t>
  </si>
  <si>
    <t>019 01  03  01  00  00  0000  000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</si>
  <si>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</si>
  <si>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000 01  03  01  00  00  0000  700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</si>
  <si>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</si>
  <si>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019 01  03  01  00  05  0000  710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</si>
  <si>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</si>
  <si>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000 01  03  01  00  00  0000  800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</si>
  <si>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</si>
  <si>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019 01  03  01  00  05  0000  810</t>
  </si>
  <si>
    <t>Изменение остатков средств на счетах по учету  средств бюджета</t>
  </si>
  <si>
    <t>000 01  05  00  00  00  0000  000</t>
  </si>
  <si>
    <t>Увеличение остатков средств бюджетов</t>
  </si>
  <si>
    <t>019 01  05  00  00  00  0000  500</t>
  </si>
  <si>
    <t>Увеличение прочих остатков средств бюджетов</t>
  </si>
  <si>
    <t>019 01  05  02  00  00  0000  500</t>
  </si>
  <si>
    <t xml:space="preserve">Увеличение прочих остатков денежных средств  бюджетов </t>
  </si>
  <si>
    <t>019 01  05  02  01  00  0000  500</t>
  </si>
  <si>
    <t>Увеличение прочих остатков денежных средств  бюджетов муниципальных районов</t>
  </si>
  <si>
    <t>019 01  05  02  01  05  0000  510</t>
  </si>
  <si>
    <t>Уменьшение прочих остатков средств бюджетов</t>
  </si>
  <si>
    <t>019 01  05  00  00  00  0000  600</t>
  </si>
  <si>
    <t>Уменьшение прочих остатков денежных средств  бюджетов</t>
  </si>
  <si>
    <t>019 01  05  02  00  00  0000  600</t>
  </si>
  <si>
    <t xml:space="preserve">Уменьшение прочих остатков денежных средств  бюджетов </t>
  </si>
  <si>
    <t>019 01  05  02  01  00  0000  600</t>
  </si>
  <si>
    <t>Уменьшение прочих остатков денежных средств  бюджетов муниципальных районов</t>
  </si>
  <si>
    <t>019 01  05  02  01  05  0000  610</t>
  </si>
  <si>
    <t>Иные источники внутреннего финансирования  дефицитов бюджетов</t>
  </si>
  <si>
    <t>019 01  06  00  00  00  0000  000</t>
  </si>
  <si>
    <t>Бюджетные кредиты, предоставленные внутри страны в валюте Российской Федерации</t>
  </si>
  <si>
    <t>019 01  06  05  00  00  0000  000</t>
  </si>
  <si>
    <t>Возврат бюджетных кредитов, предоставленные внутри  страны в валюте Российской Федерации</t>
  </si>
  <si>
    <t>000 01  06  05  02  00  0000  600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</si>
  <si>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</si>
  <si>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000 01  06  05  02  05  0000  640</t>
  </si>
  <si>
    <t>Предоставление бюджетных кредитов внутри страны в валюте Российской Федерации</t>
  </si>
  <si>
    <t>019 01  06  05  00  00  0000  500</t>
  </si>
  <si>
    <t>Предоставление  бюджетных кредитов другим бюджетам бюджетной системы Российской Федерации  в валюте Российской Федерации</t>
  </si>
  <si>
    <t>019 01  06  05  02  00  0000  540</t>
  </si>
  <si>
    <t>Предоставление бюджетных кредитов другим бюджетам бюджетной системы Российской Федерации из бюджетов муниципальных районов  в валюте Российской Федерации</t>
  </si>
  <si>
    <t>019 01  06  05  02  05  0000  540</t>
  </si>
  <si>
    <t>322</t>
  </si>
  <si>
    <t>Субсидии гражданам на приобретение жилья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</si>
  <si>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</si>
  <si>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за счет собственных</t>
  </si>
  <si>
    <t>за сч.платных</t>
  </si>
  <si>
    <t>за сч целевых от РК</t>
  </si>
  <si>
    <t>за сч целевых от поселений</t>
  </si>
  <si>
    <t xml:space="preserve">Проценты, полученные от предоставления бюджетных кредитов внутри страны </t>
  </si>
  <si>
    <t>Плата за выбросы загрязняющих веществ в водные объекта</t>
  </si>
  <si>
    <t xml:space="preserve">Прочие доходы от оказания платных услуг (работ) </t>
  </si>
  <si>
    <t>990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</si>
  <si>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1291, 132, 133, 134, 135, 135.1 Налогового кодекса Российской Федерации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</si>
  <si>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</si>
  <si>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</si>
  <si>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</si>
  <si>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</si>
  <si>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</si>
  <si>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</si>
  <si>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</si>
  <si>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</si>
  <si>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Средства, передаваемые бюджету муниципального района на участие в предупреждении и ликвидации последствий чрезвычайных ситуаций в границах сельских поселений</t>
  </si>
  <si>
    <t>Иные выплаты, за исключением фонда оплаты труда госудорственных (муниципальных) органов, лицам, привлекаемым согласно законодательству для выполнения отдельных полномочий</t>
  </si>
  <si>
    <t>Мероприятия по муниципальной программе "Профилактика правонарушений и преступлений в Суоярвском муниципальном районе"</t>
  </si>
  <si>
    <t>Муниципальная программа "Повышение безопасности дорожного движения на территории Суоярвского муниципального района на 2015-2017 годы""</t>
  </si>
  <si>
    <t>Обеспечение безопасности дорожного движения на автодорогах</t>
  </si>
  <si>
    <t>Повышение правового сознания и предупреждение опасного поведения участников дорожного движения</t>
  </si>
  <si>
    <t>Мероприятия в рамках Муниципальной программы развития и поддержки малого и среднего предпринимательства в Суоярвском районе</t>
  </si>
  <si>
    <t xml:space="preserve">Софинансирование программы "Обеспечение жильем молодых семей" </t>
  </si>
  <si>
    <t>Муниципальная программа "Развитие образования в Суоярвском районе"</t>
  </si>
  <si>
    <t>Оказание платных услуг по ДДОУ</t>
  </si>
  <si>
    <t>Расходы на содержание и обеспечение деятельности дошкольных учреждений</t>
  </si>
  <si>
    <t>Субвенция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и общеобразовательных организациях</t>
  </si>
  <si>
    <t>Субвенции на осуществление государственных полномочий Республики Карелия по выплате компенсации расходов на оплату жилых помещений, отопления и освещения педагогическим работникам муниципальных образовательных учреждений, проживающим и работающим в сельских населенных пунктах, рабочих поселках (поселках городского типа)</t>
  </si>
  <si>
    <t>Субвенция на осуществление государственных полномочий Республики Карелия по предоставлению предусмотренных пунктом 5 части 1 статьи 9 Закона Республики Карелия от 20 декабря 2013 года № 1755-ЗРК «Об образовании» мер социальной поддержки и социального обслуживания обучающимся с ограниченными возможностями здоровья, за исключением обучающихся (воспитываемых) в государственных образовательных учреждениях Республики Карелия</t>
  </si>
  <si>
    <t>Оказание платных услуг по школам</t>
  </si>
  <si>
    <t>Расходы на содержание и обеспечение деятельности школ</t>
  </si>
  <si>
    <t>Расходы на содержание и обеспечение деятельности учреждений дополнительного образования</t>
  </si>
  <si>
    <t>Муниципальная программа "Молодежь Суоярвского района"</t>
  </si>
  <si>
    <t>Подпрограмма "Организация отдыха и оздоровление детей" Софинансирование за счет собственных средств субсидии на организацию отдыха детей в каникулярное время</t>
  </si>
  <si>
    <t>Расходы на обеспечение деятельности учреждений, обеспечивающих предоставление услуг в сфере образования</t>
  </si>
  <si>
    <t>Подпрограмма "Комплексная безопасность муниципальных образовательных организаций"</t>
  </si>
  <si>
    <t>Подпрограмма "Энергосбережение и повышение энергетической эффективности"</t>
  </si>
  <si>
    <t>Муниципальная программа "Развитие культуры Суоярвского района"</t>
  </si>
  <si>
    <t>Подпрограмма "Организация библиотечного обслуживания населения Суоярвского района, проведение кинопоказа для населения, организация выдачи архивных справок для населения"</t>
  </si>
  <si>
    <t xml:space="preserve">08 </t>
  </si>
  <si>
    <t xml:space="preserve">Расходы на  обеспечение деятельности учреждения в соответствии с заключенными соглашениями межбюджетные трансферты из бюджета городского поселения бюджету муниципального района </t>
  </si>
  <si>
    <t>Расходы на  обеспечение деятельности учреждения</t>
  </si>
  <si>
    <t>Подпрограмма "Комплектование фонда МУК "Суоярвская ЦБС"</t>
  </si>
  <si>
    <t>формирование и сохранность библиотечного фонда в рамках Подпрограммы "Комплектование фонда МУК "Суоярвская ЦБС"</t>
  </si>
  <si>
    <t>Подпрограмма "Подписка"</t>
  </si>
  <si>
    <t>реализация мероприятий в рамках Подпрограммы "Подписка"</t>
  </si>
  <si>
    <t xml:space="preserve">Реализация мероприятий в рамках Подпрограммы "Энергосбережение и повышение энергетической эффективности" </t>
  </si>
  <si>
    <t>Подпрограмма "Модернизация материально-технической базы"</t>
  </si>
  <si>
    <t>Реализация мероприятий по модернизации материально-технической базы учреждения</t>
  </si>
  <si>
    <t>Здравоохранение</t>
  </si>
  <si>
    <t>Стационарная медицинская помощь</t>
  </si>
  <si>
    <t>Погашение кредиторской задолженности по Суоярвской ЦРБ</t>
  </si>
  <si>
    <t>Мероприятия муниципальной программы «Адресная социальная помощь»</t>
  </si>
  <si>
    <t>Бюджетные инвестиции на приобретение объектов недвижимого имущества в государственную (муниципальную) собственность</t>
  </si>
  <si>
    <t>Другие вопросы в области социальной политики</t>
  </si>
  <si>
    <t>Муниципальная программа "Ветеран"</t>
  </si>
  <si>
    <t>Муниципальная программа "Развитие физической культуры и спорта в Суоярвском районе"</t>
  </si>
  <si>
    <t>Реализация прочих мероприятий в рамках Муниципальной программы "Развитие физической культуры и спорта в Суоярвском районе"</t>
  </si>
  <si>
    <t>Софинансирование строительства ФОК в Суоярви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</si>
  <si>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</si>
  <si>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</si>
  <si>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Поддержка периодических изданий,  учрежденных органами  законодательной и исполнительной власти</t>
  </si>
  <si>
    <t>Своевременная уплата процентов по долговым обязательствам</t>
  </si>
  <si>
    <t>522</t>
  </si>
  <si>
    <t>Благоустройство</t>
  </si>
  <si>
    <t>Организация и содержание мест захоронения</t>
  </si>
  <si>
    <t>Районные мероприятия в рамках подпрограммы "Организация предоставления общедоступного и бесплатного дошкольного, начального общего, основного общего, среднего  общего, дополнительного образования"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</si>
  <si>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</si>
  <si>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Мероприятия на социально-экономическое развитие территоий МО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</si>
  <si>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</si>
  <si>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Прочие доходы от компенсации затрат бюджетов муниципальных районов</t>
  </si>
  <si>
    <t xml:space="preserve">Прочие поступления от денежных взысканий (штрафов) и иных сумм в возмещение ущерба </t>
  </si>
  <si>
    <t>30</t>
  </si>
  <si>
    <t>Исполнено за  2016 год</t>
  </si>
  <si>
    <t>Субсидии бюджетам муниципальных районов на на  государственную поддержку малого и среднего предпринимательства,включая крестьянские ( фермерские хозяйства)</t>
  </si>
  <si>
    <t>009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</si>
  <si>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</si>
  <si>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к решению "Об исполнении бюджета муниципального образования «Суоярвский район» за   2016 год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</si>
  <si>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</si>
  <si>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</si>
  <si>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Дорожное хозяйство (дорожные фонды)</t>
  </si>
  <si>
    <t>540</t>
  </si>
  <si>
    <t>Жилищное хозяйство</t>
  </si>
  <si>
    <t>Мероприятия в области коммунального хозяйства</t>
  </si>
  <si>
    <t>Льготное питание по ДДОУ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</si>
  <si>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</si>
  <si>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>113</t>
  </si>
  <si>
    <t>Кредиты кредитных организаций в валюте Российской Федерации</t>
  </si>
  <si>
    <t>019 01  02  00  00  00  0000  000</t>
  </si>
  <si>
    <t>Получение кредитов от кредитных организаций в валюте Российской Федерации</t>
  </si>
  <si>
    <t>000 01  02  00  00  00  0000  700</t>
  </si>
  <si>
    <t>Получение кредитов от кредитных организаций бюджетами муниципальных районов в валюте Российской ФедерацииФедерации</t>
  </si>
  <si>
    <t>019 01  02  00  00  05  0000  710</t>
  </si>
  <si>
    <t>000 01  02  00  00  00  0000  800</t>
  </si>
  <si>
    <t>019 01  02  00  00  05  0000  810</t>
  </si>
  <si>
    <t>Погашение кредитов от кредитных организаций в валюте Российской Федерации</t>
  </si>
  <si>
    <t>Погашение кредитов от кредитных организаций бюджетами муниципальных районов в валюте Российской ФедерацииФедерации</t>
  </si>
  <si>
    <t>Наименование</t>
  </si>
  <si>
    <t>Раздел</t>
  </si>
  <si>
    <t>01</t>
  </si>
  <si>
    <t>07</t>
  </si>
  <si>
    <t>08</t>
  </si>
  <si>
    <t>09</t>
  </si>
  <si>
    <t>12</t>
  </si>
  <si>
    <t>10</t>
  </si>
  <si>
    <t>05</t>
  </si>
  <si>
    <t>02</t>
  </si>
  <si>
    <t>Подраздел</t>
  </si>
  <si>
    <t>03</t>
  </si>
  <si>
    <t>04</t>
  </si>
  <si>
    <t>Социальная политика</t>
  </si>
  <si>
    <t>Социальное обслуживание населения</t>
  </si>
  <si>
    <t>Социальное обеспечение населения</t>
  </si>
  <si>
    <t>Общегосударственные вопросы</t>
  </si>
  <si>
    <t>Другие общегосударственные вопросы</t>
  </si>
  <si>
    <t>Пенсионное обеспечение</t>
  </si>
  <si>
    <t xml:space="preserve">       ИТОГО РАСХОДОВ:</t>
  </si>
  <si>
    <t>Целевая статья</t>
  </si>
  <si>
    <t>Вид расходов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</si>
  <si>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</si>
  <si>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</si>
  <si>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</si>
  <si>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</si>
  <si>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</si>
  <si>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Жилищно-коммунальное хозяйство</t>
  </si>
  <si>
    <t>Другие вопросы в области жилищно-коммунального хозяйства</t>
  </si>
  <si>
    <t>Периодическая печать и издательства</t>
  </si>
  <si>
    <t>Функционирование Правительства Российской Федерации, высших органов исполнительной власти субъектов РФ, местных администраций</t>
  </si>
  <si>
    <t>Национальная экономика</t>
  </si>
  <si>
    <t>Доплаты к пенсиям муниципальных служащих</t>
  </si>
  <si>
    <t>11</t>
  </si>
  <si>
    <t>Администрация муниципального образования "Суоярвский район"</t>
  </si>
  <si>
    <t>Код администратора</t>
  </si>
  <si>
    <t>019</t>
  </si>
  <si>
    <t>Глава местной администрации (исполнительно-распорядительного органа муниципального образования)</t>
  </si>
  <si>
    <t>14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</si>
  <si>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</si>
  <si>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Социальная поддержка социальных работников муниципальных учреждений, проживающих и работающих за пределами городов, осуществляющих социальное обслуживание граждан пожилого возраста и инвалидов, граждан, находящихся в трудной жизненной ситуации, детей-сирот, безнадзорных детей, детей, оставшихся без попечения родителей (за исключением детей, обучающихся в федеральных образовательных учреждениях и государственных образовательных учреждениях Республики Карелия), за исключением социального обслуживания указанных категорий граждан в государственных учреждениях социального обслуживания Республики Карелия</t>
  </si>
  <si>
    <t>регулирование цен (тарифов) на отдельные виды продукции, товаров и услуг</t>
  </si>
  <si>
    <t>субвенции на финансовое обеспечение социального обслуживания граждан пожилого возраста и инвалидов, граждан, находящихся в трудной жизненной ситуации, детей-сирот, безнадзорных детей, детей, оставшихся без попечения родителей</t>
  </si>
  <si>
    <t>Расчет и предоставление дотаций бюджетам поселений, входящих в состав соответствующего муниципального района</t>
  </si>
  <si>
    <t>Выравнивание бюджетной обеспеченности поселений</t>
  </si>
  <si>
    <t>Резервные фонды</t>
  </si>
  <si>
    <t>Резервные фонды местных администраций</t>
  </si>
  <si>
    <t>Другие вопросы в области национальной экономики</t>
  </si>
  <si>
    <t>Социальная поддержка детей-сирот, детей, оставшихся без попечения родителей, и лиц из числа дете-сирот и детей, оставшихся без попечения родителей, за исключением детей, находящихся и обучающихся в государственных учреждениях Республики Карелия (на содержание детского дома)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</si>
  <si>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</si>
  <si>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13</t>
  </si>
  <si>
    <t>Иные межбюджетные трансферты</t>
  </si>
  <si>
    <t>Осуществление первичного воинского учета на территориях, где отсутствуют военные комиссариаты</t>
  </si>
  <si>
    <t>(рублей)</t>
  </si>
  <si>
    <t>Создание комиссий по делам несовершеннолетних и защите их прав и организация деятельности таких комиссий</t>
  </si>
  <si>
    <t>Обслуживание государственного и муниципального долга</t>
  </si>
  <si>
    <t>Охрана семьи и детства</t>
  </si>
  <si>
    <t>Организация и осуществление деятельности по опеке и попечительству</t>
  </si>
  <si>
    <t>Физическая культура и спорт</t>
  </si>
  <si>
    <t>Средства массовой информации</t>
  </si>
  <si>
    <t>МЕЖБЮДЖЕТНЫЕ ТРАНСФЕРТЫ ОБЩЕГО ХАРАКТЕРА БЮДЖЕТАМ СУБЪЕКТОВ РФ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</si>
  <si>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</si>
  <si>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Национальная оборона</t>
  </si>
  <si>
    <t>Мобилизационная и вневойсковая подготовка</t>
  </si>
  <si>
    <t>Другие вопросы в области физической культуры и спорта</t>
  </si>
  <si>
    <t xml:space="preserve">Культура, кинематография </t>
  </si>
  <si>
    <t>530</t>
  </si>
  <si>
    <t>МКУ "Хозяйственная группа"</t>
  </si>
  <si>
    <t>870</t>
  </si>
  <si>
    <t>Социальная поддержка детей-сирот, детей, оставшихся без попечения родителей, и лиц из числа дете-сирот и детей, оставшихся без попечения родителей, за исключением детей, находящихся и обучающихся в государственных учреждениях Республики Карелия (на приемные семьи и опекунские)</t>
  </si>
  <si>
    <t>Осуществление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</t>
  </si>
  <si>
    <t>Молодежная политика и оздоровление детей</t>
  </si>
  <si>
    <t>612</t>
  </si>
  <si>
    <t>Субсидии бюджетным учреждениям на иные цели</t>
  </si>
  <si>
    <t>Закупка товаров, работ и услуг в сфере информационно-коммуникационных технологий</t>
  </si>
  <si>
    <t>Прочие закупки товаров, работ и услуг для государственных (муниципальных) нужд</t>
  </si>
  <si>
    <t>242</t>
  </si>
  <si>
    <t>244</t>
  </si>
  <si>
    <t>Фонд оплаты труда муниципальных органов и взносы по обязательному социальному страхованию</t>
  </si>
  <si>
    <t>121</t>
  </si>
  <si>
    <t>Средства, передаваемые бюджету муниципального района на формирование и исполнение бюджетов сельских поселений</t>
  </si>
  <si>
    <t>Коммунальное хозяйство</t>
  </si>
  <si>
    <t>Осуществление полномочий местной администрацией (исполнительно-распорядительного органа муниципального образования)</t>
  </si>
  <si>
    <t>Иные выплаты персоналу, за исключением фонда оплаты труда</t>
  </si>
  <si>
    <t xml:space="preserve">01 </t>
  </si>
  <si>
    <t>122</t>
  </si>
  <si>
    <t>Субвенции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</si>
  <si>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</si>
  <si>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Структура доходов бюджета муниципального образования "Суоярвский район" в 2016 году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</si>
  <si>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</si>
  <si>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088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</si>
  <si>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</si>
  <si>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</si>
  <si>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</si>
  <si>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>007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</si>
  <si>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</si>
  <si>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Субвенции местным бюджетам на ежемесячное денежное вознаграждение за классное руководство субъектов Российской Федерации</t>
  </si>
  <si>
    <t>021</t>
  </si>
  <si>
    <t>0100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</si>
  <si>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</si>
  <si>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на проведение Всероссийской сельскохозяйственной переписи в 2016 году</t>
  </si>
  <si>
    <t>Субвенции бюджетам муниципальных районов на проведение Всероссийской сельскохозяйственной переписи в 2016 году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</si>
  <si>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</si>
  <si>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Ф.кап.ремонта</t>
  </si>
  <si>
    <t>РК</t>
  </si>
  <si>
    <t>платн.</t>
  </si>
  <si>
    <t>из.пос.</t>
  </si>
  <si>
    <t>Субвенции бюджетам субъектов Российской Федерации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</si>
  <si>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</si>
  <si>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150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</si>
  <si>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 </t>
  </si>
  <si>
    <t>Единый сельскохозяйственный налог, взимаемый с налогоплательщиков, выбравших в качестве объекта налогообложения доходы, уменьшенные на величину расходов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</si>
  <si>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</si>
  <si>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</si>
  <si>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Доходы от продажи земельных участков, находящихся в государственной и муниципальной собственности 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</si>
  <si>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</si>
  <si>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</si>
  <si>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18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</si>
  <si>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</si>
  <si>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</si>
  <si>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</si>
  <si>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Государственная пошлина за выдачу разрешения на установку рекламной конструкции</t>
  </si>
  <si>
    <t xml:space="preserve"> Уточненный прогноз на 2016 год 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</si>
  <si>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</si>
  <si>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Суммы по искам о возмещении вреда, причиненного окружающей среде</t>
  </si>
  <si>
    <t>Суммы по искам о возмещении вреда, причиненного окружающей среде, подлежащие зачислению в бюджеты муниципальных районов</t>
  </si>
  <si>
    <t>35</t>
  </si>
  <si>
    <t>0002</t>
  </si>
  <si>
    <t>Субсидии бюджетам муниципальных районов на на софинансирование капитальных вложений в объекты муниципальной собственности</t>
  </si>
  <si>
    <t>077</t>
  </si>
  <si>
    <t>30 0 00 12010</t>
  </si>
  <si>
    <t>08 1 01 12020</t>
  </si>
  <si>
    <t xml:space="preserve">Фонд оплаты труда муниципальных органов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</si>
  <si>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</si>
  <si>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</si>
  <si>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08 1 01 12080</t>
  </si>
  <si>
    <t>Фонд оплаты труда муниципальных органов</t>
  </si>
  <si>
    <t>08 1 01 42020</t>
  </si>
  <si>
    <t>08 1 01 42120</t>
  </si>
  <si>
    <t>08 1 01 42140</t>
  </si>
  <si>
    <t>08 1 01 62040</t>
  </si>
  <si>
    <t>08 1 01 62030</t>
  </si>
  <si>
    <t>Средства, передаваемые бюджету муниципального района по осуществлению муниципального контроля за сохранностью автомобильных дорог местного значения в границах населенных пунктов поселения</t>
  </si>
  <si>
    <t>08 1 01 62060</t>
  </si>
  <si>
    <t>Мероприятия по обеспечению безопасности людей на водных объектах, охране их жизни и здоровья от Суоярвского городского поселения</t>
  </si>
  <si>
    <t>08 1 01 62180</t>
  </si>
  <si>
    <t xml:space="preserve">08 1 01 62180 </t>
  </si>
  <si>
    <t>Мероприятия по территориальной обороне, гражданской обороне , защите населения и территории от Суоярвского городского поселения</t>
  </si>
  <si>
    <t>08 1 01 62190</t>
  </si>
  <si>
    <t>Создание, содержание и организация деятельности аварийно-спасательных служб и (или) аварийно-спасательных формирований от Суоярвского городского поселения</t>
  </si>
  <si>
    <t>08 1 01 63020</t>
  </si>
  <si>
    <t>Участие в предупреждении и ликвидации последствий чрезвычайных ситуаций в границах поселения от Суоярвского городского поселения</t>
  </si>
  <si>
    <t>08 1 01 63010</t>
  </si>
  <si>
    <t>Судебная система</t>
  </si>
  <si>
    <t>субвенции бюджетам муниципальных районов и городских округов для финансового обеспечения переданных исполнительно-распорядительным органам муниципальных образований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</si>
  <si>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08 1 01 51200</t>
  </si>
  <si>
    <t>06 0 01 70500</t>
  </si>
  <si>
    <t>06 0 00 70500</t>
  </si>
  <si>
    <t xml:space="preserve"> </t>
  </si>
  <si>
    <t>06 2 01 43090</t>
  </si>
  <si>
    <t>субвенции бюджетам муниципальных районов и городских округов для осуществления полномочий по подготовке и проведению Всероссийской сельскохозяйственной переписи</t>
  </si>
  <si>
    <t>08 1 01 53910</t>
  </si>
  <si>
    <t>08 1 00 75010</t>
  </si>
  <si>
    <t>Иные выплаты населению</t>
  </si>
  <si>
    <t>360</t>
  </si>
  <si>
    <t>Уплата иных платежей</t>
  </si>
  <si>
    <t>853</t>
  </si>
  <si>
    <t>08 1 01 22030</t>
  </si>
  <si>
    <t xml:space="preserve">Фонд оплаты труда казенных учреждений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</si>
  <si>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</si>
  <si>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11 0 01 77950</t>
  </si>
  <si>
    <t>06 2 01 51180</t>
  </si>
  <si>
    <t>Субсидия на социально-экономическое развитие территории</t>
  </si>
  <si>
    <t>08 2 01 42180</t>
  </si>
  <si>
    <t xml:space="preserve">12 0 00 00000 </t>
  </si>
  <si>
    <t>12 0 01 77950</t>
  </si>
  <si>
    <t>12 0 01 77900</t>
  </si>
  <si>
    <t>09 0 01 77950</t>
  </si>
  <si>
    <t>Cофинансирование за счет средств местного бюджета субсидии на расселение аварийного жилья</t>
  </si>
  <si>
    <t>06 2 01 S9602</t>
  </si>
  <si>
    <t>Субсидии на софинансирование капитальных вложений в объекты государственной (муниципальной) собственности</t>
  </si>
  <si>
    <t>Мероприятия в сфере жилищного хозяйства</t>
  </si>
  <si>
    <t>08 3 01 73500</t>
  </si>
  <si>
    <t>Мероприятия по капитальному ремонту жилых домов</t>
  </si>
  <si>
    <t>08 3 01 73600</t>
  </si>
  <si>
    <t>Субсидии на обеспечение мероприятий по переселению граждан из аварийного жилищного фонда (федеральный бюджет Лоймольское,Поросозерское с/поселение)</t>
  </si>
  <si>
    <t>08 3 01 9502</t>
  </si>
  <si>
    <t>Субсидии на обеспечение мероприятий по переселению граждан их аварийного жилищного фонда (средства РК)</t>
  </si>
  <si>
    <t>08 3 01 9602</t>
  </si>
  <si>
    <t>Субсидии на строительство и реконструкцию объектов муниципальной собственности(средства РК,строительство водонагр.котельной,п.Поросозеро)</t>
  </si>
  <si>
    <t>06 2 01 90400</t>
  </si>
  <si>
    <t>Субсидии на поддержку местных инициатив граждан,проживающих в городских и сельских поселениях РК(ремонт водонапорной башни в с.Вешкелица)</t>
  </si>
  <si>
    <t>08 3 01 43140</t>
  </si>
  <si>
    <t>08 3 01 73510</t>
  </si>
  <si>
    <t>08 3 01 76040</t>
  </si>
  <si>
    <t>Прочие мероприятия по благоустройству городских округов и поселений</t>
  </si>
  <si>
    <t>08 3 01 76050</t>
  </si>
  <si>
    <t>Субсидии на поддержку местных инициатив граждан,проживающих в городских и сельских поселениях РК</t>
  </si>
  <si>
    <t>06 2 01 43140</t>
  </si>
  <si>
    <t>08 9 01 77950</t>
  </si>
  <si>
    <t>01 0 00 00000</t>
  </si>
  <si>
    <t>01 1 01 21110</t>
  </si>
  <si>
    <t>01 1 01 23400</t>
  </si>
  <si>
    <t>01 1 01 24200</t>
  </si>
  <si>
    <t>01 1 01 42060</t>
  </si>
  <si>
    <t>Фонд оплаты труда казенных учреждений</t>
  </si>
  <si>
    <t>Пособия, компенсации и иные социальные выплаты гражданам, кроме публичных нормативных обязательств</t>
  </si>
  <si>
    <t>321</t>
  </si>
  <si>
    <t>01 1 01 42040</t>
  </si>
  <si>
    <t>01 1 01 42100</t>
  </si>
  <si>
    <t>Cубсидия на выравнивание обеспеченности муниципальных образований по реализации расходных обязательств, связанных с оказанием муниципальных услуг</t>
  </si>
  <si>
    <t>01 1 01 43050</t>
  </si>
  <si>
    <t>01 1 02 21120</t>
  </si>
  <si>
    <t>01 1 02 24210</t>
  </si>
  <si>
    <t>01 1 02 24230</t>
  </si>
  <si>
    <t>01 1 02 42040</t>
  </si>
  <si>
    <t>Субвенция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</si>
  <si>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01 1 02 42050</t>
  </si>
  <si>
    <t>01 1 02 42070</t>
  </si>
  <si>
    <t>01 1 02 42100</t>
  </si>
  <si>
    <t>Софинансирование за счёт средств местного бюджета субвенции на общ.образование</t>
  </si>
  <si>
    <t>Субсидия на выравнивание обеспеченности муниципальных образований по реализации расходных обязательств, связанных с оказанием муниципальных услуг</t>
  </si>
  <si>
    <t>01 1 02 43050</t>
  </si>
  <si>
    <t>Субсидия на обеспечение молоком (заменяющими продуктами)обучающихся на ступени начального общего образования в муниципальных общеобразовательных учреждениях</t>
  </si>
  <si>
    <t>01 1 02 43100</t>
  </si>
  <si>
    <t>Межбюджетные трансферты на стимулирование развития карельского,вепского и финского языков,организация системы обучения этим языкам в мун.образ.учреждениях</t>
  </si>
  <si>
    <t>01 1 02 44010</t>
  </si>
  <si>
    <t>Субсидии бюджетам муниципальных районов и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 за счёт ФБ (Вешкел.школа)</t>
  </si>
  <si>
    <t>01 1 02 50970</t>
  </si>
  <si>
    <t>Субсидии бюджетам муниципальных районов и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 за счёт бюджета РК (Вешкел.школа)</t>
  </si>
  <si>
    <t>01 1 02 R0970</t>
  </si>
  <si>
    <t>Содержание детского дома за счёт средств местного бюджета</t>
  </si>
  <si>
    <t>Софинансирование за счет средств местного бюджета субсидии на обеспечение молоком(заменяющими продуктами)обучающихся общеобразовательных учреждений</t>
  </si>
  <si>
    <t>02 0 01 77950</t>
  </si>
  <si>
    <t>Субсидии на организацию отдыха детей в каникулярное время</t>
  </si>
  <si>
    <t>01 2 01 43010</t>
  </si>
  <si>
    <t>Подпрограмма "Организация отдыха и оздоровление детей" трудоустройство детей в каникулярное время</t>
  </si>
  <si>
    <t>01 2 01 77950</t>
  </si>
  <si>
    <t>01 1 02 24350</t>
  </si>
  <si>
    <t>01 1 02 77950</t>
  </si>
  <si>
    <t>Прочая закупка товаров, работ и услуг для обеспечения государственных (муниципальных) нужд (ремонт кровли Вешк.школы)</t>
  </si>
  <si>
    <t>Субсидии бюджетным учреждениям на иные цели (Ремонт фасада Суоярвской средней школы)</t>
  </si>
  <si>
    <t xml:space="preserve">Субсидия на социально-экономическое развитие территории </t>
  </si>
  <si>
    <t>01 3 01 43090</t>
  </si>
  <si>
    <t>Софинансирование за счёт средств местного бюджета субсидии на социально-экономическое развитие территорий</t>
  </si>
  <si>
    <t>01 3 01 77950</t>
  </si>
  <si>
    <t>01 4 01 77950</t>
  </si>
  <si>
    <t>03 0 00 00000</t>
  </si>
  <si>
    <t>Субсидия на мероприятия по сохранению мемориальных,военно-исторических объектов и памятников в рамках государственноцй программы РК "Культура РК"</t>
  </si>
  <si>
    <t>03 0 01 43030</t>
  </si>
  <si>
    <t>03 1 00 00000</t>
  </si>
  <si>
    <t>03 1 01 24420</t>
  </si>
  <si>
    <t>03 1 01 64420</t>
  </si>
  <si>
    <t>03 2 00 00000</t>
  </si>
  <si>
    <t>03 2 01 73100</t>
  </si>
  <si>
    <t>03 3 00 00000</t>
  </si>
  <si>
    <t>03 3 01 72260</t>
  </si>
  <si>
    <t>03 4 00 00000</t>
  </si>
  <si>
    <t>03 4 01 77950</t>
  </si>
  <si>
    <t>03 5 00 00000</t>
  </si>
  <si>
    <t>03 5 01 77950</t>
  </si>
  <si>
    <t xml:space="preserve">Мероприятия по подготовке празднования к 100-летию образования  Республики Карелия в рамках подпрограммы </t>
  </si>
  <si>
    <t>03 5 01 71000</t>
  </si>
  <si>
    <t>06 2 01 43030</t>
  </si>
  <si>
    <t>06 0 01 74700</t>
  </si>
  <si>
    <t>08 4 01 84910</t>
  </si>
  <si>
    <t>08 4 01 42080</t>
  </si>
  <si>
    <t>08 4 01 42110</t>
  </si>
  <si>
    <t>Субсидии на питание учащихся из малоимущ.семей в размере 45 руб.в учебный день на одного учащегося по Программе "АСП"</t>
  </si>
  <si>
    <t>01 5 01 70650</t>
  </si>
  <si>
    <t>10 0 01 87950</t>
  </si>
  <si>
    <t>01 5 01 42030</t>
  </si>
  <si>
    <t>01 5 01 42070</t>
  </si>
  <si>
    <t>08 4 01 42090</t>
  </si>
  <si>
    <t>08 4 01 50820</t>
  </si>
  <si>
    <t>Субсидии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средства РК</t>
  </si>
  <si>
    <t>08 4 01 R0820</t>
  </si>
  <si>
    <t>04 0 01 87950</t>
  </si>
  <si>
    <t>05 0 00 00000</t>
  </si>
  <si>
    <t>05 0 01 77950</t>
  </si>
  <si>
    <t>05 0 01 97950</t>
  </si>
  <si>
    <t>08 5 01 74570</t>
  </si>
  <si>
    <t>06 1 01 70650</t>
  </si>
  <si>
    <t>Субсидия на компенсацию части затрат на уплату процентов по кредитам,полученным муниципальными образованиями в российских кредитных организациях</t>
  </si>
  <si>
    <t>06 1 01 43160</t>
  </si>
  <si>
    <t>06 2 01 42150</t>
  </si>
  <si>
    <t>06 2 01 61300</t>
  </si>
  <si>
    <t>за сч ост-ка на 01.01.2015 г</t>
  </si>
  <si>
    <t>фонд капремонта</t>
  </si>
  <si>
    <t>Ведомственная структура расходов бюджета муниципального образования "Суоярвский район" на 2016 год по разделам и подразделам, целевым статьям и видам расходов классификации расходов бюджетов</t>
  </si>
  <si>
    <t>Источники финансирования дефицита бюджета на 2016 год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</si>
  <si>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</si>
  <si>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215</t>
  </si>
  <si>
    <t>Приложение № 3 к решению Совета депутатов "Об исполнении бюджета муниципального образования "Суоярвский район" за 2016 год"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</si>
</sst>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_ ;[Red]\-#,##0\ "/>
    <numFmt numFmtId="170" formatCode="0_ ;[Red]\-0\ "/>
    <numFmt numFmtId="171" formatCode="#,##0.0"/>
    <numFmt numFmtId="172" formatCode="000000"/>
    <numFmt numFmtId="173" formatCode="#,##0;[Red]#,##0"/>
    <numFmt numFmtId="174" formatCode="#,##0.000"/>
    <numFmt numFmtId="175" formatCode="#,##0.0000"/>
    <numFmt numFmtId="176" formatCode="00\.00\.00"/>
    <numFmt numFmtId="177" formatCode="000"/>
    <numFmt numFmtId="178" formatCode="#,##0.00;[Red]\-#,##0.00;0.00"/>
    <numFmt numFmtId="179" formatCode="#,##0.00000"/>
    <numFmt numFmtId="180" formatCode="#,##0.000000"/>
    <numFmt numFmtId="181" formatCode="#,##0.00;[Red]\-#,##0.00"/>
    <numFmt numFmtId="182" formatCode="000000000"/>
    <numFmt numFmtId="183" formatCode="0000000"/>
    <numFmt numFmtId="184" formatCode="00\.00"/>
    <numFmt numFmtId="185" formatCode="000\.00\.000\.0"/>
    <numFmt numFmtId="186" formatCode="0\.00\.0"/>
    <numFmt numFmtId="187" formatCode="0000\.00\.00"/>
    <numFmt numFmtId="188" formatCode="#,##0.00_ ;[Red]\-#,##0.00\ "/>
  </numFmts>
  <fonts count="9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10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 Cyr"/>
      <family val="1"/>
    </font>
    <font>
      <sz val="14"/>
      <name val="Times New Roman"/>
      <family val="1"/>
    </font>
    <font>
      <sz val="14"/>
      <name val="Times New Roman Cyr"/>
      <family val="1"/>
    </font>
    <font>
      <b/>
      <sz val="14"/>
      <color indexed="14"/>
      <name val="Times New Roman"/>
      <family val="1"/>
    </font>
    <font>
      <b/>
      <u val="single"/>
      <sz val="12"/>
      <color indexed="14"/>
      <name val="Times New Roman"/>
      <family val="1"/>
    </font>
    <font>
      <b/>
      <sz val="12"/>
      <color indexed="14"/>
      <name val="Times New Roman"/>
      <family val="1"/>
    </font>
    <font>
      <sz val="12"/>
      <color indexed="14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2"/>
      <color indexed="18"/>
      <name val="Times New Roman"/>
      <family val="1"/>
    </font>
    <font>
      <vertAlign val="superscript"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62"/>
      <name val="Times New Roman"/>
      <family val="1"/>
    </font>
    <font>
      <sz val="14"/>
      <color indexed="18"/>
      <name val="Times New Roman"/>
      <family val="1"/>
    </font>
    <font>
      <sz val="14"/>
      <color indexed="16"/>
      <name val="Times New Roman"/>
      <family val="1"/>
    </font>
    <font>
      <sz val="12"/>
      <color indexed="16"/>
      <name val="Times New Roman"/>
      <family val="1"/>
    </font>
    <font>
      <b/>
      <sz val="12"/>
      <color indexed="16"/>
      <name val="Times New Roman"/>
      <family val="1"/>
    </font>
    <font>
      <sz val="12"/>
      <color indexed="60"/>
      <name val="Times New Roman"/>
      <family val="1"/>
    </font>
    <font>
      <b/>
      <sz val="10"/>
      <name val="Arial Cyr"/>
      <family val="0"/>
    </font>
    <font>
      <b/>
      <sz val="8"/>
      <name val="Arial Cyr"/>
      <family val="0"/>
    </font>
    <font>
      <sz val="14"/>
      <name val="Arial Cyr"/>
      <family val="0"/>
    </font>
    <font>
      <sz val="12"/>
      <color indexed="12"/>
      <name val="Times New Roman"/>
      <family val="1"/>
    </font>
    <font>
      <sz val="12"/>
      <color indexed="58"/>
      <name val="Times New Roman"/>
      <family val="1"/>
    </font>
    <font>
      <sz val="12"/>
      <color indexed="18"/>
      <name val="Times New Roman"/>
      <family val="1"/>
    </font>
    <font>
      <sz val="14"/>
      <color indexed="58"/>
      <name val="Times New Roman"/>
      <family val="1"/>
    </font>
    <font>
      <sz val="12"/>
      <color indexed="5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17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0"/>
      <color indexed="12"/>
      <name val="Times New Roman"/>
      <family val="1"/>
    </font>
    <font>
      <sz val="10"/>
      <color indexed="20"/>
      <name val="Times New Roman"/>
      <family val="1"/>
    </font>
    <font>
      <sz val="10"/>
      <color indexed="36"/>
      <name val="Times New Roman"/>
      <family val="1"/>
    </font>
    <font>
      <i/>
      <sz val="10"/>
      <color indexed="12"/>
      <name val="Times New Roman"/>
      <family val="1"/>
    </font>
    <font>
      <sz val="10"/>
      <color indexed="48"/>
      <name val="Times New Roman"/>
      <family val="1"/>
    </font>
    <font>
      <b/>
      <sz val="10"/>
      <color indexed="20"/>
      <name val="Times New Roman"/>
      <family val="1"/>
    </font>
    <font>
      <sz val="10"/>
      <color indexed="57"/>
      <name val="Times New Roman"/>
      <family val="1"/>
    </font>
    <font>
      <sz val="11"/>
      <color indexed="18"/>
      <name val="Times New Roman"/>
      <family val="1"/>
    </font>
    <font>
      <sz val="11"/>
      <name val="Times New Roman"/>
      <family val="1"/>
    </font>
    <font>
      <sz val="14"/>
      <color indexed="8"/>
      <name val="Times New Roman"/>
      <family val="1"/>
    </font>
    <font>
      <sz val="14"/>
      <color indexed="60"/>
      <name val="Times New Roman"/>
      <family val="1"/>
    </font>
    <font>
      <sz val="12"/>
      <name val="Times New Roman Cyr"/>
      <family val="1"/>
    </font>
    <font>
      <b/>
      <sz val="12"/>
      <color indexed="56"/>
      <name val="Times New Roman"/>
      <family val="1"/>
    </font>
    <font>
      <sz val="12"/>
      <color indexed="56"/>
      <name val="Times New Roman"/>
      <family val="1"/>
    </font>
    <font>
      <sz val="14"/>
      <color indexed="56"/>
      <name val="Times New Roman"/>
      <family val="1"/>
    </font>
    <font>
      <b/>
      <sz val="12"/>
      <color indexed="36"/>
      <name val="Times New Roman"/>
      <family val="1"/>
    </font>
    <font>
      <i/>
      <sz val="10"/>
      <color indexed="17"/>
      <name val="Times New Roman"/>
      <family val="1"/>
    </font>
    <font>
      <b/>
      <sz val="8"/>
      <name val="Arial"/>
      <family val="2"/>
    </font>
    <font>
      <b/>
      <sz val="10"/>
      <color indexed="17"/>
      <name val="Times New Roman"/>
      <family val="1"/>
    </font>
    <font>
      <sz val="9"/>
      <color indexed="20"/>
      <name val="Times New Roman"/>
      <family val="1"/>
    </font>
    <font>
      <b/>
      <sz val="12"/>
      <name val="Arial Cyr"/>
      <family val="0"/>
    </font>
    <font>
      <b/>
      <sz val="10"/>
      <name val="Arial"/>
      <family val="2"/>
    </font>
    <font>
      <b/>
      <sz val="12"/>
      <color indexed="6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3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5" borderId="0" applyNumberFormat="0" applyBorder="0" applyAlignment="0" applyProtection="0"/>
    <xf numFmtId="0" fontId="81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0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82" fillId="20" borderId="0" applyNumberFormat="0" applyBorder="0" applyAlignment="0" applyProtection="0"/>
    <xf numFmtId="0" fontId="82" fillId="21" borderId="0" applyNumberFormat="0" applyBorder="0" applyAlignment="0" applyProtection="0"/>
    <xf numFmtId="0" fontId="82" fillId="22" borderId="0" applyNumberFormat="0" applyBorder="0" applyAlignment="0" applyProtection="0"/>
    <xf numFmtId="0" fontId="82" fillId="23" borderId="0" applyNumberFormat="0" applyBorder="0" applyAlignment="0" applyProtection="0"/>
    <xf numFmtId="0" fontId="82" fillId="24" borderId="0" applyNumberFormat="0" applyBorder="0" applyAlignment="0" applyProtection="0"/>
    <xf numFmtId="0" fontId="83" fillId="25" borderId="1" applyNumberFormat="0" applyAlignment="0" applyProtection="0"/>
    <xf numFmtId="0" fontId="84" fillId="26" borderId="2" applyNumberFormat="0" applyAlignment="0" applyProtection="0"/>
    <xf numFmtId="0" fontId="85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6" fillId="0" borderId="3" applyNumberFormat="0" applyFill="0" applyAlignment="0" applyProtection="0"/>
    <xf numFmtId="0" fontId="87" fillId="0" borderId="4" applyNumberFormat="0" applyFill="0" applyAlignment="0" applyProtection="0"/>
    <xf numFmtId="0" fontId="88" fillId="0" borderId="5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6" applyNumberFormat="0" applyFill="0" applyAlignment="0" applyProtection="0"/>
    <xf numFmtId="0" fontId="90" fillId="27" borderId="7" applyNumberFormat="0" applyAlignment="0" applyProtection="0"/>
    <xf numFmtId="0" fontId="91" fillId="0" borderId="0" applyNumberFormat="0" applyFill="0" applyBorder="0" applyAlignment="0" applyProtection="0"/>
    <xf numFmtId="0" fontId="92" fillId="28" borderId="0" applyNumberFormat="0" applyBorder="0" applyAlignment="0" applyProtection="0"/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93" fillId="29" borderId="0" applyNumberFormat="0" applyBorder="0" applyAlignment="0" applyProtection="0"/>
    <xf numFmtId="0" fontId="9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95" fillId="0" borderId="9" applyNumberFormat="0" applyFill="0" applyAlignment="0" applyProtection="0"/>
    <xf numFmtId="0" fontId="9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7" fillId="31" borderId="0" applyNumberFormat="0" applyBorder="0" applyAlignment="0" applyProtection="0"/>
  </cellStyleXfs>
  <cellXfs count="599">
    <xf numFmtId="0" fontId="0" fillId="0" borderId="0" xfId="0" applyAlignment="1">
      <alignment/>
    </xf>
    <xf numFmtId="0" fontId="7" fillId="0" borderId="0" xfId="0" applyFont="1" applyAlignment="1">
      <alignment vertical="top"/>
    </xf>
    <xf numFmtId="0" fontId="7" fillId="0" borderId="0" xfId="0" applyFont="1" applyBorder="1" applyAlignment="1">
      <alignment vertical="top"/>
    </xf>
    <xf numFmtId="49" fontId="7" fillId="0" borderId="0" xfId="0" applyNumberFormat="1" applyFont="1" applyAlignment="1">
      <alignment horizontal="center" vertical="top"/>
    </xf>
    <xf numFmtId="3" fontId="7" fillId="0" borderId="0" xfId="0" applyNumberFormat="1" applyFont="1" applyAlignment="1">
      <alignment vertical="top"/>
    </xf>
    <xf numFmtId="0" fontId="8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10" fillId="0" borderId="0" xfId="0" applyFont="1" applyBorder="1" applyAlignment="1">
      <alignment vertical="top"/>
    </xf>
    <xf numFmtId="49" fontId="10" fillId="0" borderId="0" xfId="0" applyNumberFormat="1" applyFont="1" applyAlignment="1">
      <alignment horizontal="center" vertical="top"/>
    </xf>
    <xf numFmtId="3" fontId="10" fillId="0" borderId="0" xfId="0" applyNumberFormat="1" applyFont="1" applyAlignment="1">
      <alignment horizontal="right" vertical="top"/>
    </xf>
    <xf numFmtId="0" fontId="7" fillId="0" borderId="0" xfId="0" applyFont="1" applyAlignment="1">
      <alignment vertical="center"/>
    </xf>
    <xf numFmtId="4" fontId="7" fillId="32" borderId="10" xfId="0" applyNumberFormat="1" applyFont="1" applyFill="1" applyBorder="1" applyAlignment="1">
      <alignment vertical="top"/>
    </xf>
    <xf numFmtId="0" fontId="15" fillId="0" borderId="0" xfId="0" applyFont="1" applyAlignment="1">
      <alignment vertical="top"/>
    </xf>
    <xf numFmtId="4" fontId="3" fillId="0" borderId="10" xfId="0" applyNumberFormat="1" applyFont="1" applyBorder="1" applyAlignment="1">
      <alignment vertical="top"/>
    </xf>
    <xf numFmtId="0" fontId="3" fillId="0" borderId="0" xfId="0" applyFont="1" applyAlignment="1">
      <alignment vertical="top"/>
    </xf>
    <xf numFmtId="0" fontId="17" fillId="0" borderId="10" xfId="0" applyFont="1" applyBorder="1" applyAlignment="1">
      <alignment vertical="top"/>
    </xf>
    <xf numFmtId="4" fontId="18" fillId="0" borderId="10" xfId="0" applyNumberFormat="1" applyFont="1" applyBorder="1" applyAlignment="1">
      <alignment vertical="top"/>
    </xf>
    <xf numFmtId="0" fontId="18" fillId="0" borderId="0" xfId="0" applyFont="1" applyAlignment="1">
      <alignment vertical="top"/>
    </xf>
    <xf numFmtId="49" fontId="10" fillId="0" borderId="10" xfId="0" applyNumberFormat="1" applyFont="1" applyBorder="1" applyAlignment="1">
      <alignment vertical="top"/>
    </xf>
    <xf numFmtId="4" fontId="7" fillId="0" borderId="10" xfId="0" applyNumberFormat="1" applyFont="1" applyBorder="1" applyAlignment="1">
      <alignment vertical="top"/>
    </xf>
    <xf numFmtId="178" fontId="7" fillId="0" borderId="10" xfId="332" applyNumberFormat="1" applyFont="1" applyFill="1" applyBorder="1" applyAlignment="1" applyProtection="1">
      <alignment horizontal="right" vertical="justify"/>
      <protection hidden="1"/>
    </xf>
    <xf numFmtId="0" fontId="14" fillId="0" borderId="0" xfId="0" applyFont="1" applyAlignment="1">
      <alignment vertical="top"/>
    </xf>
    <xf numFmtId="178" fontId="21" fillId="0" borderId="10" xfId="332" applyNumberFormat="1" applyFont="1" applyFill="1" applyBorder="1" applyAlignment="1" applyProtection="1">
      <alignment horizontal="right" vertical="justify"/>
      <protection hidden="1"/>
    </xf>
    <xf numFmtId="4" fontId="21" fillId="0" borderId="10" xfId="0" applyNumberFormat="1" applyFont="1" applyBorder="1" applyAlignment="1">
      <alignment vertical="justify"/>
    </xf>
    <xf numFmtId="3" fontId="10" fillId="0" borderId="0" xfId="0" applyNumberFormat="1" applyFont="1" applyAlignment="1">
      <alignment vertical="top"/>
    </xf>
    <xf numFmtId="4" fontId="7" fillId="0" borderId="0" xfId="0" applyNumberFormat="1" applyFont="1" applyBorder="1" applyAlignment="1">
      <alignment vertical="top"/>
    </xf>
    <xf numFmtId="0" fontId="0" fillId="0" borderId="0" xfId="0" applyAlignment="1">
      <alignment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center"/>
    </xf>
    <xf numFmtId="0" fontId="28" fillId="0" borderId="10" xfId="0" applyFont="1" applyBorder="1" applyAlignment="1">
      <alignment horizontal="center" vertical="center" wrapText="1"/>
    </xf>
    <xf numFmtId="49" fontId="28" fillId="0" borderId="10" xfId="0" applyNumberFormat="1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4" fontId="27" fillId="0" borderId="10" xfId="0" applyNumberFormat="1" applyFont="1" applyBorder="1" applyAlignment="1">
      <alignment wrapText="1"/>
    </xf>
    <xf numFmtId="49" fontId="27" fillId="0" borderId="10" xfId="0" applyNumberFormat="1" applyFont="1" applyBorder="1" applyAlignment="1">
      <alignment horizontal="center" wrapText="1"/>
    </xf>
    <xf numFmtId="0" fontId="27" fillId="0" borderId="0" xfId="0" applyFont="1" applyAlignment="1">
      <alignment wrapText="1"/>
    </xf>
    <xf numFmtId="0" fontId="0" fillId="0" borderId="0" xfId="0" applyFont="1" applyFill="1" applyBorder="1" applyAlignment="1">
      <alignment wrapText="1"/>
    </xf>
    <xf numFmtId="49" fontId="29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right"/>
    </xf>
    <xf numFmtId="4" fontId="29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ont="1" applyAlignment="1">
      <alignment horizontal="right"/>
    </xf>
    <xf numFmtId="0" fontId="29" fillId="0" borderId="0" xfId="0" applyFont="1" applyAlignment="1">
      <alignment/>
    </xf>
    <xf numFmtId="4" fontId="31" fillId="0" borderId="10" xfId="0" applyNumberFormat="1" applyFont="1" applyBorder="1" applyAlignment="1">
      <alignment vertical="top"/>
    </xf>
    <xf numFmtId="178" fontId="31" fillId="0" borderId="10" xfId="332" applyNumberFormat="1" applyFont="1" applyFill="1" applyBorder="1" applyAlignment="1" applyProtection="1">
      <alignment horizontal="right" vertical="justify"/>
      <protection hidden="1"/>
    </xf>
    <xf numFmtId="4" fontId="34" fillId="0" borderId="10" xfId="0" applyNumberFormat="1" applyFont="1" applyBorder="1" applyAlignment="1">
      <alignment vertical="justify"/>
    </xf>
    <xf numFmtId="0" fontId="10" fillId="0" borderId="11" xfId="0" applyFont="1" applyBorder="1" applyAlignment="1">
      <alignment vertical="top"/>
    </xf>
    <xf numFmtId="4" fontId="10" fillId="0" borderId="0" xfId="0" applyNumberFormat="1" applyFont="1" applyAlignment="1">
      <alignment vertical="top"/>
    </xf>
    <xf numFmtId="49" fontId="0" fillId="0" borderId="10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3" fontId="35" fillId="0" borderId="0" xfId="0" applyNumberFormat="1" applyFont="1" applyAlignment="1">
      <alignment vertical="top"/>
    </xf>
    <xf numFmtId="0" fontId="35" fillId="0" borderId="0" xfId="0" applyFont="1" applyAlignment="1">
      <alignment vertical="top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49" fontId="6" fillId="0" borderId="0" xfId="0" applyNumberFormat="1" applyFont="1" applyAlignment="1">
      <alignment horizontal="left"/>
    </xf>
    <xf numFmtId="49" fontId="35" fillId="0" borderId="0" xfId="0" applyNumberFormat="1" applyFont="1" applyAlignment="1">
      <alignment horizontal="left"/>
    </xf>
    <xf numFmtId="49" fontId="37" fillId="0" borderId="12" xfId="0" applyNumberFormat="1" applyFont="1" applyFill="1" applyBorder="1" applyAlignment="1" applyProtection="1">
      <alignment horizontal="center" vertical="center" textRotation="90" wrapText="1"/>
      <protection/>
    </xf>
    <xf numFmtId="49" fontId="37" fillId="0" borderId="13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3" xfId="0" applyFont="1" applyBorder="1" applyAlignment="1">
      <alignment/>
    </xf>
    <xf numFmtId="49" fontId="37" fillId="0" borderId="14" xfId="0" applyNumberFormat="1" applyFont="1" applyFill="1" applyBorder="1" applyAlignment="1" applyProtection="1">
      <alignment horizontal="center" vertical="center" textRotation="90" wrapText="1"/>
      <protection/>
    </xf>
    <xf numFmtId="3" fontId="36" fillId="0" borderId="10" xfId="0" applyNumberFormat="1" applyFont="1" applyFill="1" applyBorder="1" applyAlignment="1">
      <alignment horizontal="center" vertical="center" wrapText="1"/>
    </xf>
    <xf numFmtId="49" fontId="41" fillId="0" borderId="15" xfId="0" applyNumberFormat="1" applyFont="1" applyFill="1" applyBorder="1" applyAlignment="1" applyProtection="1">
      <alignment horizontal="center" vertical="top"/>
      <protection/>
    </xf>
    <xf numFmtId="49" fontId="41" fillId="0" borderId="16" xfId="0" applyNumberFormat="1" applyFont="1" applyBorder="1" applyAlignment="1" applyProtection="1">
      <alignment horizontal="center" vertical="top"/>
      <protection locked="0"/>
    </xf>
    <xf numFmtId="49" fontId="41" fillId="0" borderId="10" xfId="0" applyNumberFormat="1" applyFont="1" applyBorder="1" applyAlignment="1" applyProtection="1">
      <alignment horizontal="center" vertical="top"/>
      <protection locked="0"/>
    </xf>
    <xf numFmtId="49" fontId="41" fillId="0" borderId="17" xfId="0" applyNumberFormat="1" applyFont="1" applyBorder="1" applyAlignment="1" applyProtection="1">
      <alignment horizontal="center" vertical="top"/>
      <protection locked="0"/>
    </xf>
    <xf numFmtId="4" fontId="41" fillId="0" borderId="10" xfId="0" applyNumberFormat="1" applyFont="1" applyBorder="1" applyAlignment="1">
      <alignment vertical="top"/>
    </xf>
    <xf numFmtId="49" fontId="42" fillId="0" borderId="15" xfId="0" applyNumberFormat="1" applyFont="1" applyFill="1" applyBorder="1" applyAlignment="1" applyProtection="1">
      <alignment horizontal="center" vertical="top"/>
      <protection/>
    </xf>
    <xf numFmtId="49" fontId="42" fillId="0" borderId="16" xfId="0" applyNumberFormat="1" applyFont="1" applyBorder="1" applyAlignment="1" applyProtection="1">
      <alignment horizontal="center" vertical="top"/>
      <protection locked="0"/>
    </xf>
    <xf numFmtId="49" fontId="42" fillId="0" borderId="10" xfId="0" applyNumberFormat="1" applyFont="1" applyBorder="1" applyAlignment="1" applyProtection="1">
      <alignment horizontal="center" vertical="top"/>
      <protection locked="0"/>
    </xf>
    <xf numFmtId="49" fontId="42" fillId="0" borderId="17" xfId="0" applyNumberFormat="1" applyFont="1" applyBorder="1" applyAlignment="1" applyProtection="1">
      <alignment horizontal="center" vertical="top"/>
      <protection locked="0"/>
    </xf>
    <xf numFmtId="4" fontId="42" fillId="0" borderId="10" xfId="0" applyNumberFormat="1" applyFont="1" applyBorder="1" applyAlignment="1">
      <alignment vertical="top"/>
    </xf>
    <xf numFmtId="49" fontId="35" fillId="0" borderId="15" xfId="0" applyNumberFormat="1" applyFont="1" applyFill="1" applyBorder="1" applyAlignment="1" applyProtection="1">
      <alignment horizontal="center" vertical="top"/>
      <protection/>
    </xf>
    <xf numFmtId="49" fontId="35" fillId="0" borderId="16" xfId="0" applyNumberFormat="1" applyFont="1" applyBorder="1" applyAlignment="1" applyProtection="1">
      <alignment horizontal="center" vertical="top"/>
      <protection locked="0"/>
    </xf>
    <xf numFmtId="49" fontId="35" fillId="0" borderId="10" xfId="0" applyNumberFormat="1" applyFont="1" applyBorder="1" applyAlignment="1" applyProtection="1">
      <alignment horizontal="center" vertical="top"/>
      <protection locked="0"/>
    </xf>
    <xf numFmtId="49" fontId="35" fillId="0" borderId="17" xfId="0" applyNumberFormat="1" applyFont="1" applyBorder="1" applyAlignment="1" applyProtection="1">
      <alignment horizontal="center" vertical="top"/>
      <protection locked="0"/>
    </xf>
    <xf numFmtId="4" fontId="35" fillId="0" borderId="10" xfId="0" applyNumberFormat="1" applyFont="1" applyBorder="1" applyAlignment="1">
      <alignment vertical="top"/>
    </xf>
    <xf numFmtId="49" fontId="43" fillId="0" borderId="16" xfId="0" applyNumberFormat="1" applyFont="1" applyBorder="1" applyAlignment="1" applyProtection="1">
      <alignment horizontal="center" vertical="top"/>
      <protection locked="0"/>
    </xf>
    <xf numFmtId="49" fontId="43" fillId="0" borderId="10" xfId="0" applyNumberFormat="1" applyFont="1" applyBorder="1" applyAlignment="1" applyProtection="1">
      <alignment horizontal="center" vertical="top"/>
      <protection locked="0"/>
    </xf>
    <xf numFmtId="49" fontId="43" fillId="0" borderId="15" xfId="0" applyNumberFormat="1" applyFont="1" applyBorder="1" applyAlignment="1" applyProtection="1">
      <alignment horizontal="center" vertical="top"/>
      <protection locked="0"/>
    </xf>
    <xf numFmtId="49" fontId="35" fillId="0" borderId="18" xfId="0" applyNumberFormat="1" applyFont="1" applyFill="1" applyBorder="1" applyAlignment="1" applyProtection="1">
      <alignment horizontal="center" vertical="top"/>
      <protection/>
    </xf>
    <xf numFmtId="49" fontId="35" fillId="0" borderId="19" xfId="0" applyNumberFormat="1" applyFont="1" applyBorder="1" applyAlignment="1" applyProtection="1">
      <alignment horizontal="center" vertical="top"/>
      <protection locked="0"/>
    </xf>
    <xf numFmtId="49" fontId="35" fillId="0" borderId="20" xfId="0" applyNumberFormat="1" applyFont="1" applyBorder="1" applyAlignment="1" applyProtection="1">
      <alignment horizontal="center" vertical="top"/>
      <protection locked="0"/>
    </xf>
    <xf numFmtId="49" fontId="35" fillId="0" borderId="10" xfId="0" applyNumberFormat="1" applyFont="1" applyBorder="1" applyAlignment="1" applyProtection="1">
      <alignment horizontal="center" vertical="center"/>
      <protection locked="0"/>
    </xf>
    <xf numFmtId="49" fontId="35" fillId="0" borderId="17" xfId="0" applyNumberFormat="1" applyFont="1" applyBorder="1" applyAlignment="1" applyProtection="1">
      <alignment horizontal="center" vertical="center"/>
      <protection locked="0"/>
    </xf>
    <xf numFmtId="49" fontId="35" fillId="0" borderId="17" xfId="0" applyNumberFormat="1" applyFont="1" applyBorder="1" applyAlignment="1">
      <alignment horizontal="center" vertical="top"/>
    </xf>
    <xf numFmtId="49" fontId="35" fillId="0" borderId="15" xfId="0" applyNumberFormat="1" applyFont="1" applyFill="1" applyBorder="1" applyAlignment="1">
      <alignment horizontal="center" vertical="top"/>
    </xf>
    <xf numFmtId="49" fontId="35" fillId="0" borderId="16" xfId="0" applyNumberFormat="1" applyFont="1" applyBorder="1" applyAlignment="1">
      <alignment horizontal="center" vertical="top"/>
    </xf>
    <xf numFmtId="49" fontId="40" fillId="33" borderId="17" xfId="0" applyNumberFormat="1" applyFont="1" applyFill="1" applyBorder="1" applyAlignment="1" applyProtection="1">
      <alignment horizontal="center" vertical="top"/>
      <protection locked="0"/>
    </xf>
    <xf numFmtId="49" fontId="40" fillId="33" borderId="10" xfId="0" applyNumberFormat="1" applyFont="1" applyFill="1" applyBorder="1" applyAlignment="1" applyProtection="1">
      <alignment horizontal="center" vertical="top"/>
      <protection locked="0"/>
    </xf>
    <xf numFmtId="0" fontId="41" fillId="0" borderId="21" xfId="0" applyFont="1" applyBorder="1" applyAlignment="1">
      <alignment horizontal="left" vertical="top" wrapText="1"/>
    </xf>
    <xf numFmtId="49" fontId="41" fillId="0" borderId="22" xfId="0" applyNumberFormat="1" applyFont="1" applyBorder="1" applyAlignment="1" applyProtection="1">
      <alignment horizontal="center" vertical="top"/>
      <protection locked="0"/>
    </xf>
    <xf numFmtId="49" fontId="35" fillId="0" borderId="22" xfId="0" applyNumberFormat="1" applyFont="1" applyBorder="1" applyAlignment="1" applyProtection="1">
      <alignment horizontal="center" vertical="top"/>
      <protection locked="0"/>
    </xf>
    <xf numFmtId="49" fontId="41" fillId="0" borderId="10" xfId="0" applyNumberFormat="1" applyFont="1" applyFill="1" applyBorder="1" applyAlignment="1">
      <alignment horizontal="left" vertical="center" wrapText="1"/>
    </xf>
    <xf numFmtId="49" fontId="41" fillId="0" borderId="15" xfId="0" applyNumberFormat="1" applyFont="1" applyFill="1" applyBorder="1" applyAlignment="1" applyProtection="1">
      <alignment horizontal="center" vertical="top"/>
      <protection locked="0"/>
    </xf>
    <xf numFmtId="49" fontId="35" fillId="0" borderId="10" xfId="0" applyNumberFormat="1" applyFont="1" applyFill="1" applyBorder="1" applyAlignment="1" applyProtection="1">
      <alignment horizontal="center" vertical="top"/>
      <protection locked="0"/>
    </xf>
    <xf numFmtId="49" fontId="35" fillId="0" borderId="15" xfId="0" applyNumberFormat="1" applyFont="1" applyBorder="1" applyAlignment="1" applyProtection="1">
      <alignment horizontal="center" vertical="top"/>
      <protection locked="0"/>
    </xf>
    <xf numFmtId="49" fontId="40" fillId="33" borderId="16" xfId="0" applyNumberFormat="1" applyFont="1" applyFill="1" applyBorder="1" applyAlignment="1" applyProtection="1">
      <alignment horizontal="center" vertical="top"/>
      <protection locked="0"/>
    </xf>
    <xf numFmtId="49" fontId="41" fillId="0" borderId="15" xfId="0" applyNumberFormat="1" applyFont="1" applyFill="1" applyBorder="1" applyAlignment="1">
      <alignment horizontal="center" vertical="center"/>
    </xf>
    <xf numFmtId="49" fontId="42" fillId="0" borderId="10" xfId="0" applyNumberFormat="1" applyFont="1" applyFill="1" applyBorder="1" applyAlignment="1" applyProtection="1">
      <alignment horizontal="center" vertical="top"/>
      <protection locked="0"/>
    </xf>
    <xf numFmtId="49" fontId="42" fillId="0" borderId="17" xfId="0" applyNumberFormat="1" applyFont="1" applyFill="1" applyBorder="1" applyAlignment="1" applyProtection="1">
      <alignment horizontal="center" vertical="top"/>
      <protection locked="0"/>
    </xf>
    <xf numFmtId="49" fontId="41" fillId="0" borderId="15" xfId="0" applyNumberFormat="1" applyFont="1" applyFill="1" applyBorder="1" applyAlignment="1">
      <alignment horizontal="center" vertical="top"/>
    </xf>
    <xf numFmtId="49" fontId="35" fillId="0" borderId="15" xfId="0" applyNumberFormat="1" applyFont="1" applyFill="1" applyBorder="1" applyAlignment="1" applyProtection="1">
      <alignment horizontal="center" vertical="top"/>
      <protection locked="0"/>
    </xf>
    <xf numFmtId="49" fontId="45" fillId="0" borderId="15" xfId="0" applyNumberFormat="1" applyFont="1" applyFill="1" applyBorder="1" applyAlignment="1" applyProtection="1">
      <alignment horizontal="center" vertical="top"/>
      <protection locked="0"/>
    </xf>
    <xf numFmtId="49" fontId="45" fillId="0" borderId="16" xfId="0" applyNumberFormat="1" applyFont="1" applyBorder="1" applyAlignment="1" applyProtection="1">
      <alignment horizontal="center" vertical="top"/>
      <protection locked="0"/>
    </xf>
    <xf numFmtId="49" fontId="40" fillId="0" borderId="10" xfId="0" applyNumberFormat="1" applyFont="1" applyBorder="1" applyAlignment="1" applyProtection="1">
      <alignment horizontal="center" vertical="top"/>
      <protection locked="0"/>
    </xf>
    <xf numFmtId="49" fontId="40" fillId="0" borderId="17" xfId="0" applyNumberFormat="1" applyFont="1" applyBorder="1" applyAlignment="1" applyProtection="1">
      <alignment horizontal="center" vertical="top"/>
      <protection locked="0"/>
    </xf>
    <xf numFmtId="49" fontId="42" fillId="0" borderId="15" xfId="0" applyNumberFormat="1" applyFont="1" applyFill="1" applyBorder="1" applyAlignment="1" applyProtection="1">
      <alignment horizontal="center" vertical="top"/>
      <protection locked="0"/>
    </xf>
    <xf numFmtId="49" fontId="46" fillId="0" borderId="10" xfId="0" applyNumberFormat="1" applyFont="1" applyBorder="1" applyAlignment="1" applyProtection="1">
      <alignment horizontal="center" vertical="top"/>
      <protection locked="0"/>
    </xf>
    <xf numFmtId="49" fontId="46" fillId="0" borderId="17" xfId="0" applyNumberFormat="1" applyFont="1" applyBorder="1" applyAlignment="1" applyProtection="1">
      <alignment horizontal="center" vertical="top"/>
      <protection locked="0"/>
    </xf>
    <xf numFmtId="49" fontId="38" fillId="0" borderId="15" xfId="0" applyNumberFormat="1" applyFont="1" applyFill="1" applyBorder="1" applyAlignment="1" applyProtection="1">
      <alignment horizontal="center" vertical="top"/>
      <protection locked="0"/>
    </xf>
    <xf numFmtId="49" fontId="38" fillId="0" borderId="16" xfId="0" applyNumberFormat="1" applyFont="1" applyBorder="1" applyAlignment="1" applyProtection="1">
      <alignment horizontal="center" vertical="top"/>
      <protection locked="0"/>
    </xf>
    <xf numFmtId="49" fontId="38" fillId="0" borderId="10" xfId="0" applyNumberFormat="1" applyFont="1" applyBorder="1" applyAlignment="1" applyProtection="1">
      <alignment horizontal="center" vertical="top"/>
      <protection locked="0"/>
    </xf>
    <xf numFmtId="49" fontId="38" fillId="0" borderId="17" xfId="0" applyNumberFormat="1" applyFont="1" applyBorder="1" applyAlignment="1" applyProtection="1">
      <alignment horizontal="center" vertical="top"/>
      <protection locked="0"/>
    </xf>
    <xf numFmtId="4" fontId="38" fillId="0" borderId="10" xfId="0" applyNumberFormat="1" applyFont="1" applyBorder="1" applyAlignment="1">
      <alignment vertical="top"/>
    </xf>
    <xf numFmtId="49" fontId="35" fillId="0" borderId="0" xfId="0" applyNumberFormat="1" applyFont="1" applyFill="1" applyBorder="1" applyAlignment="1">
      <alignment horizontal="left" vertical="center" wrapText="1"/>
    </xf>
    <xf numFmtId="49" fontId="42" fillId="0" borderId="15" xfId="0" applyNumberFormat="1" applyFont="1" applyFill="1" applyBorder="1" applyAlignment="1">
      <alignment horizontal="center" vertical="top"/>
    </xf>
    <xf numFmtId="49" fontId="42" fillId="0" borderId="16" xfId="0" applyNumberFormat="1" applyFont="1" applyBorder="1" applyAlignment="1">
      <alignment horizontal="center" vertical="top"/>
    </xf>
    <xf numFmtId="49" fontId="41" fillId="0" borderId="16" xfId="0" applyNumberFormat="1" applyFont="1" applyBorder="1" applyAlignment="1">
      <alignment horizontal="center" vertical="top"/>
    </xf>
    <xf numFmtId="49" fontId="41" fillId="0" borderId="17" xfId="0" applyNumberFormat="1" applyFont="1" applyBorder="1" applyAlignment="1">
      <alignment horizontal="center" vertical="top"/>
    </xf>
    <xf numFmtId="0" fontId="38" fillId="0" borderId="21" xfId="0" applyFont="1" applyBorder="1" applyAlignment="1">
      <alignment horizontal="left" vertical="top" wrapText="1"/>
    </xf>
    <xf numFmtId="49" fontId="38" fillId="0" borderId="16" xfId="0" applyNumberFormat="1" applyFont="1" applyBorder="1" applyAlignment="1">
      <alignment horizontal="center" vertical="top"/>
    </xf>
    <xf numFmtId="49" fontId="38" fillId="0" borderId="17" xfId="0" applyNumberFormat="1" applyFont="1" applyBorder="1" applyAlignment="1">
      <alignment horizontal="center" vertical="top"/>
    </xf>
    <xf numFmtId="49" fontId="35" fillId="0" borderId="16" xfId="0" applyNumberFormat="1" applyFont="1" applyFill="1" applyBorder="1" applyAlignment="1">
      <alignment horizontal="left" vertical="center" wrapText="1"/>
    </xf>
    <xf numFmtId="49" fontId="38" fillId="0" borderId="15" xfId="0" applyNumberFormat="1" applyFont="1" applyFill="1" applyBorder="1" applyAlignment="1">
      <alignment horizontal="center" vertical="top"/>
    </xf>
    <xf numFmtId="49" fontId="38" fillId="0" borderId="23" xfId="0" applyNumberFormat="1" applyFont="1" applyFill="1" applyBorder="1" applyAlignment="1">
      <alignment horizontal="center" vertical="top"/>
    </xf>
    <xf numFmtId="49" fontId="35" fillId="0" borderId="17" xfId="0" applyNumberFormat="1" applyFont="1" applyBorder="1" applyAlignment="1">
      <alignment horizontal="center" vertical="center"/>
    </xf>
    <xf numFmtId="0" fontId="35" fillId="0" borderId="17" xfId="0" applyFont="1" applyBorder="1" applyAlignment="1">
      <alignment horizontal="left" vertical="top" wrapText="1"/>
    </xf>
    <xf numFmtId="49" fontId="35" fillId="0" borderId="15" xfId="0" applyNumberFormat="1" applyFont="1" applyFill="1" applyBorder="1" applyAlignment="1" applyProtection="1">
      <alignment horizontal="center" vertical="center"/>
      <protection/>
    </xf>
    <xf numFmtId="49" fontId="42" fillId="0" borderId="17" xfId="0" applyNumberFormat="1" applyFont="1" applyFill="1" applyBorder="1" applyAlignment="1">
      <alignment horizontal="left" vertical="center" wrapText="1"/>
    </xf>
    <xf numFmtId="49" fontId="37" fillId="0" borderId="15" xfId="0" applyNumberFormat="1" applyFont="1" applyFill="1" applyBorder="1" applyAlignment="1" applyProtection="1">
      <alignment horizontal="center" vertical="top"/>
      <protection/>
    </xf>
    <xf numFmtId="49" fontId="40" fillId="33" borderId="15" xfId="0" applyNumberFormat="1" applyFont="1" applyFill="1" applyBorder="1" applyAlignment="1" applyProtection="1">
      <alignment horizontal="center" vertical="top"/>
      <protection/>
    </xf>
    <xf numFmtId="49" fontId="45" fillId="0" borderId="10" xfId="0" applyNumberFormat="1" applyFont="1" applyBorder="1" applyAlignment="1" applyProtection="1">
      <alignment horizontal="center" vertical="top"/>
      <protection locked="0"/>
    </xf>
    <xf numFmtId="49" fontId="45" fillId="0" borderId="17" xfId="0" applyNumberFormat="1" applyFont="1" applyBorder="1" applyAlignment="1" applyProtection="1">
      <alignment horizontal="center" vertical="top"/>
      <protection locked="0"/>
    </xf>
    <xf numFmtId="49" fontId="42" fillId="0" borderId="15" xfId="0" applyNumberFormat="1" applyFont="1" applyFill="1" applyBorder="1" applyAlignment="1" applyProtection="1">
      <alignment horizontal="center" vertical="top"/>
      <protection locked="0"/>
    </xf>
    <xf numFmtId="49" fontId="42" fillId="0" borderId="16" xfId="0" applyNumberFormat="1" applyFont="1" applyBorder="1" applyAlignment="1" applyProtection="1">
      <alignment horizontal="center" vertical="top"/>
      <protection locked="0"/>
    </xf>
    <xf numFmtId="49" fontId="35" fillId="0" borderId="15" xfId="0" applyNumberFormat="1" applyFont="1" applyFill="1" applyBorder="1" applyAlignment="1" applyProtection="1">
      <alignment horizontal="center" vertical="top"/>
      <protection locked="0"/>
    </xf>
    <xf numFmtId="49" fontId="35" fillId="0" borderId="16" xfId="0" applyNumberFormat="1" applyFont="1" applyBorder="1" applyAlignment="1" applyProtection="1">
      <alignment horizontal="center" vertical="top"/>
      <protection locked="0"/>
    </xf>
    <xf numFmtId="0" fontId="40" fillId="33" borderId="17" xfId="0" applyFont="1" applyFill="1" applyBorder="1" applyAlignment="1">
      <alignment horizontal="left" vertical="top" wrapText="1"/>
    </xf>
    <xf numFmtId="49" fontId="40" fillId="33" borderId="16" xfId="0" applyNumberFormat="1" applyFont="1" applyFill="1" applyBorder="1" applyAlignment="1">
      <alignment horizontal="center" vertical="top"/>
    </xf>
    <xf numFmtId="49" fontId="40" fillId="33" borderId="17" xfId="0" applyNumberFormat="1" applyFont="1" applyFill="1" applyBorder="1" applyAlignment="1">
      <alignment horizontal="center" vertical="top"/>
    </xf>
    <xf numFmtId="49" fontId="47" fillId="0" borderId="16" xfId="0" applyNumberFormat="1" applyFont="1" applyBorder="1" applyAlignment="1" applyProtection="1">
      <alignment horizontal="center" vertical="top"/>
      <protection locked="0"/>
    </xf>
    <xf numFmtId="49" fontId="47" fillId="0" borderId="10" xfId="0" applyNumberFormat="1" applyFont="1" applyBorder="1" applyAlignment="1" applyProtection="1">
      <alignment horizontal="center" vertical="top"/>
      <protection locked="0"/>
    </xf>
    <xf numFmtId="49" fontId="47" fillId="0" borderId="17" xfId="0" applyNumberFormat="1" applyFont="1" applyBorder="1" applyAlignment="1" applyProtection="1">
      <alignment horizontal="center" vertical="top"/>
      <protection locked="0"/>
    </xf>
    <xf numFmtId="49" fontId="41" fillId="0" borderId="16" xfId="0" applyNumberFormat="1" applyFont="1" applyFill="1" applyBorder="1" applyAlignment="1" applyProtection="1">
      <alignment horizontal="center" vertical="top"/>
      <protection locked="0"/>
    </xf>
    <xf numFmtId="49" fontId="41" fillId="0" borderId="10" xfId="0" applyNumberFormat="1" applyFont="1" applyFill="1" applyBorder="1" applyAlignment="1" applyProtection="1">
      <alignment horizontal="center" vertical="top"/>
      <protection locked="0"/>
    </xf>
    <xf numFmtId="49" fontId="41" fillId="0" borderId="17" xfId="0" applyNumberFormat="1" applyFont="1" applyFill="1" applyBorder="1" applyAlignment="1" applyProtection="1">
      <alignment horizontal="center" vertical="top"/>
      <protection locked="0"/>
    </xf>
    <xf numFmtId="49" fontId="41" fillId="0" borderId="0" xfId="0" applyNumberFormat="1" applyFont="1" applyFill="1" applyBorder="1" applyAlignment="1" applyProtection="1">
      <alignment horizontal="center" vertical="top"/>
      <protection/>
    </xf>
    <xf numFmtId="49" fontId="41" fillId="0" borderId="24" xfId="0" applyNumberFormat="1" applyFont="1" applyFill="1" applyBorder="1" applyAlignment="1" applyProtection="1">
      <alignment horizontal="center" vertical="top"/>
      <protection locked="0"/>
    </xf>
    <xf numFmtId="49" fontId="41" fillId="0" borderId="0" xfId="0" applyNumberFormat="1" applyFont="1" applyFill="1" applyBorder="1" applyAlignment="1" applyProtection="1">
      <alignment horizontal="center" vertical="top"/>
      <protection locked="0"/>
    </xf>
    <xf numFmtId="49" fontId="35" fillId="0" borderId="0" xfId="0" applyNumberFormat="1" applyFont="1" applyFill="1" applyBorder="1" applyAlignment="1" applyProtection="1">
      <alignment horizontal="center" vertical="top"/>
      <protection/>
    </xf>
    <xf numFmtId="49" fontId="35" fillId="0" borderId="25" xfId="0" applyNumberFormat="1" applyFont="1" applyFill="1" applyBorder="1" applyAlignment="1" applyProtection="1">
      <alignment horizontal="center" vertical="top"/>
      <protection locked="0"/>
    </xf>
    <xf numFmtId="49" fontId="35" fillId="0" borderId="0" xfId="0" applyNumberFormat="1" applyFont="1" applyFill="1" applyBorder="1" applyAlignment="1" applyProtection="1">
      <alignment horizontal="center" vertical="top"/>
      <protection locked="0"/>
    </xf>
    <xf numFmtId="49" fontId="40" fillId="33" borderId="26" xfId="0" applyNumberFormat="1" applyFont="1" applyFill="1" applyBorder="1" applyAlignment="1">
      <alignment horizontal="left" vertical="top"/>
    </xf>
    <xf numFmtId="49" fontId="40" fillId="33" borderId="27" xfId="0" applyNumberFormat="1" applyFont="1" applyFill="1" applyBorder="1" applyAlignment="1">
      <alignment horizontal="left" vertical="top"/>
    </xf>
    <xf numFmtId="49" fontId="40" fillId="33" borderId="28" xfId="0" applyNumberFormat="1" applyFont="1" applyFill="1" applyBorder="1" applyAlignment="1">
      <alignment horizontal="center" vertical="top"/>
    </xf>
    <xf numFmtId="0" fontId="42" fillId="0" borderId="17" xfId="0" applyFont="1" applyBorder="1" applyAlignment="1">
      <alignment horizontal="left" vertical="top" wrapText="1"/>
    </xf>
    <xf numFmtId="49" fontId="35" fillId="0" borderId="17" xfId="0" applyNumberFormat="1" applyFont="1" applyFill="1" applyBorder="1" applyAlignment="1">
      <alignment horizontal="left" vertical="center" wrapText="1"/>
    </xf>
    <xf numFmtId="49" fontId="35" fillId="0" borderId="12" xfId="0" applyNumberFormat="1" applyFont="1" applyFill="1" applyBorder="1" applyAlignment="1" applyProtection="1">
      <alignment horizontal="center" vertical="top"/>
      <protection/>
    </xf>
    <xf numFmtId="0" fontId="38" fillId="0" borderId="16" xfId="0" applyFont="1" applyBorder="1" applyAlignment="1">
      <alignment wrapText="1"/>
    </xf>
    <xf numFmtId="0" fontId="42" fillId="0" borderId="21" xfId="0" applyFont="1" applyBorder="1" applyAlignment="1">
      <alignment horizontal="left" vertical="top" wrapText="1"/>
    </xf>
    <xf numFmtId="49" fontId="42" fillId="0" borderId="12" xfId="0" applyNumberFormat="1" applyFont="1" applyFill="1" applyBorder="1" applyAlignment="1" applyProtection="1">
      <alignment horizontal="center" vertical="top"/>
      <protection/>
    </xf>
    <xf numFmtId="49" fontId="35" fillId="0" borderId="29" xfId="0" applyNumberFormat="1" applyFont="1" applyFill="1" applyBorder="1" applyAlignment="1">
      <alignment horizontal="left" vertical="center" wrapText="1"/>
    </xf>
    <xf numFmtId="4" fontId="0" fillId="0" borderId="0" xfId="0" applyNumberFormat="1" applyFont="1" applyAlignment="1">
      <alignment/>
    </xf>
    <xf numFmtId="0" fontId="27" fillId="0" borderId="0" xfId="0" applyFont="1" applyAlignment="1">
      <alignment/>
    </xf>
    <xf numFmtId="0" fontId="27" fillId="0" borderId="0" xfId="0" applyFont="1" applyFill="1" applyBorder="1" applyAlignment="1">
      <alignment/>
    </xf>
    <xf numFmtId="171" fontId="36" fillId="0" borderId="12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Border="1" applyAlignment="1">
      <alignment vertical="top"/>
    </xf>
    <xf numFmtId="3" fontId="7" fillId="0" borderId="13" xfId="0" applyNumberFormat="1" applyFont="1" applyBorder="1" applyAlignment="1">
      <alignment vertical="top"/>
    </xf>
    <xf numFmtId="178" fontId="7" fillId="0" borderId="16" xfId="223" applyNumberFormat="1" applyFont="1" applyFill="1" applyBorder="1" applyAlignment="1" applyProtection="1">
      <alignment horizontal="right" vertical="center"/>
      <protection hidden="1"/>
    </xf>
    <xf numFmtId="3" fontId="50" fillId="0" borderId="10" xfId="0" applyNumberFormat="1" applyFont="1" applyBorder="1" applyAlignment="1">
      <alignment vertical="top"/>
    </xf>
    <xf numFmtId="3" fontId="50" fillId="0" borderId="13" xfId="0" applyNumberFormat="1" applyFont="1" applyBorder="1" applyAlignment="1">
      <alignment vertical="top"/>
    </xf>
    <xf numFmtId="3" fontId="48" fillId="0" borderId="10" xfId="0" applyNumberFormat="1" applyFont="1" applyBorder="1" applyAlignment="1">
      <alignment vertical="top"/>
    </xf>
    <xf numFmtId="3" fontId="48" fillId="0" borderId="13" xfId="0" applyNumberFormat="1" applyFont="1" applyBorder="1" applyAlignment="1">
      <alignment vertical="top"/>
    </xf>
    <xf numFmtId="178" fontId="49" fillId="0" borderId="16" xfId="157" applyNumberFormat="1" applyFont="1" applyFill="1" applyBorder="1" applyAlignment="1" applyProtection="1">
      <alignment horizontal="right" vertical="top"/>
      <protection hidden="1"/>
    </xf>
    <xf numFmtId="3" fontId="49" fillId="0" borderId="10" xfId="0" applyNumberFormat="1" applyFont="1" applyBorder="1" applyAlignment="1">
      <alignment vertical="top"/>
    </xf>
    <xf numFmtId="3" fontId="49" fillId="0" borderId="13" xfId="0" applyNumberFormat="1" applyFont="1" applyBorder="1" applyAlignment="1">
      <alignment vertical="top"/>
    </xf>
    <xf numFmtId="178" fontId="49" fillId="0" borderId="16" xfId="179" applyNumberFormat="1" applyFont="1" applyFill="1" applyBorder="1" applyAlignment="1" applyProtection="1">
      <alignment horizontal="right" vertical="top"/>
      <protection hidden="1"/>
    </xf>
    <xf numFmtId="1" fontId="10" fillId="0" borderId="0" xfId="0" applyNumberFormat="1" applyFont="1" applyBorder="1" applyAlignment="1">
      <alignment vertical="top"/>
    </xf>
    <xf numFmtId="0" fontId="11" fillId="0" borderId="24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2" fillId="0" borderId="10" xfId="0" applyFont="1" applyBorder="1" applyAlignment="1">
      <alignment vertical="top"/>
    </xf>
    <xf numFmtId="3" fontId="12" fillId="0" borderId="10" xfId="0" applyNumberFormat="1" applyFont="1" applyBorder="1" applyAlignment="1">
      <alignment vertical="top"/>
    </xf>
    <xf numFmtId="3" fontId="12" fillId="0" borderId="30" xfId="0" applyNumberFormat="1" applyFont="1" applyBorder="1" applyAlignment="1">
      <alignment vertical="top"/>
    </xf>
    <xf numFmtId="0" fontId="16" fillId="0" borderId="10" xfId="0" applyFont="1" applyBorder="1" applyAlignment="1">
      <alignment vertical="top"/>
    </xf>
    <xf numFmtId="3" fontId="16" fillId="0" borderId="10" xfId="0" applyNumberFormat="1" applyFont="1" applyBorder="1" applyAlignment="1">
      <alignment vertical="top"/>
    </xf>
    <xf numFmtId="3" fontId="16" fillId="0" borderId="13" xfId="0" applyNumberFormat="1" applyFont="1" applyBorder="1" applyAlignment="1">
      <alignment vertical="top"/>
    </xf>
    <xf numFmtId="49" fontId="17" fillId="0" borderId="10" xfId="0" applyNumberFormat="1" applyFont="1" applyBorder="1" applyAlignment="1">
      <alignment horizontal="center" vertical="top" wrapText="1"/>
    </xf>
    <xf numFmtId="3" fontId="17" fillId="0" borderId="10" xfId="0" applyNumberFormat="1" applyFont="1" applyBorder="1" applyAlignment="1">
      <alignment vertical="top"/>
    </xf>
    <xf numFmtId="3" fontId="17" fillId="0" borderId="13" xfId="0" applyNumberFormat="1" applyFont="1" applyBorder="1" applyAlignment="1">
      <alignment vertical="top"/>
    </xf>
    <xf numFmtId="0" fontId="10" fillId="0" borderId="10" xfId="0" applyFont="1" applyBorder="1" applyAlignment="1">
      <alignment vertical="top"/>
    </xf>
    <xf numFmtId="3" fontId="10" fillId="0" borderId="10" xfId="0" applyNumberFormat="1" applyFont="1" applyBorder="1" applyAlignment="1">
      <alignment vertical="top"/>
    </xf>
    <xf numFmtId="3" fontId="10" fillId="0" borderId="13" xfId="0" applyNumberFormat="1" applyFont="1" applyBorder="1" applyAlignment="1">
      <alignment vertical="top"/>
    </xf>
    <xf numFmtId="0" fontId="5" fillId="0" borderId="10" xfId="0" applyFont="1" applyBorder="1" applyAlignment="1">
      <alignment vertical="center"/>
    </xf>
    <xf numFmtId="16" fontId="17" fillId="0" borderId="10" xfId="0" applyNumberFormat="1" applyFont="1" applyBorder="1" applyAlignment="1">
      <alignment vertical="top"/>
    </xf>
    <xf numFmtId="0" fontId="5" fillId="0" borderId="10" xfId="0" applyFont="1" applyBorder="1" applyAlignment="1">
      <alignment vertical="top"/>
    </xf>
    <xf numFmtId="3" fontId="5" fillId="0" borderId="10" xfId="0" applyNumberFormat="1" applyFont="1" applyBorder="1" applyAlignment="1">
      <alignment vertical="top"/>
    </xf>
    <xf numFmtId="3" fontId="5" fillId="0" borderId="13" xfId="0" applyNumberFormat="1" applyFont="1" applyBorder="1" applyAlignment="1">
      <alignment vertical="top"/>
    </xf>
    <xf numFmtId="0" fontId="16" fillId="0" borderId="10" xfId="0" applyFont="1" applyBorder="1" applyAlignment="1">
      <alignment vertical="center"/>
    </xf>
    <xf numFmtId="3" fontId="16" fillId="0" borderId="10" xfId="0" applyNumberFormat="1" applyFont="1" applyBorder="1" applyAlignment="1">
      <alignment vertical="center"/>
    </xf>
    <xf numFmtId="3" fontId="16" fillId="0" borderId="13" xfId="0" applyNumberFormat="1" applyFont="1" applyBorder="1" applyAlignment="1">
      <alignment vertical="center"/>
    </xf>
    <xf numFmtId="3" fontId="12" fillId="0" borderId="13" xfId="0" applyNumberFormat="1" applyFont="1" applyBorder="1" applyAlignment="1">
      <alignment vertical="top"/>
    </xf>
    <xf numFmtId="16" fontId="10" fillId="0" borderId="10" xfId="0" applyNumberFormat="1" applyFont="1" applyBorder="1" applyAlignment="1">
      <alignment vertical="top"/>
    </xf>
    <xf numFmtId="0" fontId="23" fillId="0" borderId="10" xfId="0" applyFont="1" applyBorder="1" applyAlignment="1">
      <alignment vertical="top"/>
    </xf>
    <xf numFmtId="16" fontId="16" fillId="0" borderId="10" xfId="0" applyNumberFormat="1" applyFont="1" applyBorder="1" applyAlignment="1">
      <alignment vertical="top"/>
    </xf>
    <xf numFmtId="49" fontId="17" fillId="0" borderId="10" xfId="0" applyNumberFormat="1" applyFont="1" applyBorder="1" applyAlignment="1">
      <alignment vertical="top"/>
    </xf>
    <xf numFmtId="0" fontId="17" fillId="0" borderId="30" xfId="0" applyFont="1" applyBorder="1" applyAlignment="1">
      <alignment vertical="top"/>
    </xf>
    <xf numFmtId="0" fontId="18" fillId="0" borderId="10" xfId="0" applyFont="1" applyBorder="1" applyAlignment="1">
      <alignment vertical="top"/>
    </xf>
    <xf numFmtId="0" fontId="18" fillId="0" borderId="10" xfId="0" applyFont="1" applyBorder="1" applyAlignment="1">
      <alignment vertical="justify" wrapText="1"/>
    </xf>
    <xf numFmtId="49" fontId="18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vertical="top"/>
    </xf>
    <xf numFmtId="49" fontId="20" fillId="0" borderId="10" xfId="0" applyNumberFormat="1" applyFont="1" applyBorder="1" applyAlignment="1">
      <alignment horizontal="center" vertical="top" wrapText="1"/>
    </xf>
    <xf numFmtId="49" fontId="24" fillId="0" borderId="10" xfId="0" applyNumberFormat="1" applyFont="1" applyBorder="1" applyAlignment="1">
      <alignment horizontal="center" vertical="top" wrapText="1"/>
    </xf>
    <xf numFmtId="0" fontId="12" fillId="0" borderId="0" xfId="0" applyFont="1" applyBorder="1" applyAlignment="1">
      <alignment vertical="top"/>
    </xf>
    <xf numFmtId="0" fontId="9" fillId="0" borderId="10" xfId="0" applyFont="1" applyFill="1" applyBorder="1" applyAlignment="1">
      <alignment horizontal="center" vertical="center" textRotation="90" wrapText="1"/>
    </xf>
    <xf numFmtId="0" fontId="3" fillId="0" borderId="10" xfId="0" applyFont="1" applyBorder="1" applyAlignment="1">
      <alignment vertical="justify" wrapText="1"/>
    </xf>
    <xf numFmtId="49" fontId="3" fillId="0" borderId="10" xfId="0" applyNumberFormat="1" applyFont="1" applyBorder="1" applyAlignment="1">
      <alignment horizontal="center" vertical="top" wrapText="1"/>
    </xf>
    <xf numFmtId="49" fontId="18" fillId="0" borderId="10" xfId="0" applyNumberFormat="1" applyFont="1" applyBorder="1" applyAlignment="1" quotePrefix="1">
      <alignment horizontal="center" vertical="top" wrapText="1"/>
    </xf>
    <xf numFmtId="0" fontId="20" fillId="0" borderId="10" xfId="0" applyFont="1" applyBorder="1" applyAlignment="1">
      <alignment vertical="justify" wrapText="1"/>
    </xf>
    <xf numFmtId="0" fontId="18" fillId="0" borderId="0" xfId="0" applyFont="1" applyAlignment="1">
      <alignment wrapText="1"/>
    </xf>
    <xf numFmtId="49" fontId="7" fillId="0" borderId="10" xfId="0" applyNumberFormat="1" applyFont="1" applyBorder="1" applyAlignment="1">
      <alignment horizontal="center" vertical="top" wrapText="1"/>
    </xf>
    <xf numFmtId="0" fontId="24" fillId="0" borderId="10" xfId="0" applyFont="1" applyBorder="1" applyAlignment="1">
      <alignment vertical="justify" wrapText="1"/>
    </xf>
    <xf numFmtId="0" fontId="24" fillId="0" borderId="10" xfId="0" applyFont="1" applyBorder="1" applyAlignment="1">
      <alignment wrapText="1"/>
    </xf>
    <xf numFmtId="0" fontId="24" fillId="0" borderId="10" xfId="0" applyNumberFormat="1" applyFont="1" applyBorder="1" applyAlignment="1">
      <alignment horizontal="left" vertical="center" wrapText="1"/>
    </xf>
    <xf numFmtId="3" fontId="22" fillId="0" borderId="10" xfId="0" applyNumberFormat="1" applyFont="1" applyBorder="1" applyAlignment="1">
      <alignment vertical="top"/>
    </xf>
    <xf numFmtId="3" fontId="22" fillId="0" borderId="13" xfId="0" applyNumberFormat="1" applyFont="1" applyBorder="1" applyAlignment="1">
      <alignment vertical="top"/>
    </xf>
    <xf numFmtId="0" fontId="18" fillId="0" borderId="10" xfId="332" applyNumberFormat="1" applyFont="1" applyFill="1" applyBorder="1" applyAlignment="1" applyProtection="1">
      <alignment vertical="center" wrapText="1"/>
      <protection hidden="1"/>
    </xf>
    <xf numFmtId="0" fontId="21" fillId="0" borderId="10" xfId="332" applyNumberFormat="1" applyFont="1" applyFill="1" applyBorder="1" applyAlignment="1" applyProtection="1">
      <alignment horizontal="left" vertical="top" wrapText="1"/>
      <protection hidden="1"/>
    </xf>
    <xf numFmtId="0" fontId="18" fillId="0" borderId="10" xfId="332" applyNumberFormat="1" applyFont="1" applyFill="1" applyBorder="1" applyAlignment="1" applyProtection="1">
      <alignment horizontal="left" vertical="center" wrapText="1"/>
      <protection hidden="1"/>
    </xf>
    <xf numFmtId="49" fontId="21" fillId="0" borderId="10" xfId="0" applyNumberFormat="1" applyFont="1" applyBorder="1" applyAlignment="1">
      <alignment horizontal="center" vertical="top" wrapText="1"/>
    </xf>
    <xf numFmtId="0" fontId="7" fillId="0" borderId="0" xfId="0" applyFont="1" applyAlignment="1">
      <alignment wrapText="1"/>
    </xf>
    <xf numFmtId="0" fontId="17" fillId="0" borderId="12" xfId="0" applyFont="1" applyBorder="1" applyAlignment="1">
      <alignment vertical="top"/>
    </xf>
    <xf numFmtId="0" fontId="12" fillId="0" borderId="26" xfId="0" applyFont="1" applyBorder="1" applyAlignment="1">
      <alignment vertical="top"/>
    </xf>
    <xf numFmtId="4" fontId="14" fillId="0" borderId="10" xfId="0" applyNumberFormat="1" applyFont="1" applyBorder="1" applyAlignment="1">
      <alignment vertical="top"/>
    </xf>
    <xf numFmtId="4" fontId="3" fillId="0" borderId="10" xfId="0" applyNumberFormat="1" applyFont="1" applyBorder="1" applyAlignment="1">
      <alignment vertical="center"/>
    </xf>
    <xf numFmtId="4" fontId="21" fillId="0" borderId="10" xfId="0" applyNumberFormat="1" applyFont="1" applyBorder="1" applyAlignment="1">
      <alignment vertical="center"/>
    </xf>
    <xf numFmtId="4" fontId="18" fillId="0" borderId="10" xfId="0" applyNumberFormat="1" applyFont="1" applyBorder="1" applyAlignment="1">
      <alignment vertical="justify"/>
    </xf>
    <xf numFmtId="4" fontId="3" fillId="0" borderId="10" xfId="0" applyNumberFormat="1" applyFont="1" applyBorder="1" applyAlignment="1">
      <alignment vertical="justify"/>
    </xf>
    <xf numFmtId="4" fontId="24" fillId="0" borderId="10" xfId="0" applyNumberFormat="1" applyFont="1" applyBorder="1" applyAlignment="1">
      <alignment vertical="top"/>
    </xf>
    <xf numFmtId="4" fontId="25" fillId="0" borderId="10" xfId="0" applyNumberFormat="1" applyFont="1" applyBorder="1" applyAlignment="1">
      <alignment vertical="justify"/>
    </xf>
    <xf numFmtId="0" fontId="20" fillId="0" borderId="0" xfId="0" applyFont="1" applyAlignment="1">
      <alignment wrapText="1"/>
    </xf>
    <xf numFmtId="0" fontId="7" fillId="0" borderId="10" xfId="332" applyNumberFormat="1" applyFont="1" applyFill="1" applyBorder="1" applyAlignment="1" applyProtection="1">
      <alignment horizontal="left" vertical="top" wrapText="1"/>
      <protection hidden="1"/>
    </xf>
    <xf numFmtId="0" fontId="7" fillId="0" borderId="0" xfId="0" applyFont="1" applyAlignment="1">
      <alignment wrapText="1"/>
    </xf>
    <xf numFmtId="0" fontId="7" fillId="0" borderId="10" xfId="0" applyNumberFormat="1" applyFont="1" applyBorder="1" applyAlignment="1">
      <alignment horizontal="left" vertical="center" wrapText="1"/>
    </xf>
    <xf numFmtId="0" fontId="53" fillId="0" borderId="30" xfId="0" applyFont="1" applyBorder="1" applyAlignment="1">
      <alignment vertical="justify" wrapText="1"/>
    </xf>
    <xf numFmtId="0" fontId="7" fillId="0" borderId="30" xfId="0" applyFont="1" applyBorder="1" applyAlignment="1">
      <alignment vertical="justify" wrapText="1"/>
    </xf>
    <xf numFmtId="49" fontId="7" fillId="0" borderId="30" xfId="0" applyNumberFormat="1" applyFont="1" applyBorder="1" applyAlignment="1">
      <alignment horizontal="center" vertical="top" wrapText="1"/>
    </xf>
    <xf numFmtId="49" fontId="7" fillId="0" borderId="13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vertical="justify" wrapText="1"/>
    </xf>
    <xf numFmtId="0" fontId="13" fillId="0" borderId="10" xfId="0" applyFont="1" applyBorder="1" applyAlignment="1">
      <alignment vertical="justify" wrapText="1"/>
    </xf>
    <xf numFmtId="49" fontId="14" fillId="0" borderId="10" xfId="0" applyNumberFormat="1" applyFont="1" applyBorder="1" applyAlignment="1" quotePrefix="1">
      <alignment horizontal="center" vertical="top" wrapText="1"/>
    </xf>
    <xf numFmtId="49" fontId="14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 quotePrefix="1">
      <alignment horizontal="center" vertical="top" wrapText="1"/>
    </xf>
    <xf numFmtId="0" fontId="7" fillId="0" borderId="10" xfId="0" applyFont="1" applyBorder="1" applyAlignment="1">
      <alignment wrapText="1"/>
    </xf>
    <xf numFmtId="49" fontId="20" fillId="0" borderId="10" xfId="0" applyNumberFormat="1" applyFont="1" applyBorder="1" applyAlignment="1" quotePrefix="1">
      <alignment horizontal="center" vertical="top" wrapText="1"/>
    </xf>
    <xf numFmtId="0" fontId="18" fillId="0" borderId="10" xfId="0" applyFont="1" applyBorder="1" applyAlignment="1">
      <alignment horizontal="justify" vertical="top" wrapText="1"/>
    </xf>
    <xf numFmtId="49" fontId="18" fillId="0" borderId="10" xfId="0" applyNumberFormat="1" applyFont="1" applyBorder="1" applyAlignment="1">
      <alignment horizontal="center" vertical="top" wrapText="1"/>
    </xf>
    <xf numFmtId="0" fontId="20" fillId="0" borderId="10" xfId="0" applyFont="1" applyBorder="1" applyAlignment="1">
      <alignment vertical="justify" wrapText="1"/>
    </xf>
    <xf numFmtId="0" fontId="20" fillId="0" borderId="10" xfId="0" applyFont="1" applyBorder="1" applyAlignment="1">
      <alignment horizontal="left" wrapText="1"/>
    </xf>
    <xf numFmtId="0" fontId="7" fillId="0" borderId="10" xfId="332" applyNumberFormat="1" applyFont="1" applyFill="1" applyBorder="1" applyAlignment="1" applyProtection="1">
      <alignment vertical="center" wrapText="1"/>
      <protection hidden="1"/>
    </xf>
    <xf numFmtId="0" fontId="18" fillId="0" borderId="10" xfId="0" applyFont="1" applyBorder="1" applyAlignment="1">
      <alignment horizontal="left" wrapText="1"/>
    </xf>
    <xf numFmtId="49" fontId="3" fillId="0" borderId="10" xfId="0" applyNumberFormat="1" applyFont="1" applyBorder="1" applyAlignment="1" quotePrefix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vertical="distributed" wrapText="1"/>
    </xf>
    <xf numFmtId="49" fontId="3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justify" vertical="top" wrapText="1"/>
    </xf>
    <xf numFmtId="49" fontId="20" fillId="0" borderId="30" xfId="0" applyNumberFormat="1" applyFont="1" applyBorder="1" applyAlignment="1">
      <alignment horizontal="center" vertical="top" wrapText="1"/>
    </xf>
    <xf numFmtId="4" fontId="7" fillId="0" borderId="30" xfId="0" applyNumberFormat="1" applyFont="1" applyBorder="1" applyAlignment="1">
      <alignment vertical="top"/>
    </xf>
    <xf numFmtId="0" fontId="7" fillId="0" borderId="13" xfId="0" applyFont="1" applyBorder="1" applyAlignment="1">
      <alignment vertical="justify" wrapText="1"/>
    </xf>
    <xf numFmtId="0" fontId="14" fillId="0" borderId="31" xfId="0" applyFont="1" applyBorder="1" applyAlignment="1">
      <alignment vertical="justify"/>
    </xf>
    <xf numFmtId="49" fontId="14" fillId="0" borderId="31" xfId="0" applyNumberFormat="1" applyFont="1" applyBorder="1" applyAlignment="1">
      <alignment horizontal="center" vertical="top"/>
    </xf>
    <xf numFmtId="171" fontId="52" fillId="0" borderId="10" xfId="337" applyNumberFormat="1" applyFont="1" applyBorder="1" applyAlignment="1">
      <alignment/>
      <protection/>
    </xf>
    <xf numFmtId="4" fontId="25" fillId="0" borderId="10" xfId="0" applyNumberFormat="1" applyFont="1" applyBorder="1" applyAlignment="1">
      <alignment vertical="top"/>
    </xf>
    <xf numFmtId="0" fontId="7" fillId="0" borderId="16" xfId="332" applyNumberFormat="1" applyFont="1" applyFill="1" applyBorder="1" applyAlignment="1" applyProtection="1">
      <alignment wrapText="1"/>
      <protection hidden="1"/>
    </xf>
    <xf numFmtId="0" fontId="21" fillId="0" borderId="10" xfId="332" applyNumberFormat="1" applyFont="1" applyFill="1" applyBorder="1" applyAlignment="1" applyProtection="1">
      <alignment vertical="center" wrapText="1"/>
      <protection hidden="1"/>
    </xf>
    <xf numFmtId="0" fontId="18" fillId="0" borderId="16" xfId="332" applyNumberFormat="1" applyFont="1" applyFill="1" applyBorder="1" applyAlignment="1" applyProtection="1">
      <alignment wrapText="1"/>
      <protection hidden="1"/>
    </xf>
    <xf numFmtId="49" fontId="32" fillId="0" borderId="10" xfId="0" applyNumberFormat="1" applyFont="1" applyBorder="1" applyAlignment="1">
      <alignment horizontal="center" vertical="top" wrapText="1"/>
    </xf>
    <xf numFmtId="4" fontId="32" fillId="0" borderId="10" xfId="0" applyNumberFormat="1" applyFont="1" applyBorder="1" applyAlignment="1">
      <alignment vertical="top"/>
    </xf>
    <xf numFmtId="0" fontId="31" fillId="0" borderId="10" xfId="332" applyNumberFormat="1" applyFont="1" applyFill="1" applyBorder="1" applyAlignment="1" applyProtection="1">
      <alignment horizontal="left" vertical="top" wrapText="1"/>
      <protection hidden="1"/>
    </xf>
    <xf numFmtId="49" fontId="31" fillId="0" borderId="10" xfId="0" applyNumberFormat="1" applyFont="1" applyBorder="1" applyAlignment="1">
      <alignment horizontal="center" vertical="top" wrapText="1"/>
    </xf>
    <xf numFmtId="0" fontId="31" fillId="0" borderId="10" xfId="332" applyNumberFormat="1" applyFont="1" applyFill="1" applyBorder="1" applyAlignment="1" applyProtection="1">
      <alignment vertical="center" wrapText="1"/>
      <protection hidden="1"/>
    </xf>
    <xf numFmtId="0" fontId="32" fillId="0" borderId="10" xfId="0" applyFont="1" applyBorder="1" applyAlignment="1">
      <alignment vertical="justify" wrapText="1"/>
    </xf>
    <xf numFmtId="0" fontId="32" fillId="0" borderId="10" xfId="0" applyFont="1" applyBorder="1" applyAlignment="1">
      <alignment horizontal="left" wrapText="1"/>
    </xf>
    <xf numFmtId="0" fontId="7" fillId="0" borderId="16" xfId="334" applyNumberFormat="1" applyFont="1" applyFill="1" applyBorder="1" applyAlignment="1" applyProtection="1">
      <alignment wrapText="1"/>
      <protection hidden="1"/>
    </xf>
    <xf numFmtId="0" fontId="31" fillId="0" borderId="16" xfId="334" applyNumberFormat="1" applyFont="1" applyFill="1" applyBorder="1" applyAlignment="1" applyProtection="1">
      <alignment wrapText="1"/>
      <protection hidden="1"/>
    </xf>
    <xf numFmtId="49" fontId="34" fillId="0" borderId="10" xfId="0" applyNumberFormat="1" applyFont="1" applyBorder="1" applyAlignment="1">
      <alignment horizontal="center" vertical="top" wrapText="1"/>
    </xf>
    <xf numFmtId="16" fontId="33" fillId="0" borderId="10" xfId="0" applyNumberFormat="1" applyFont="1" applyBorder="1" applyAlignment="1">
      <alignment vertical="top"/>
    </xf>
    <xf numFmtId="49" fontId="33" fillId="0" borderId="10" xfId="0" applyNumberFormat="1" applyFont="1" applyBorder="1" applyAlignment="1">
      <alignment vertical="top"/>
    </xf>
    <xf numFmtId="0" fontId="34" fillId="0" borderId="10" xfId="0" applyNumberFormat="1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justify"/>
    </xf>
    <xf numFmtId="3" fontId="51" fillId="0" borderId="10" xfId="0" applyNumberFormat="1" applyFont="1" applyBorder="1" applyAlignment="1">
      <alignment vertical="top"/>
    </xf>
    <xf numFmtId="3" fontId="51" fillId="0" borderId="13" xfId="0" applyNumberFormat="1" applyFont="1" applyBorder="1" applyAlignment="1">
      <alignment vertical="top"/>
    </xf>
    <xf numFmtId="0" fontId="26" fillId="0" borderId="10" xfId="0" applyFont="1" applyBorder="1" applyAlignment="1">
      <alignment wrapText="1"/>
    </xf>
    <xf numFmtId="0" fontId="54" fillId="0" borderId="10" xfId="0" applyNumberFormat="1" applyFont="1" applyBorder="1" applyAlignment="1">
      <alignment horizontal="left" wrapText="1"/>
    </xf>
    <xf numFmtId="49" fontId="54" fillId="0" borderId="10" xfId="0" applyNumberFormat="1" applyFont="1" applyBorder="1" applyAlignment="1">
      <alignment horizontal="center" vertical="top" wrapText="1"/>
    </xf>
    <xf numFmtId="178" fontId="54" fillId="0" borderId="10" xfId="194" applyNumberFormat="1" applyFont="1" applyFill="1" applyBorder="1" applyAlignment="1" applyProtection="1">
      <alignment horizontal="right" vertical="center"/>
      <protection hidden="1"/>
    </xf>
    <xf numFmtId="3" fontId="55" fillId="0" borderId="10" xfId="0" applyNumberFormat="1" applyFont="1" applyBorder="1" applyAlignment="1">
      <alignment vertical="top"/>
    </xf>
    <xf numFmtId="3" fontId="55" fillId="0" borderId="13" xfId="0" applyNumberFormat="1" applyFont="1" applyBorder="1" applyAlignment="1">
      <alignment vertical="top"/>
    </xf>
    <xf numFmtId="178" fontId="7" fillId="0" borderId="10" xfId="197" applyNumberFormat="1" applyFont="1" applyFill="1" applyBorder="1" applyAlignment="1" applyProtection="1">
      <alignment horizontal="right" vertical="center"/>
      <protection hidden="1"/>
    </xf>
    <xf numFmtId="4" fontId="56" fillId="32" borderId="10" xfId="0" applyNumberFormat="1" applyFont="1" applyFill="1" applyBorder="1" applyAlignment="1">
      <alignment vertical="top"/>
    </xf>
    <xf numFmtId="49" fontId="14" fillId="0" borderId="27" xfId="0" applyNumberFormat="1" applyFont="1" applyBorder="1" applyAlignment="1">
      <alignment horizontal="center" vertical="top"/>
    </xf>
    <xf numFmtId="4" fontId="7" fillId="32" borderId="30" xfId="0" applyNumberFormat="1" applyFont="1" applyFill="1" applyBorder="1" applyAlignment="1">
      <alignment vertical="top"/>
    </xf>
    <xf numFmtId="4" fontId="30" fillId="0" borderId="32" xfId="0" applyNumberFormat="1" applyFont="1" applyBorder="1" applyAlignment="1">
      <alignment vertical="top"/>
    </xf>
    <xf numFmtId="178" fontId="7" fillId="0" borderId="10" xfId="194" applyNumberFormat="1" applyFont="1" applyFill="1" applyBorder="1" applyAlignment="1" applyProtection="1">
      <alignment horizontal="right" vertical="top"/>
      <protection hidden="1"/>
    </xf>
    <xf numFmtId="178" fontId="7" fillId="0" borderId="10" xfId="188" applyNumberFormat="1" applyFont="1" applyFill="1" applyBorder="1" applyAlignment="1" applyProtection="1">
      <alignment horizontal="right" vertical="top"/>
      <protection hidden="1"/>
    </xf>
    <xf numFmtId="178" fontId="7" fillId="0" borderId="16" xfId="335" applyNumberFormat="1" applyFont="1" applyFill="1" applyBorder="1" applyAlignment="1" applyProtection="1">
      <alignment horizontal="right" vertical="top"/>
      <protection hidden="1"/>
    </xf>
    <xf numFmtId="4" fontId="24" fillId="0" borderId="10" xfId="0" applyNumberFormat="1" applyFont="1" applyBorder="1" applyAlignment="1">
      <alignment vertical="justify"/>
    </xf>
    <xf numFmtId="0" fontId="7" fillId="0" borderId="10" xfId="168" applyNumberFormat="1" applyFont="1" applyFill="1" applyBorder="1" applyAlignment="1" applyProtection="1">
      <alignment horizontal="left" vertical="top" wrapText="1"/>
      <protection hidden="1"/>
    </xf>
    <xf numFmtId="0" fontId="26" fillId="0" borderId="16" xfId="333" applyNumberFormat="1" applyFont="1" applyFill="1" applyBorder="1" applyAlignment="1" applyProtection="1">
      <alignment wrapText="1"/>
      <protection hidden="1"/>
    </xf>
    <xf numFmtId="49" fontId="26" fillId="0" borderId="10" xfId="0" applyNumberFormat="1" applyFont="1" applyBorder="1" applyAlignment="1">
      <alignment horizontal="center" vertical="top" wrapText="1"/>
    </xf>
    <xf numFmtId="49" fontId="3" fillId="32" borderId="10" xfId="0" applyNumberFormat="1" applyFont="1" applyFill="1" applyBorder="1" applyAlignment="1">
      <alignment horizontal="center" vertical="top"/>
    </xf>
    <xf numFmtId="49" fontId="3" fillId="32" borderId="16" xfId="0" applyNumberFormat="1" applyFont="1" applyFill="1" applyBorder="1" applyAlignment="1">
      <alignment horizontal="center" vertical="top"/>
    </xf>
    <xf numFmtId="49" fontId="3" fillId="32" borderId="15" xfId="0" applyNumberFormat="1" applyFont="1" applyFill="1" applyBorder="1" applyAlignment="1">
      <alignment horizontal="center" vertical="top"/>
    </xf>
    <xf numFmtId="4" fontId="3" fillId="32" borderId="16" xfId="0" applyNumberFormat="1" applyFont="1" applyFill="1" applyBorder="1" applyAlignment="1">
      <alignment vertical="top"/>
    </xf>
    <xf numFmtId="4" fontId="41" fillId="0" borderId="16" xfId="0" applyNumberFormat="1" applyFont="1" applyBorder="1" applyAlignment="1">
      <alignment vertical="top"/>
    </xf>
    <xf numFmtId="4" fontId="42" fillId="0" borderId="16" xfId="0" applyNumberFormat="1" applyFont="1" applyBorder="1" applyAlignment="1">
      <alignment vertical="top"/>
    </xf>
    <xf numFmtId="4" fontId="35" fillId="0" borderId="16" xfId="0" applyNumberFormat="1" applyFont="1" applyBorder="1" applyAlignment="1">
      <alignment vertical="top"/>
    </xf>
    <xf numFmtId="4" fontId="35" fillId="0" borderId="33" xfId="0" applyNumberFormat="1" applyFont="1" applyBorder="1" applyAlignment="1">
      <alignment vertical="top"/>
    </xf>
    <xf numFmtId="0" fontId="42" fillId="0" borderId="0" xfId="0" applyFont="1" applyAlignment="1">
      <alignment wrapText="1"/>
    </xf>
    <xf numFmtId="49" fontId="42" fillId="0" borderId="15" xfId="0" applyNumberFormat="1" applyFont="1" applyFill="1" applyBorder="1" applyAlignment="1" applyProtection="1">
      <alignment horizontal="center" vertical="center"/>
      <protection/>
    </xf>
    <xf numFmtId="49" fontId="42" fillId="0" borderId="16" xfId="0" applyNumberFormat="1" applyFont="1" applyBorder="1" applyAlignment="1" applyProtection="1">
      <alignment horizontal="center" vertical="center"/>
      <protection locked="0"/>
    </xf>
    <xf numFmtId="49" fontId="42" fillId="0" borderId="10" xfId="0" applyNumberFormat="1" applyFont="1" applyBorder="1" applyAlignment="1" applyProtection="1">
      <alignment horizontal="center" vertical="center"/>
      <protection locked="0"/>
    </xf>
    <xf numFmtId="49" fontId="42" fillId="0" borderId="17" xfId="0" applyNumberFormat="1" applyFont="1" applyBorder="1" applyAlignment="1" applyProtection="1">
      <alignment horizontal="center" vertical="center"/>
      <protection locked="0"/>
    </xf>
    <xf numFmtId="4" fontId="42" fillId="0" borderId="16" xfId="0" applyNumberFormat="1" applyFont="1" applyFill="1" applyBorder="1" applyAlignment="1">
      <alignment horizontal="right" vertical="center"/>
    </xf>
    <xf numFmtId="4" fontId="35" fillId="0" borderId="16" xfId="0" applyNumberFormat="1" applyFont="1" applyFill="1" applyBorder="1" applyAlignment="1">
      <alignment horizontal="right" vertical="center"/>
    </xf>
    <xf numFmtId="49" fontId="3" fillId="33" borderId="15" xfId="0" applyNumberFormat="1" applyFont="1" applyFill="1" applyBorder="1" applyAlignment="1" applyProtection="1">
      <alignment horizontal="center" vertical="top"/>
      <protection locked="0"/>
    </xf>
    <xf numFmtId="49" fontId="3" fillId="33" borderId="17" xfId="0" applyNumberFormat="1" applyFont="1" applyFill="1" applyBorder="1" applyAlignment="1" applyProtection="1">
      <alignment horizontal="center" vertical="top"/>
      <protection locked="0"/>
    </xf>
    <xf numFmtId="49" fontId="3" fillId="33" borderId="10" xfId="0" applyNumberFormat="1" applyFont="1" applyFill="1" applyBorder="1" applyAlignment="1" applyProtection="1">
      <alignment horizontal="center" vertical="top"/>
      <protection locked="0"/>
    </xf>
    <xf numFmtId="4" fontId="3" fillId="33" borderId="16" xfId="0" applyNumberFormat="1" applyFont="1" applyFill="1" applyBorder="1" applyAlignment="1">
      <alignment vertical="top"/>
    </xf>
    <xf numFmtId="49" fontId="42" fillId="0" borderId="22" xfId="0" applyNumberFormat="1" applyFont="1" applyBorder="1" applyAlignment="1" applyProtection="1">
      <alignment horizontal="center" vertical="top"/>
      <protection locked="0"/>
    </xf>
    <xf numFmtId="0" fontId="42" fillId="0" borderId="16" xfId="0" applyFont="1" applyBorder="1" applyAlignment="1">
      <alignment wrapText="1"/>
    </xf>
    <xf numFmtId="49" fontId="38" fillId="0" borderId="10" xfId="0" applyNumberFormat="1" applyFont="1" applyFill="1" applyBorder="1" applyAlignment="1" applyProtection="1">
      <alignment horizontal="center" vertical="top"/>
      <protection locked="0"/>
    </xf>
    <xf numFmtId="4" fontId="42" fillId="0" borderId="15" xfId="0" applyNumberFormat="1" applyFont="1" applyBorder="1" applyAlignment="1">
      <alignment vertical="top"/>
    </xf>
    <xf numFmtId="4" fontId="35" fillId="0" borderId="34" xfId="0" applyNumberFormat="1" applyFont="1" applyBorder="1" applyAlignment="1">
      <alignment vertical="top"/>
    </xf>
    <xf numFmtId="4" fontId="42" fillId="0" borderId="17" xfId="0" applyNumberFormat="1" applyFont="1" applyBorder="1" applyAlignment="1">
      <alignment vertical="top"/>
    </xf>
    <xf numFmtId="4" fontId="42" fillId="0" borderId="34" xfId="0" applyNumberFormat="1" applyFont="1" applyBorder="1" applyAlignment="1">
      <alignment vertical="top"/>
    </xf>
    <xf numFmtId="4" fontId="35" fillId="0" borderId="23" xfId="0" applyNumberFormat="1" applyFont="1" applyBorder="1" applyAlignment="1">
      <alignment vertical="top"/>
    </xf>
    <xf numFmtId="49" fontId="3" fillId="33" borderId="16" xfId="0" applyNumberFormat="1" applyFont="1" applyFill="1" applyBorder="1" applyAlignment="1" applyProtection="1">
      <alignment horizontal="center" vertical="top"/>
      <protection locked="0"/>
    </xf>
    <xf numFmtId="49" fontId="3" fillId="0" borderId="10" xfId="0" applyNumberFormat="1" applyFont="1" applyFill="1" applyBorder="1" applyAlignment="1" applyProtection="1">
      <alignment horizontal="center" vertical="top"/>
      <protection locked="0"/>
    </xf>
    <xf numFmtId="49" fontId="3" fillId="0" borderId="17" xfId="0" applyNumberFormat="1" applyFont="1" applyFill="1" applyBorder="1" applyAlignment="1" applyProtection="1">
      <alignment horizontal="center" vertical="top"/>
      <protection locked="0"/>
    </xf>
    <xf numFmtId="4" fontId="41" fillId="0" borderId="16" xfId="0" applyNumberFormat="1" applyFont="1" applyFill="1" applyBorder="1" applyAlignment="1">
      <alignment vertical="top"/>
    </xf>
    <xf numFmtId="4" fontId="42" fillId="0" borderId="16" xfId="0" applyNumberFormat="1" applyFont="1" applyFill="1" applyBorder="1" applyAlignment="1">
      <alignment vertical="top"/>
    </xf>
    <xf numFmtId="49" fontId="35" fillId="0" borderId="17" xfId="0" applyNumberFormat="1" applyFont="1" applyFill="1" applyBorder="1" applyAlignment="1" applyProtection="1">
      <alignment horizontal="center" vertical="top"/>
      <protection locked="0"/>
    </xf>
    <xf numFmtId="49" fontId="41" fillId="0" borderId="10" xfId="0" applyNumberFormat="1" applyFont="1" applyBorder="1" applyAlignment="1">
      <alignment horizontal="center" vertical="center"/>
    </xf>
    <xf numFmtId="49" fontId="42" fillId="0" borderId="20" xfId="0" applyNumberFormat="1" applyFont="1" applyBorder="1" applyAlignment="1" applyProtection="1">
      <alignment horizontal="center" vertical="top"/>
      <protection locked="0"/>
    </xf>
    <xf numFmtId="49" fontId="42" fillId="0" borderId="32" xfId="0" applyNumberFormat="1" applyFont="1" applyBorder="1" applyAlignment="1" applyProtection="1">
      <alignment horizontal="center" vertical="top"/>
      <protection locked="0"/>
    </xf>
    <xf numFmtId="49" fontId="42" fillId="0" borderId="20" xfId="0" applyNumberFormat="1" applyFont="1" applyFill="1" applyBorder="1" applyAlignment="1" applyProtection="1">
      <alignment horizontal="center" vertical="top"/>
      <protection locked="0"/>
    </xf>
    <xf numFmtId="49" fontId="41" fillId="0" borderId="17" xfId="0" applyNumberFormat="1" applyFont="1" applyFill="1" applyBorder="1" applyAlignment="1">
      <alignment horizontal="center" vertical="top"/>
    </xf>
    <xf numFmtId="49" fontId="41" fillId="0" borderId="10" xfId="0" applyNumberFormat="1" applyFont="1" applyBorder="1" applyAlignment="1">
      <alignment horizontal="center" vertical="top"/>
    </xf>
    <xf numFmtId="49" fontId="38" fillId="0" borderId="34" xfId="0" applyNumberFormat="1" applyFont="1" applyFill="1" applyBorder="1" applyAlignment="1">
      <alignment horizontal="center" vertical="top"/>
    </xf>
    <xf numFmtId="49" fontId="38" fillId="0" borderId="10" xfId="0" applyNumberFormat="1" applyFont="1" applyBorder="1" applyAlignment="1">
      <alignment horizontal="center" vertical="top"/>
    </xf>
    <xf numFmtId="4" fontId="38" fillId="0" borderId="16" xfId="0" applyNumberFormat="1" applyFont="1" applyBorder="1" applyAlignment="1">
      <alignment vertical="top"/>
    </xf>
    <xf numFmtId="49" fontId="42" fillId="0" borderId="17" xfId="0" applyNumberFormat="1" applyFont="1" applyFill="1" applyBorder="1" applyAlignment="1">
      <alignment horizontal="center" vertical="top"/>
    </xf>
    <xf numFmtId="49" fontId="42" fillId="0" borderId="10" xfId="0" applyNumberFormat="1" applyFont="1" applyBorder="1" applyAlignment="1">
      <alignment horizontal="center" vertical="top"/>
    </xf>
    <xf numFmtId="49" fontId="35" fillId="0" borderId="17" xfId="0" applyNumberFormat="1" applyFont="1" applyFill="1" applyBorder="1" applyAlignment="1">
      <alignment horizontal="center" vertical="top"/>
    </xf>
    <xf numFmtId="49" fontId="35" fillId="0" borderId="10" xfId="0" applyNumberFormat="1" applyFont="1" applyBorder="1" applyAlignment="1">
      <alignment horizontal="center" vertical="top"/>
    </xf>
    <xf numFmtId="49" fontId="42" fillId="0" borderId="17" xfId="0" applyNumberFormat="1" applyFont="1" applyBorder="1" applyAlignment="1">
      <alignment horizontal="center" vertical="top"/>
    </xf>
    <xf numFmtId="4" fontId="45" fillId="0" borderId="16" xfId="0" applyNumberFormat="1" applyFont="1" applyBorder="1" applyAlignment="1">
      <alignment vertical="top"/>
    </xf>
    <xf numFmtId="172" fontId="35" fillId="0" borderId="17" xfId="0" applyNumberFormat="1" applyFont="1" applyFill="1" applyBorder="1" applyAlignment="1">
      <alignment horizontal="left" vertical="center" wrapText="1"/>
    </xf>
    <xf numFmtId="172" fontId="35" fillId="0" borderId="16" xfId="0" applyNumberFormat="1" applyFont="1" applyFill="1" applyBorder="1" applyAlignment="1">
      <alignment horizontal="left" vertical="center" wrapText="1"/>
    </xf>
    <xf numFmtId="4" fontId="35" fillId="0" borderId="25" xfId="0" applyNumberFormat="1" applyFont="1" applyBorder="1" applyAlignment="1">
      <alignment vertical="top"/>
    </xf>
    <xf numFmtId="49" fontId="42" fillId="0" borderId="23" xfId="0" applyNumberFormat="1" applyFont="1" applyFill="1" applyBorder="1" applyAlignment="1">
      <alignment horizontal="center" vertical="top"/>
    </xf>
    <xf numFmtId="4" fontId="38" fillId="0" borderId="16" xfId="0" applyNumberFormat="1" applyFont="1" applyFill="1" applyBorder="1" applyAlignment="1">
      <alignment horizontal="right" vertical="center"/>
    </xf>
    <xf numFmtId="4" fontId="41" fillId="0" borderId="16" xfId="0" applyNumberFormat="1" applyFont="1" applyFill="1" applyBorder="1" applyAlignment="1">
      <alignment horizontal="right" vertical="center"/>
    </xf>
    <xf numFmtId="49" fontId="42" fillId="0" borderId="15" xfId="0" applyNumberFormat="1" applyFont="1" applyBorder="1" applyAlignment="1" applyProtection="1">
      <alignment horizontal="center" vertical="top"/>
      <protection locked="0"/>
    </xf>
    <xf numFmtId="4" fontId="35" fillId="0" borderId="16" xfId="0" applyNumberFormat="1" applyFont="1" applyBorder="1" applyAlignment="1">
      <alignment horizontal="right" vertical="top" wrapText="1"/>
    </xf>
    <xf numFmtId="49" fontId="3" fillId="32" borderId="15" xfId="0" applyNumberFormat="1" applyFont="1" applyFill="1" applyBorder="1" applyAlignment="1" applyProtection="1">
      <alignment horizontal="center" vertical="top"/>
      <protection/>
    </xf>
    <xf numFmtId="49" fontId="3" fillId="32" borderId="16" xfId="0" applyNumberFormat="1" applyFont="1" applyFill="1" applyBorder="1" applyAlignment="1" applyProtection="1">
      <alignment horizontal="center" vertical="top"/>
      <protection locked="0"/>
    </xf>
    <xf numFmtId="49" fontId="3" fillId="32" borderId="10" xfId="0" applyNumberFormat="1" applyFont="1" applyFill="1" applyBorder="1" applyAlignment="1" applyProtection="1">
      <alignment horizontal="center" vertical="top"/>
      <protection locked="0"/>
    </xf>
    <xf numFmtId="49" fontId="3" fillId="32" borderId="17" xfId="0" applyNumberFormat="1" applyFont="1" applyFill="1" applyBorder="1" applyAlignment="1" applyProtection="1">
      <alignment horizontal="center" vertical="top"/>
      <protection locked="0"/>
    </xf>
    <xf numFmtId="49" fontId="42" fillId="0" borderId="21" xfId="0" applyNumberFormat="1" applyFont="1" applyFill="1" applyBorder="1" applyAlignment="1">
      <alignment horizontal="left" vertical="center" wrapText="1"/>
    </xf>
    <xf numFmtId="0" fontId="38" fillId="0" borderId="0" xfId="0" applyFont="1" applyAlignment="1">
      <alignment wrapText="1"/>
    </xf>
    <xf numFmtId="49" fontId="38" fillId="0" borderId="17" xfId="0" applyNumberFormat="1" applyFont="1" applyFill="1" applyBorder="1" applyAlignment="1" applyProtection="1">
      <alignment horizontal="center" vertical="top"/>
      <protection locked="0"/>
    </xf>
    <xf numFmtId="4" fontId="38" fillId="0" borderId="16" xfId="0" applyNumberFormat="1" applyFont="1" applyFill="1" applyBorder="1" applyAlignment="1">
      <alignment vertical="top"/>
    </xf>
    <xf numFmtId="49" fontId="38" fillId="0" borderId="17" xfId="0" applyNumberFormat="1" applyFont="1" applyFill="1" applyBorder="1" applyAlignment="1">
      <alignment horizontal="left" vertical="center" wrapText="1"/>
    </xf>
    <xf numFmtId="4" fontId="35" fillId="0" borderId="16" xfId="0" applyNumberFormat="1" applyFont="1" applyFill="1" applyBorder="1" applyAlignment="1">
      <alignment vertical="top"/>
    </xf>
    <xf numFmtId="49" fontId="3" fillId="33" borderId="15" xfId="0" applyNumberFormat="1" applyFont="1" applyFill="1" applyBorder="1" applyAlignment="1" applyProtection="1">
      <alignment horizontal="center" vertical="top"/>
      <protection/>
    </xf>
    <xf numFmtId="4" fontId="40" fillId="33" borderId="16" xfId="0" applyNumberFormat="1" applyFont="1" applyFill="1" applyBorder="1" applyAlignment="1">
      <alignment vertical="top"/>
    </xf>
    <xf numFmtId="4" fontId="42" fillId="0" borderId="24" xfId="0" applyNumberFormat="1" applyFont="1" applyBorder="1" applyAlignment="1">
      <alignment vertical="top"/>
    </xf>
    <xf numFmtId="4" fontId="35" fillId="0" borderId="24" xfId="0" applyNumberFormat="1" applyFont="1" applyBorder="1" applyAlignment="1">
      <alignment vertical="top"/>
    </xf>
    <xf numFmtId="49" fontId="42" fillId="0" borderId="25" xfId="0" applyNumberFormat="1" applyFont="1" applyBorder="1" applyAlignment="1" applyProtection="1">
      <alignment horizontal="center" vertical="top"/>
      <protection locked="0"/>
    </xf>
    <xf numFmtId="49" fontId="42" fillId="0" borderId="17" xfId="0" applyNumberFormat="1" applyFont="1" applyBorder="1" applyAlignment="1">
      <alignment horizontal="center" vertical="center"/>
    </xf>
    <xf numFmtId="49" fontId="38" fillId="0" borderId="12" xfId="0" applyNumberFormat="1" applyFont="1" applyFill="1" applyBorder="1" applyAlignment="1" applyProtection="1">
      <alignment horizontal="center" vertical="top"/>
      <protection/>
    </xf>
    <xf numFmtId="49" fontId="38" fillId="0" borderId="25" xfId="0" applyNumberFormat="1" applyFont="1" applyBorder="1" applyAlignment="1" applyProtection="1">
      <alignment horizontal="center" vertical="top"/>
      <protection locked="0"/>
    </xf>
    <xf numFmtId="49" fontId="38" fillId="0" borderId="0" xfId="0" applyNumberFormat="1" applyFont="1" applyBorder="1" applyAlignment="1" applyProtection="1">
      <alignment horizontal="center" vertical="top"/>
      <protection locked="0"/>
    </xf>
    <xf numFmtId="49" fontId="42" fillId="0" borderId="0" xfId="0" applyNumberFormat="1" applyFont="1" applyBorder="1" applyAlignment="1" applyProtection="1">
      <alignment horizontal="center" vertical="top"/>
      <protection locked="0"/>
    </xf>
    <xf numFmtId="4" fontId="3" fillId="33" borderId="24" xfId="0" applyNumberFormat="1" applyFont="1" applyFill="1" applyBorder="1" applyAlignment="1">
      <alignment vertical="top"/>
    </xf>
    <xf numFmtId="4" fontId="41" fillId="0" borderId="24" xfId="0" applyNumberFormat="1" applyFont="1" applyFill="1" applyBorder="1" applyAlignment="1">
      <alignment vertical="top"/>
    </xf>
    <xf numFmtId="1" fontId="42" fillId="0" borderId="35" xfId="0" applyNumberFormat="1" applyFont="1" applyFill="1" applyBorder="1" applyAlignment="1">
      <alignment horizontal="left" vertical="center" wrapText="1"/>
    </xf>
    <xf numFmtId="49" fontId="42" fillId="0" borderId="16" xfId="0" applyNumberFormat="1" applyFont="1" applyFill="1" applyBorder="1" applyAlignment="1">
      <alignment horizontal="center" wrapText="1"/>
    </xf>
    <xf numFmtId="49" fontId="42" fillId="0" borderId="10" xfId="0" applyNumberFormat="1" applyFont="1" applyFill="1" applyBorder="1" applyAlignment="1">
      <alignment horizontal="center" wrapText="1"/>
    </xf>
    <xf numFmtId="49" fontId="35" fillId="0" borderId="30" xfId="0" applyNumberFormat="1" applyFont="1" applyFill="1" applyBorder="1" applyAlignment="1">
      <alignment horizontal="center" wrapText="1"/>
    </xf>
    <xf numFmtId="4" fontId="35" fillId="0" borderId="25" xfId="0" applyNumberFormat="1" applyFont="1" applyFill="1" applyBorder="1" applyAlignment="1">
      <alignment vertical="top"/>
    </xf>
    <xf numFmtId="1" fontId="42" fillId="0" borderId="21" xfId="0" applyNumberFormat="1" applyFont="1" applyFill="1" applyBorder="1" applyAlignment="1">
      <alignment horizontal="left" vertical="center" wrapText="1"/>
    </xf>
    <xf numFmtId="49" fontId="40" fillId="33" borderId="31" xfId="0" applyNumberFormat="1" applyFont="1" applyFill="1" applyBorder="1" applyAlignment="1">
      <alignment horizontal="center" vertical="top"/>
    </xf>
    <xf numFmtId="4" fontId="3" fillId="33" borderId="27" xfId="0" applyNumberFormat="1" applyFont="1" applyFill="1" applyBorder="1" applyAlignment="1">
      <alignment vertical="top"/>
    </xf>
    <xf numFmtId="0" fontId="40" fillId="0" borderId="0" xfId="0" applyFont="1" applyFill="1" applyBorder="1" applyAlignment="1" applyProtection="1">
      <alignment horizontal="right" vertical="top" wrapText="1"/>
      <protection/>
    </xf>
    <xf numFmtId="0" fontId="0" fillId="32" borderId="10" xfId="0" applyFill="1" applyBorder="1" applyAlignment="1">
      <alignment/>
    </xf>
    <xf numFmtId="4" fontId="0" fillId="32" borderId="10" xfId="0" applyNumberFormat="1" applyFill="1" applyBorder="1" applyAlignment="1">
      <alignment/>
    </xf>
    <xf numFmtId="49" fontId="42" fillId="0" borderId="16" xfId="0" applyNumberFormat="1" applyFont="1" applyFill="1" applyBorder="1" applyAlignment="1">
      <alignment horizontal="left" vertical="center" wrapText="1"/>
    </xf>
    <xf numFmtId="49" fontId="35" fillId="0" borderId="21" xfId="0" applyNumberFormat="1" applyFont="1" applyFill="1" applyBorder="1" applyAlignment="1">
      <alignment horizontal="left" vertical="center" wrapText="1"/>
    </xf>
    <xf numFmtId="0" fontId="41" fillId="0" borderId="21" xfId="0" applyFont="1" applyBorder="1" applyAlignment="1">
      <alignment/>
    </xf>
    <xf numFmtId="0" fontId="42" fillId="0" borderId="21" xfId="0" applyFont="1" applyBorder="1" applyAlignment="1">
      <alignment wrapText="1"/>
    </xf>
    <xf numFmtId="0" fontId="42" fillId="0" borderId="21" xfId="0" applyFont="1" applyBorder="1" applyAlignment="1">
      <alignment/>
    </xf>
    <xf numFmtId="0" fontId="37" fillId="0" borderId="29" xfId="0" applyFont="1" applyBorder="1" applyAlignment="1">
      <alignment/>
    </xf>
    <xf numFmtId="49" fontId="41" fillId="0" borderId="16" xfId="0" applyNumberFormat="1" applyFont="1" applyFill="1" applyBorder="1" applyAlignment="1">
      <alignment horizontal="left" vertical="center" wrapText="1"/>
    </xf>
    <xf numFmtId="0" fontId="41" fillId="0" borderId="21" xfId="0" applyFont="1" applyFill="1" applyBorder="1" applyAlignment="1">
      <alignment horizontal="left" vertical="top" wrapText="1"/>
    </xf>
    <xf numFmtId="0" fontId="44" fillId="0" borderId="21" xfId="0" applyFont="1" applyBorder="1" applyAlignment="1">
      <alignment horizontal="left" vertical="center" wrapText="1"/>
    </xf>
    <xf numFmtId="0" fontId="44" fillId="0" borderId="21" xfId="0" applyFont="1" applyBorder="1" applyAlignment="1">
      <alignment horizontal="left" vertical="top" wrapText="1"/>
    </xf>
    <xf numFmtId="0" fontId="57" fillId="0" borderId="21" xfId="0" applyFont="1" applyBorder="1" applyAlignment="1">
      <alignment horizontal="left" vertical="top" wrapText="1"/>
    </xf>
    <xf numFmtId="0" fontId="42" fillId="0" borderId="29" xfId="0" applyFont="1" applyBorder="1" applyAlignment="1">
      <alignment wrapText="1"/>
    </xf>
    <xf numFmtId="49" fontId="42" fillId="0" borderId="18" xfId="0" applyNumberFormat="1" applyFont="1" applyFill="1" applyBorder="1" applyAlignment="1" applyProtection="1">
      <alignment horizontal="center" vertical="top"/>
      <protection/>
    </xf>
    <xf numFmtId="0" fontId="35" fillId="0" borderId="21" xfId="0" applyFont="1" applyBorder="1" applyAlignment="1">
      <alignment horizontal="left" vertical="top" wrapText="1"/>
    </xf>
    <xf numFmtId="0" fontId="3" fillId="33" borderId="21" xfId="0" applyFont="1" applyFill="1" applyBorder="1" applyAlignment="1">
      <alignment horizontal="left" vertical="top" wrapText="1"/>
    </xf>
    <xf numFmtId="49" fontId="38" fillId="0" borderId="16" xfId="0" applyNumberFormat="1" applyFont="1" applyFill="1" applyBorder="1" applyAlignment="1">
      <alignment horizontal="left" vertical="center" wrapText="1"/>
    </xf>
    <xf numFmtId="0" fontId="3" fillId="32" borderId="16" xfId="0" applyFont="1" applyFill="1" applyBorder="1" applyAlignment="1">
      <alignment horizontal="left" vertical="top" wrapText="1"/>
    </xf>
    <xf numFmtId="49" fontId="41" fillId="0" borderId="29" xfId="0" applyNumberFormat="1" applyFont="1" applyFill="1" applyBorder="1" applyAlignment="1">
      <alignment horizontal="left" vertical="center" wrapText="1"/>
    </xf>
    <xf numFmtId="49" fontId="42" fillId="0" borderId="29" xfId="0" applyNumberFormat="1" applyFont="1" applyFill="1" applyBorder="1" applyAlignment="1">
      <alignment horizontal="left" vertical="center" wrapText="1"/>
    </xf>
    <xf numFmtId="0" fontId="43" fillId="0" borderId="16" xfId="0" applyFont="1" applyBorder="1" applyAlignment="1">
      <alignment wrapText="1"/>
    </xf>
    <xf numFmtId="172" fontId="35" fillId="0" borderId="29" xfId="0" applyNumberFormat="1" applyFont="1" applyFill="1" applyBorder="1" applyAlignment="1">
      <alignment horizontal="left" vertical="center" wrapText="1"/>
    </xf>
    <xf numFmtId="49" fontId="3" fillId="33" borderId="16" xfId="0" applyNumberFormat="1" applyFont="1" applyFill="1" applyBorder="1" applyAlignment="1">
      <alignment horizontal="left" vertical="center" wrapText="1"/>
    </xf>
    <xf numFmtId="0" fontId="35" fillId="0" borderId="16" xfId="0" applyFont="1" applyBorder="1" applyAlignment="1">
      <alignment horizontal="left" vertical="top" wrapText="1"/>
    </xf>
    <xf numFmtId="0" fontId="42" fillId="0" borderId="16" xfId="0" applyFont="1" applyBorder="1" applyAlignment="1">
      <alignment horizontal="left" vertical="top" wrapText="1"/>
    </xf>
    <xf numFmtId="0" fontId="3" fillId="32" borderId="21" xfId="0" applyFont="1" applyFill="1" applyBorder="1" applyAlignment="1">
      <alignment horizontal="left" vertical="top" wrapText="1"/>
    </xf>
    <xf numFmtId="49" fontId="40" fillId="33" borderId="21" xfId="0" applyNumberFormat="1" applyFont="1" applyFill="1" applyBorder="1" applyAlignment="1">
      <alignment horizontal="left" vertical="center" wrapText="1"/>
    </xf>
    <xf numFmtId="49" fontId="41" fillId="0" borderId="21" xfId="0" applyNumberFormat="1" applyFont="1" applyFill="1" applyBorder="1" applyAlignment="1">
      <alignment horizontal="left" vertical="center" wrapText="1"/>
    </xf>
    <xf numFmtId="0" fontId="42" fillId="0" borderId="21" xfId="0" applyFont="1" applyBorder="1" applyAlignment="1">
      <alignment horizontal="left" vertical="center" wrapText="1"/>
    </xf>
    <xf numFmtId="0" fontId="35" fillId="0" borderId="21" xfId="0" applyFont="1" applyBorder="1" applyAlignment="1">
      <alignment horizontal="left" vertical="center" wrapText="1"/>
    </xf>
    <xf numFmtId="1" fontId="35" fillId="0" borderId="29" xfId="0" applyNumberFormat="1" applyFont="1" applyFill="1" applyBorder="1" applyAlignment="1">
      <alignment horizontal="left" vertical="center" wrapText="1"/>
    </xf>
    <xf numFmtId="0" fontId="42" fillId="0" borderId="21" xfId="0" applyNumberFormat="1" applyFont="1" applyBorder="1" applyAlignment="1">
      <alignment horizontal="left" vertical="top" wrapText="1"/>
    </xf>
    <xf numFmtId="0" fontId="42" fillId="0" borderId="21" xfId="0" applyFont="1" applyBorder="1" applyAlignment="1">
      <alignment horizontal="left" vertical="top" wrapText="1"/>
    </xf>
    <xf numFmtId="0" fontId="41" fillId="0" borderId="16" xfId="0" applyFont="1" applyBorder="1" applyAlignment="1">
      <alignment horizontal="left" vertical="top" wrapText="1"/>
    </xf>
    <xf numFmtId="0" fontId="40" fillId="33" borderId="16" xfId="0" applyFont="1" applyFill="1" applyBorder="1" applyAlignment="1">
      <alignment horizontal="left" vertical="top" wrapText="1"/>
    </xf>
    <xf numFmtId="0" fontId="3" fillId="33" borderId="16" xfId="0" applyFont="1" applyFill="1" applyBorder="1" applyAlignment="1">
      <alignment horizontal="left" vertical="top" wrapText="1"/>
    </xf>
    <xf numFmtId="0" fontId="35" fillId="0" borderId="29" xfId="0" applyFont="1" applyFill="1" applyBorder="1" applyAlignment="1">
      <alignment horizontal="left" vertical="top" wrapText="1"/>
    </xf>
    <xf numFmtId="0" fontId="40" fillId="33" borderId="36" xfId="0" applyFont="1" applyFill="1" applyBorder="1" applyAlignment="1" applyProtection="1">
      <alignment horizontal="right" vertical="top" wrapText="1"/>
      <protection/>
    </xf>
    <xf numFmtId="49" fontId="43" fillId="0" borderId="15" xfId="0" applyNumberFormat="1" applyFont="1" applyFill="1" applyBorder="1" applyAlignment="1" applyProtection="1">
      <alignment horizontal="center" vertical="top"/>
      <protection/>
    </xf>
    <xf numFmtId="49" fontId="38" fillId="0" borderId="15" xfId="0" applyNumberFormat="1" applyFont="1" applyFill="1" applyBorder="1" applyAlignment="1" applyProtection="1">
      <alignment horizontal="center" vertical="top"/>
      <protection/>
    </xf>
    <xf numFmtId="49" fontId="40" fillId="33" borderId="15" xfId="0" applyNumberFormat="1" applyFont="1" applyFill="1" applyBorder="1" applyAlignment="1">
      <alignment horizontal="center" vertical="top"/>
    </xf>
    <xf numFmtId="49" fontId="47" fillId="0" borderId="15" xfId="0" applyNumberFormat="1" applyFont="1" applyFill="1" applyBorder="1" applyAlignment="1" applyProtection="1">
      <alignment horizontal="center" vertical="top"/>
      <protection/>
    </xf>
    <xf numFmtId="49" fontId="42" fillId="0" borderId="17" xfId="0" applyNumberFormat="1" applyFont="1" applyFill="1" applyBorder="1" applyAlignment="1">
      <alignment horizontal="center" wrapText="1"/>
    </xf>
    <xf numFmtId="49" fontId="41" fillId="33" borderId="10" xfId="0" applyNumberFormat="1" applyFont="1" applyFill="1" applyBorder="1" applyAlignment="1">
      <alignment horizontal="left" vertical="center" wrapText="1"/>
    </xf>
    <xf numFmtId="49" fontId="3" fillId="32" borderId="10" xfId="0" applyNumberFormat="1" applyFont="1" applyFill="1" applyBorder="1" applyAlignment="1">
      <alignment horizontal="left" vertical="top" wrapText="1"/>
    </xf>
    <xf numFmtId="178" fontId="7" fillId="0" borderId="10" xfId="204" applyNumberFormat="1" applyFont="1" applyFill="1" applyBorder="1" applyAlignment="1" applyProtection="1">
      <alignment horizontal="right" vertical="top"/>
      <protection hidden="1"/>
    </xf>
    <xf numFmtId="0" fontId="10" fillId="0" borderId="12" xfId="0" applyFont="1" applyBorder="1" applyAlignment="1">
      <alignment vertical="top"/>
    </xf>
    <xf numFmtId="4" fontId="7" fillId="0" borderId="13" xfId="0" applyNumberFormat="1" applyFont="1" applyBorder="1" applyAlignment="1">
      <alignment vertical="top"/>
    </xf>
    <xf numFmtId="0" fontId="7" fillId="0" borderId="10" xfId="212" applyNumberFormat="1" applyFont="1" applyFill="1" applyBorder="1" applyAlignment="1" applyProtection="1">
      <alignment horizontal="left" vertical="top" wrapText="1"/>
      <protection hidden="1"/>
    </xf>
    <xf numFmtId="4" fontId="7" fillId="32" borderId="23" xfId="0" applyNumberFormat="1" applyFont="1" applyFill="1" applyBorder="1" applyAlignment="1">
      <alignment vertical="top"/>
    </xf>
    <xf numFmtId="4" fontId="18" fillId="0" borderId="37" xfId="0" applyNumberFormat="1" applyFont="1" applyBorder="1" applyAlignment="1">
      <alignment vertical="top"/>
    </xf>
    <xf numFmtId="3" fontId="10" fillId="0" borderId="31" xfId="0" applyNumberFormat="1" applyFont="1" applyBorder="1" applyAlignment="1">
      <alignment vertical="top"/>
    </xf>
    <xf numFmtId="4" fontId="18" fillId="0" borderId="31" xfId="0" applyNumberFormat="1" applyFont="1" applyBorder="1" applyAlignment="1">
      <alignment vertical="top"/>
    </xf>
    <xf numFmtId="4" fontId="18" fillId="0" borderId="38" xfId="0" applyNumberFormat="1" applyFont="1" applyBorder="1" applyAlignment="1">
      <alignment vertical="top"/>
    </xf>
    <xf numFmtId="178" fontId="7" fillId="0" borderId="10" xfId="210" applyNumberFormat="1" applyFont="1" applyFill="1" applyBorder="1" applyAlignment="1" applyProtection="1">
      <alignment horizontal="right" vertical="top"/>
      <protection hidden="1"/>
    </xf>
    <xf numFmtId="178" fontId="7" fillId="0" borderId="10" xfId="211" applyNumberFormat="1" applyFont="1" applyFill="1" applyBorder="1" applyAlignment="1" applyProtection="1">
      <alignment horizontal="right" vertical="top"/>
      <protection hidden="1"/>
    </xf>
    <xf numFmtId="178" fontId="7" fillId="0" borderId="10" xfId="213" applyNumberFormat="1" applyFont="1" applyFill="1" applyBorder="1" applyAlignment="1" applyProtection="1">
      <alignment horizontal="right" vertical="center"/>
      <protection hidden="1"/>
    </xf>
    <xf numFmtId="178" fontId="7" fillId="0" borderId="10" xfId="214" applyNumberFormat="1" applyFont="1" applyFill="1" applyBorder="1" applyAlignment="1" applyProtection="1">
      <alignment horizontal="right" vertical="center"/>
      <protection hidden="1"/>
    </xf>
    <xf numFmtId="178" fontId="7" fillId="0" borderId="10" xfId="215" applyNumberFormat="1" applyFont="1" applyFill="1" applyBorder="1" applyAlignment="1" applyProtection="1">
      <alignment horizontal="right" vertical="center"/>
      <protection hidden="1"/>
    </xf>
    <xf numFmtId="178" fontId="7" fillId="0" borderId="10" xfId="216" applyNumberFormat="1" applyFont="1" applyFill="1" applyBorder="1" applyAlignment="1" applyProtection="1">
      <alignment horizontal="right" vertical="center"/>
      <protection hidden="1"/>
    </xf>
    <xf numFmtId="178" fontId="7" fillId="0" borderId="10" xfId="217" applyNumberFormat="1" applyFont="1" applyFill="1" applyBorder="1" applyAlignment="1" applyProtection="1">
      <alignment horizontal="right" vertical="top"/>
      <protection hidden="1"/>
    </xf>
    <xf numFmtId="178" fontId="7" fillId="0" borderId="10" xfId="218" applyNumberFormat="1" applyFont="1" applyFill="1" applyBorder="1" applyAlignment="1" applyProtection="1">
      <alignment horizontal="right" vertical="top"/>
      <protection hidden="1"/>
    </xf>
    <xf numFmtId="178" fontId="58" fillId="0" borderId="16" xfId="226" applyNumberFormat="1" applyFont="1" applyFill="1" applyBorder="1" applyAlignment="1" applyProtection="1">
      <alignment horizontal="right" vertical="center"/>
      <protection hidden="1"/>
    </xf>
    <xf numFmtId="178" fontId="7" fillId="0" borderId="10" xfId="219" applyNumberFormat="1" applyFont="1" applyFill="1" applyBorder="1" applyAlignment="1" applyProtection="1">
      <alignment horizontal="right" vertical="top"/>
      <protection hidden="1"/>
    </xf>
    <xf numFmtId="178" fontId="7" fillId="0" borderId="10" xfId="220" applyNumberFormat="1" applyFont="1" applyFill="1" applyBorder="1" applyAlignment="1" applyProtection="1">
      <alignment horizontal="right" vertical="top"/>
      <protection hidden="1"/>
    </xf>
    <xf numFmtId="178" fontId="7" fillId="0" borderId="10" xfId="221" applyNumberFormat="1" applyFont="1" applyFill="1" applyBorder="1" applyAlignment="1" applyProtection="1">
      <alignment horizontal="right" vertical="top"/>
      <protection hidden="1"/>
    </xf>
    <xf numFmtId="178" fontId="7" fillId="0" borderId="10" xfId="222" applyNumberFormat="1" applyFont="1" applyFill="1" applyBorder="1" applyAlignment="1" applyProtection="1">
      <alignment horizontal="right" vertical="top"/>
      <protection hidden="1"/>
    </xf>
    <xf numFmtId="178" fontId="7" fillId="0" borderId="10" xfId="224" applyNumberFormat="1" applyFont="1" applyFill="1" applyBorder="1" applyAlignment="1" applyProtection="1">
      <alignment horizontal="right" vertical="top"/>
      <protection hidden="1"/>
    </xf>
    <xf numFmtId="178" fontId="21" fillId="0" borderId="10" xfId="332" applyNumberFormat="1" applyFont="1" applyFill="1" applyBorder="1" applyAlignment="1" applyProtection="1">
      <alignment horizontal="right" vertical="top"/>
      <protection hidden="1"/>
    </xf>
    <xf numFmtId="178" fontId="7" fillId="0" borderId="10" xfId="225" applyNumberFormat="1" applyFont="1" applyFill="1" applyBorder="1" applyAlignment="1" applyProtection="1">
      <alignment horizontal="right" vertical="top"/>
      <protection hidden="1"/>
    </xf>
    <xf numFmtId="178" fontId="7" fillId="0" borderId="16" xfId="228" applyNumberFormat="1" applyFont="1" applyFill="1" applyBorder="1" applyAlignment="1" applyProtection="1">
      <alignment horizontal="right" vertical="top"/>
      <protection hidden="1"/>
    </xf>
    <xf numFmtId="178" fontId="7" fillId="0" borderId="16" xfId="227" applyNumberFormat="1" applyFont="1" applyFill="1" applyBorder="1" applyAlignment="1" applyProtection="1">
      <alignment horizontal="right" vertical="top"/>
      <protection hidden="1"/>
    </xf>
    <xf numFmtId="4" fontId="21" fillId="0" borderId="10" xfId="0" applyNumberFormat="1" applyFont="1" applyBorder="1" applyAlignment="1">
      <alignment vertical="top"/>
    </xf>
    <xf numFmtId="178" fontId="7" fillId="0" borderId="16" xfId="229" applyNumberFormat="1" applyFont="1" applyFill="1" applyBorder="1" applyAlignment="1" applyProtection="1">
      <alignment horizontal="right" vertical="top"/>
      <protection hidden="1"/>
    </xf>
    <xf numFmtId="178" fontId="49" fillId="0" borderId="16" xfId="230" applyNumberFormat="1" applyFont="1" applyFill="1" applyBorder="1" applyAlignment="1" applyProtection="1">
      <alignment horizontal="right" vertical="top"/>
      <protection hidden="1"/>
    </xf>
    <xf numFmtId="4" fontId="26" fillId="0" borderId="10" xfId="0" applyNumberFormat="1" applyFont="1" applyBorder="1" applyAlignment="1">
      <alignment vertical="top"/>
    </xf>
    <xf numFmtId="178" fontId="7" fillId="0" borderId="10" xfId="233" applyNumberFormat="1" applyFont="1" applyFill="1" applyBorder="1" applyAlignment="1" applyProtection="1">
      <alignment horizontal="right" vertical="top"/>
      <protection hidden="1"/>
    </xf>
    <xf numFmtId="178" fontId="7" fillId="0" borderId="10" xfId="67" applyNumberFormat="1" applyFont="1" applyFill="1" applyBorder="1" applyAlignment="1" applyProtection="1">
      <alignment horizontal="right" vertical="top"/>
      <protection hidden="1"/>
    </xf>
    <xf numFmtId="178" fontId="7" fillId="0" borderId="10" xfId="71" applyNumberFormat="1" applyFont="1" applyFill="1" applyBorder="1" applyAlignment="1" applyProtection="1">
      <alignment horizontal="right" vertical="top"/>
      <protection hidden="1"/>
    </xf>
    <xf numFmtId="178" fontId="7" fillId="0" borderId="10" xfId="332" applyNumberFormat="1" applyFont="1" applyFill="1" applyBorder="1" applyAlignment="1" applyProtection="1">
      <alignment horizontal="right" vertical="top"/>
      <protection hidden="1"/>
    </xf>
    <xf numFmtId="178" fontId="7" fillId="0" borderId="10" xfId="72" applyNumberFormat="1" applyFont="1" applyFill="1" applyBorder="1" applyAlignment="1" applyProtection="1">
      <alignment horizontal="right" vertical="top"/>
      <protection hidden="1"/>
    </xf>
    <xf numFmtId="178" fontId="7" fillId="0" borderId="10" xfId="73" applyNumberFormat="1" applyFont="1" applyFill="1" applyBorder="1" applyAlignment="1" applyProtection="1">
      <alignment horizontal="right" vertical="top"/>
      <protection hidden="1"/>
    </xf>
    <xf numFmtId="178" fontId="8" fillId="0" borderId="16" xfId="74" applyNumberFormat="1" applyFont="1" applyFill="1" applyBorder="1" applyAlignment="1" applyProtection="1">
      <alignment horizontal="right" vertical="center"/>
      <protection hidden="1"/>
    </xf>
    <xf numFmtId="178" fontId="7" fillId="0" borderId="10" xfId="76" applyNumberFormat="1" applyFont="1" applyFill="1" applyBorder="1" applyAlignment="1" applyProtection="1">
      <alignment horizontal="right" vertical="center"/>
      <protection hidden="1"/>
    </xf>
    <xf numFmtId="178" fontId="7" fillId="0" borderId="10" xfId="70" applyNumberFormat="1" applyFont="1" applyFill="1" applyBorder="1" applyAlignment="1" applyProtection="1">
      <alignment horizontal="right" vertical="center"/>
      <protection hidden="1"/>
    </xf>
    <xf numFmtId="178" fontId="7" fillId="0" borderId="10" xfId="207" applyNumberFormat="1" applyFont="1" applyFill="1" applyBorder="1" applyAlignment="1" applyProtection="1">
      <alignment horizontal="right" vertical="top"/>
      <protection hidden="1"/>
    </xf>
    <xf numFmtId="178" fontId="7" fillId="0" borderId="10" xfId="208" applyNumberFormat="1" applyFont="1" applyFill="1" applyBorder="1" applyAlignment="1" applyProtection="1">
      <alignment horizontal="right" vertical="top"/>
      <protection hidden="1"/>
    </xf>
    <xf numFmtId="0" fontId="39" fillId="0" borderId="25" xfId="0" applyFont="1" applyFill="1" applyBorder="1" applyAlignment="1" applyProtection="1">
      <alignment horizontal="center" vertical="center" wrapText="1"/>
      <protection/>
    </xf>
    <xf numFmtId="0" fontId="39" fillId="0" borderId="32" xfId="0" applyFont="1" applyFill="1" applyBorder="1" applyAlignment="1" applyProtection="1">
      <alignment horizontal="center" vertical="center" wrapText="1"/>
      <protection/>
    </xf>
    <xf numFmtId="3" fontId="36" fillId="0" borderId="32" xfId="0" applyNumberFormat="1" applyFont="1" applyFill="1" applyBorder="1" applyAlignment="1">
      <alignment horizontal="center" vertical="center" wrapText="1"/>
    </xf>
    <xf numFmtId="49" fontId="35" fillId="0" borderId="10" xfId="0" applyNumberFormat="1" applyFont="1" applyFill="1" applyBorder="1" applyAlignment="1">
      <alignment horizontal="left" vertical="center" wrapText="1"/>
    </xf>
    <xf numFmtId="49" fontId="42" fillId="0" borderId="0" xfId="0" applyNumberFormat="1" applyFont="1" applyFill="1" applyBorder="1" applyAlignment="1">
      <alignment horizontal="left" vertical="center" wrapText="1"/>
    </xf>
    <xf numFmtId="176" fontId="60" fillId="0" borderId="16" xfId="336" applyNumberFormat="1" applyFont="1" applyFill="1" applyBorder="1" applyAlignment="1" applyProtection="1">
      <alignment horizontal="left" vertical="top" wrapText="1"/>
      <protection hidden="1"/>
    </xf>
    <xf numFmtId="49" fontId="35" fillId="0" borderId="25" xfId="0" applyNumberFormat="1" applyFont="1" applyBorder="1" applyAlignment="1" applyProtection="1">
      <alignment horizontal="center" vertical="top"/>
      <protection locked="0"/>
    </xf>
    <xf numFmtId="0" fontId="35" fillId="0" borderId="24" xfId="0" applyFont="1" applyFill="1" applyBorder="1" applyAlignment="1">
      <alignment horizontal="left" vertical="top" wrapText="1"/>
    </xf>
    <xf numFmtId="49" fontId="41" fillId="0" borderId="30" xfId="0" applyNumberFormat="1" applyFont="1" applyFill="1" applyBorder="1" applyAlignment="1">
      <alignment horizontal="left" vertical="center" wrapText="1"/>
    </xf>
    <xf numFmtId="0" fontId="40" fillId="33" borderId="31" xfId="0" applyFont="1" applyFill="1" applyBorder="1" applyAlignment="1" applyProtection="1">
      <alignment horizontal="right" vertical="top" wrapText="1"/>
      <protection/>
    </xf>
    <xf numFmtId="4" fontId="3" fillId="33" borderId="38" xfId="0" applyNumberFormat="1" applyFont="1" applyFill="1" applyBorder="1" applyAlignment="1">
      <alignment vertical="top"/>
    </xf>
    <xf numFmtId="3" fontId="36" fillId="0" borderId="15" xfId="0" applyNumberFormat="1" applyFont="1" applyFill="1" applyBorder="1" applyAlignment="1">
      <alignment horizontal="center" vertical="center" wrapText="1"/>
    </xf>
    <xf numFmtId="0" fontId="28" fillId="0" borderId="39" xfId="0" applyFont="1" applyBorder="1" applyAlignment="1">
      <alignment horizontal="center" vertical="center" wrapText="1"/>
    </xf>
    <xf numFmtId="49" fontId="28" fillId="0" borderId="40" xfId="0" applyNumberFormat="1" applyFont="1" applyBorder="1" applyAlignment="1">
      <alignment horizontal="center" vertical="center" wrapText="1"/>
    </xf>
    <xf numFmtId="0" fontId="28" fillId="0" borderId="40" xfId="0" applyFont="1" applyBorder="1" applyAlignment="1">
      <alignment horizontal="center" vertical="center" wrapText="1"/>
    </xf>
    <xf numFmtId="0" fontId="28" fillId="0" borderId="41" xfId="0" applyFont="1" applyBorder="1" applyAlignment="1">
      <alignment horizontal="center" vertical="center" textRotation="90" wrapText="1"/>
    </xf>
    <xf numFmtId="0" fontId="28" fillId="0" borderId="42" xfId="0" applyFont="1" applyBorder="1" applyAlignment="1">
      <alignment horizontal="center" vertical="center" wrapText="1"/>
    </xf>
    <xf numFmtId="0" fontId="28" fillId="0" borderId="33" xfId="0" applyFont="1" applyBorder="1" applyAlignment="1">
      <alignment horizontal="center" vertical="center" wrapText="1"/>
    </xf>
    <xf numFmtId="0" fontId="27" fillId="0" borderId="42" xfId="0" applyFont="1" applyBorder="1" applyAlignment="1">
      <alignment wrapText="1"/>
    </xf>
    <xf numFmtId="49" fontId="0" fillId="0" borderId="10" xfId="0" applyNumberFormat="1" applyFont="1" applyBorder="1" applyAlignment="1">
      <alignment horizontal="center" wrapText="1"/>
    </xf>
    <xf numFmtId="3" fontId="27" fillId="0" borderId="33" xfId="0" applyNumberFormat="1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42" xfId="0" applyFont="1" applyBorder="1" applyAlignment="1">
      <alignment wrapText="1"/>
    </xf>
    <xf numFmtId="4" fontId="0" fillId="0" borderId="10" xfId="0" applyNumberFormat="1" applyFont="1" applyBorder="1" applyAlignment="1">
      <alignment wrapText="1"/>
    </xf>
    <xf numFmtId="0" fontId="0" fillId="0" borderId="42" xfId="0" applyFont="1" applyBorder="1" applyAlignment="1">
      <alignment wrapText="1"/>
    </xf>
    <xf numFmtId="4" fontId="0" fillId="0" borderId="0" xfId="0" applyNumberFormat="1" applyFont="1" applyAlignment="1">
      <alignment wrapText="1"/>
    </xf>
    <xf numFmtId="0" fontId="0" fillId="0" borderId="43" xfId="0" applyFont="1" applyBorder="1" applyAlignment="1">
      <alignment wrapText="1"/>
    </xf>
    <xf numFmtId="49" fontId="0" fillId="0" borderId="44" xfId="0" applyNumberFormat="1" applyFont="1" applyBorder="1" applyAlignment="1">
      <alignment horizontal="center" wrapText="1"/>
    </xf>
    <xf numFmtId="4" fontId="0" fillId="0" borderId="44" xfId="0" applyNumberFormat="1" applyFont="1" applyBorder="1" applyAlignment="1">
      <alignment wrapText="1"/>
    </xf>
    <xf numFmtId="4" fontId="0" fillId="0" borderId="45" xfId="0" applyNumberFormat="1" applyFont="1" applyBorder="1" applyAlignment="1">
      <alignment wrapText="1"/>
    </xf>
    <xf numFmtId="0" fontId="0" fillId="0" borderId="32" xfId="0" applyFont="1" applyBorder="1" applyAlignment="1">
      <alignment wrapText="1"/>
    </xf>
    <xf numFmtId="49" fontId="0" fillId="0" borderId="32" xfId="0" applyNumberFormat="1" applyFont="1" applyBorder="1" applyAlignment="1">
      <alignment horizontal="center" wrapText="1"/>
    </xf>
    <xf numFmtId="4" fontId="0" fillId="0" borderId="32" xfId="0" applyNumberFormat="1" applyFont="1" applyBorder="1" applyAlignment="1">
      <alignment wrapText="1"/>
    </xf>
    <xf numFmtId="0" fontId="0" fillId="0" borderId="10" xfId="0" applyFont="1" applyBorder="1" applyAlignment="1">
      <alignment wrapText="1"/>
    </xf>
    <xf numFmtId="4" fontId="7" fillId="34" borderId="10" xfId="0" applyNumberFormat="1" applyFont="1" applyFill="1" applyBorder="1" applyAlignment="1">
      <alignment vertical="top"/>
    </xf>
    <xf numFmtId="4" fontId="7" fillId="0" borderId="16" xfId="0" applyNumberFormat="1" applyFont="1" applyBorder="1" applyAlignment="1">
      <alignment vertical="top"/>
    </xf>
    <xf numFmtId="178" fontId="62" fillId="0" borderId="16" xfId="157" applyNumberFormat="1" applyFont="1" applyFill="1" applyBorder="1" applyAlignment="1" applyProtection="1">
      <alignment horizontal="right" vertical="center"/>
      <protection hidden="1"/>
    </xf>
    <xf numFmtId="49" fontId="63" fillId="0" borderId="10" xfId="0" applyNumberFormat="1" applyFont="1" applyBorder="1" applyAlignment="1">
      <alignment horizontal="center" vertical="top" wrapText="1"/>
    </xf>
    <xf numFmtId="4" fontId="63" fillId="0" borderId="10" xfId="0" applyNumberFormat="1" applyFont="1" applyBorder="1" applyAlignment="1">
      <alignment vertical="top"/>
    </xf>
    <xf numFmtId="178" fontId="7" fillId="0" borderId="16" xfId="205" applyNumberFormat="1" applyFont="1" applyFill="1" applyBorder="1" applyAlignment="1" applyProtection="1">
      <alignment horizontal="right" vertical="center"/>
      <protection hidden="1"/>
    </xf>
    <xf numFmtId="178" fontId="7" fillId="0" borderId="16" xfId="206" applyNumberFormat="1" applyFont="1" applyFill="1" applyBorder="1" applyAlignment="1" applyProtection="1">
      <alignment horizontal="right" vertical="center"/>
      <protection hidden="1"/>
    </xf>
    <xf numFmtId="3" fontId="16" fillId="34" borderId="10" xfId="0" applyNumberFormat="1" applyFont="1" applyFill="1" applyBorder="1" applyAlignment="1">
      <alignment vertical="top"/>
    </xf>
    <xf numFmtId="3" fontId="16" fillId="34" borderId="13" xfId="0" applyNumberFormat="1" applyFont="1" applyFill="1" applyBorder="1" applyAlignment="1">
      <alignment vertical="top"/>
    </xf>
    <xf numFmtId="178" fontId="7" fillId="0" borderId="10" xfId="69" applyNumberFormat="1" applyFont="1" applyFill="1" applyBorder="1" applyAlignment="1" applyProtection="1">
      <alignment horizontal="right" vertical="center"/>
      <protection hidden="1"/>
    </xf>
    <xf numFmtId="0" fontId="42" fillId="0" borderId="42" xfId="0" applyFont="1" applyBorder="1" applyAlignment="1">
      <alignment vertical="center" wrapText="1"/>
    </xf>
    <xf numFmtId="49" fontId="42" fillId="0" borderId="15" xfId="0" applyNumberFormat="1" applyFont="1" applyFill="1" applyBorder="1" applyAlignment="1">
      <alignment horizontal="center" vertical="center" wrapText="1"/>
    </xf>
    <xf numFmtId="49" fontId="42" fillId="0" borderId="10" xfId="0" applyNumberFormat="1" applyFont="1" applyFill="1" applyBorder="1" applyAlignment="1" applyProtection="1">
      <alignment horizontal="center" vertical="center"/>
      <protection locked="0"/>
    </xf>
    <xf numFmtId="4" fontId="42" fillId="0" borderId="33" xfId="0" applyNumberFormat="1" applyFont="1" applyBorder="1" applyAlignment="1">
      <alignment horizontal="right" vertical="center"/>
    </xf>
    <xf numFmtId="49" fontId="35" fillId="0" borderId="42" xfId="0" applyNumberFormat="1" applyFont="1" applyFill="1" applyBorder="1" applyAlignment="1">
      <alignment vertical="center" wrapText="1"/>
    </xf>
    <xf numFmtId="49" fontId="35" fillId="0" borderId="15" xfId="0" applyNumberFormat="1" applyFont="1" applyFill="1" applyBorder="1" applyAlignment="1">
      <alignment horizontal="center" vertical="center" wrapText="1"/>
    </xf>
    <xf numFmtId="49" fontId="35" fillId="0" borderId="10" xfId="0" applyNumberFormat="1" applyFont="1" applyFill="1" applyBorder="1" applyAlignment="1" applyProtection="1">
      <alignment horizontal="center" vertical="center"/>
      <protection locked="0"/>
    </xf>
    <xf numFmtId="4" fontId="35" fillId="0" borderId="33" xfId="0" applyNumberFormat="1" applyFont="1" applyBorder="1" applyAlignment="1">
      <alignment horizontal="right" vertical="center"/>
    </xf>
    <xf numFmtId="49" fontId="42" fillId="0" borderId="42" xfId="0" applyNumberFormat="1" applyFont="1" applyFill="1" applyBorder="1" applyAlignment="1">
      <alignment vertical="center" wrapText="1"/>
    </xf>
    <xf numFmtId="49" fontId="42" fillId="0" borderId="10" xfId="0" applyNumberFormat="1" applyFont="1" applyFill="1" applyBorder="1" applyAlignment="1" applyProtection="1">
      <alignment horizontal="center" vertical="center"/>
      <protection/>
    </xf>
    <xf numFmtId="49" fontId="35" fillId="0" borderId="10" xfId="0" applyNumberFormat="1" applyFont="1" applyFill="1" applyBorder="1" applyAlignment="1" applyProtection="1">
      <alignment horizontal="center" vertical="center"/>
      <protection/>
    </xf>
    <xf numFmtId="0" fontId="38" fillId="0" borderId="42" xfId="0" applyFont="1" applyBorder="1" applyAlignment="1">
      <alignment vertical="center" wrapText="1"/>
    </xf>
    <xf numFmtId="49" fontId="38" fillId="0" borderId="15" xfId="0" applyNumberFormat="1" applyFont="1" applyFill="1" applyBorder="1" applyAlignment="1">
      <alignment horizontal="center" vertical="center" wrapText="1"/>
    </xf>
    <xf numFmtId="49" fontId="38" fillId="0" borderId="10" xfId="0" applyNumberFormat="1" applyFont="1" applyFill="1" applyBorder="1" applyAlignment="1" applyProtection="1">
      <alignment horizontal="center" vertical="center"/>
      <protection/>
    </xf>
    <xf numFmtId="49" fontId="38" fillId="0" borderId="10" xfId="0" applyNumberFormat="1" applyFont="1" applyBorder="1" applyAlignment="1" applyProtection="1">
      <alignment horizontal="center" vertical="center"/>
      <protection locked="0"/>
    </xf>
    <xf numFmtId="4" fontId="38" fillId="0" borderId="33" xfId="0" applyNumberFormat="1" applyFont="1" applyFill="1" applyBorder="1" applyAlignment="1">
      <alignment horizontal="right" vertical="center"/>
    </xf>
    <xf numFmtId="4" fontId="35" fillId="0" borderId="33" xfId="0" applyNumberFormat="1" applyFont="1" applyFill="1" applyBorder="1" applyAlignment="1">
      <alignment horizontal="right" vertical="center"/>
    </xf>
    <xf numFmtId="49" fontId="35" fillId="0" borderId="10" xfId="0" applyNumberFormat="1" applyFont="1" applyFill="1" applyBorder="1" applyAlignment="1">
      <alignment horizontal="center" vertical="center"/>
    </xf>
    <xf numFmtId="49" fontId="35" fillId="0" borderId="10" xfId="0" applyNumberFormat="1" applyFont="1" applyBorder="1" applyAlignment="1">
      <alignment horizontal="center" vertical="center"/>
    </xf>
    <xf numFmtId="4" fontId="35" fillId="0" borderId="16" xfId="0" applyNumberFormat="1" applyFont="1" applyBorder="1" applyAlignment="1">
      <alignment horizontal="right" vertical="center"/>
    </xf>
    <xf numFmtId="49" fontId="42" fillId="0" borderId="10" xfId="0" applyNumberFormat="1" applyFont="1" applyFill="1" applyBorder="1" applyAlignment="1">
      <alignment horizontal="center" vertical="center"/>
    </xf>
    <xf numFmtId="49" fontId="38" fillId="0" borderId="10" xfId="0" applyNumberFormat="1" applyFont="1" applyFill="1" applyBorder="1" applyAlignment="1">
      <alignment horizontal="center" vertical="center"/>
    </xf>
    <xf numFmtId="49" fontId="38" fillId="0" borderId="10" xfId="0" applyNumberFormat="1" applyFont="1" applyFill="1" applyBorder="1" applyAlignment="1" applyProtection="1">
      <alignment horizontal="center" vertical="center"/>
      <protection locked="0"/>
    </xf>
    <xf numFmtId="0" fontId="35" fillId="0" borderId="42" xfId="0" applyFont="1" applyBorder="1" applyAlignment="1">
      <alignment vertical="center" wrapText="1"/>
    </xf>
    <xf numFmtId="4" fontId="27" fillId="0" borderId="0" xfId="0" applyNumberFormat="1" applyFont="1" applyAlignment="1">
      <alignment/>
    </xf>
    <xf numFmtId="0" fontId="53" fillId="0" borderId="10" xfId="0" applyFont="1" applyBorder="1" applyAlignment="1">
      <alignment horizontal="justify" vertical="top" wrapText="1"/>
    </xf>
    <xf numFmtId="49" fontId="53" fillId="0" borderId="10" xfId="0" applyNumberFormat="1" applyFont="1" applyBorder="1" applyAlignment="1">
      <alignment horizontal="center" vertical="top" wrapText="1"/>
    </xf>
    <xf numFmtId="4" fontId="20" fillId="0" borderId="10" xfId="0" applyNumberFormat="1" applyFont="1" applyBorder="1" applyAlignment="1">
      <alignment vertical="top"/>
    </xf>
    <xf numFmtId="4" fontId="53" fillId="32" borderId="10" xfId="0" applyNumberFormat="1" applyFont="1" applyFill="1" applyBorder="1" applyAlignment="1">
      <alignment vertical="top"/>
    </xf>
    <xf numFmtId="4" fontId="26" fillId="32" borderId="10" xfId="0" applyNumberFormat="1" applyFont="1" applyFill="1" applyBorder="1" applyAlignment="1">
      <alignment vertical="top"/>
    </xf>
    <xf numFmtId="0" fontId="26" fillId="0" borderId="10" xfId="0" applyFont="1" applyBorder="1" applyAlignment="1">
      <alignment vertical="justify" wrapText="1"/>
    </xf>
    <xf numFmtId="0" fontId="26" fillId="0" borderId="0" xfId="0" applyNumberFormat="1" applyFont="1" applyBorder="1" applyAlignment="1">
      <alignment vertical="justify" wrapText="1"/>
    </xf>
    <xf numFmtId="0" fontId="26" fillId="0" borderId="15" xfId="0" applyNumberFormat="1" applyFont="1" applyBorder="1" applyAlignment="1">
      <alignment horizontal="left" vertical="center" wrapText="1"/>
    </xf>
    <xf numFmtId="0" fontId="26" fillId="0" borderId="15" xfId="0" applyFont="1" applyBorder="1" applyAlignment="1">
      <alignment wrapText="1"/>
    </xf>
    <xf numFmtId="0" fontId="20" fillId="0" borderId="15" xfId="0" applyFont="1" applyBorder="1" applyAlignment="1">
      <alignment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3" fontId="9" fillId="0" borderId="30" xfId="0" applyNumberFormat="1" applyFont="1" applyBorder="1" applyAlignment="1">
      <alignment horizontal="center" vertical="center" wrapText="1"/>
    </xf>
    <xf numFmtId="3" fontId="9" fillId="0" borderId="32" xfId="0" applyNumberFormat="1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9" fillId="0" borderId="30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36" fillId="0" borderId="0" xfId="0" applyFont="1" applyAlignment="1">
      <alignment horizontal="center" wrapText="1"/>
    </xf>
    <xf numFmtId="0" fontId="59" fillId="0" borderId="46" xfId="0" applyFont="1" applyFill="1" applyBorder="1" applyAlignment="1">
      <alignment horizontal="center" vertical="center" wrapText="1"/>
    </xf>
    <xf numFmtId="0" fontId="59" fillId="0" borderId="14" xfId="0" applyFont="1" applyFill="1" applyBorder="1" applyAlignment="1">
      <alignment horizontal="center" vertical="center" wrapText="1"/>
    </xf>
    <xf numFmtId="0" fontId="59" fillId="0" borderId="47" xfId="0" applyFont="1" applyFill="1" applyBorder="1" applyAlignment="1">
      <alignment horizontal="center" vertical="center" wrapText="1"/>
    </xf>
    <xf numFmtId="49" fontId="39" fillId="0" borderId="48" xfId="0" applyNumberFormat="1" applyFont="1" applyFill="1" applyBorder="1" applyAlignment="1" applyProtection="1">
      <alignment horizontal="center" vertical="center" wrapText="1"/>
      <protection/>
    </xf>
    <xf numFmtId="0" fontId="27" fillId="0" borderId="13" xfId="0" applyFont="1" applyBorder="1" applyAlignment="1">
      <alignment/>
    </xf>
    <xf numFmtId="0" fontId="27" fillId="0" borderId="49" xfId="0" applyFont="1" applyBorder="1" applyAlignment="1">
      <alignment/>
    </xf>
    <xf numFmtId="49" fontId="39" fillId="0" borderId="41" xfId="0" applyNumberFormat="1" applyFont="1" applyFill="1" applyBorder="1" applyAlignment="1" applyProtection="1">
      <alignment horizontal="center" vertical="center" textRotation="90" wrapText="1"/>
      <protection/>
    </xf>
    <xf numFmtId="49" fontId="39" fillId="0" borderId="33" xfId="0" applyNumberFormat="1" applyFont="1" applyFill="1" applyBorder="1" applyAlignment="1" applyProtection="1">
      <alignment horizontal="center" vertical="center" textRotation="90" wrapText="1"/>
      <protection/>
    </xf>
    <xf numFmtId="49" fontId="39" fillId="0" borderId="45" xfId="0" applyNumberFormat="1" applyFont="1" applyFill="1" applyBorder="1" applyAlignment="1" applyProtection="1">
      <alignment horizontal="center" vertical="center" textRotation="90" wrapText="1"/>
      <protection/>
    </xf>
    <xf numFmtId="0" fontId="59" fillId="0" borderId="48" xfId="0" applyFont="1" applyFill="1" applyBorder="1" applyAlignment="1">
      <alignment horizontal="center" vertical="center" wrapText="1"/>
    </xf>
    <xf numFmtId="0" fontId="59" fillId="0" borderId="13" xfId="0" applyFont="1" applyFill="1" applyBorder="1" applyAlignment="1">
      <alignment horizontal="center" vertical="center" wrapText="1"/>
    </xf>
    <xf numFmtId="0" fontId="59" fillId="0" borderId="49" xfId="0" applyFont="1" applyFill="1" applyBorder="1" applyAlignment="1">
      <alignment horizontal="center" vertical="center" wrapText="1"/>
    </xf>
    <xf numFmtId="0" fontId="39" fillId="0" borderId="50" xfId="0" applyFont="1" applyFill="1" applyBorder="1" applyAlignment="1" applyProtection="1">
      <alignment horizontal="center" vertical="center" wrapText="1"/>
      <protection/>
    </xf>
    <xf numFmtId="0" fontId="39" fillId="0" borderId="29" xfId="0" applyFont="1" applyFill="1" applyBorder="1" applyAlignment="1" applyProtection="1">
      <alignment horizontal="center" vertical="center" wrapText="1"/>
      <protection/>
    </xf>
    <xf numFmtId="0" fontId="39" fillId="0" borderId="51" xfId="0" applyFont="1" applyFill="1" applyBorder="1" applyAlignment="1" applyProtection="1">
      <alignment horizontal="center" vertical="center" wrapText="1"/>
      <protection/>
    </xf>
    <xf numFmtId="49" fontId="39" fillId="0" borderId="39" xfId="0" applyNumberFormat="1" applyFont="1" applyFill="1" applyBorder="1" applyAlignment="1" applyProtection="1">
      <alignment horizontal="center" vertical="center" textRotation="90" wrapText="1"/>
      <protection/>
    </xf>
    <xf numFmtId="49" fontId="39" fillId="0" borderId="42" xfId="0" applyNumberFormat="1" applyFont="1" applyFill="1" applyBorder="1" applyAlignment="1" applyProtection="1">
      <alignment horizontal="center" vertical="center" textRotation="90" wrapText="1"/>
      <protection/>
    </xf>
    <xf numFmtId="49" fontId="39" fillId="0" borderId="43" xfId="0" applyNumberFormat="1" applyFont="1" applyFill="1" applyBorder="1" applyAlignment="1" applyProtection="1">
      <alignment horizontal="center" vertical="center" textRotation="90" wrapText="1"/>
      <protection/>
    </xf>
    <xf numFmtId="49" fontId="39" fillId="0" borderId="40" xfId="0" applyNumberFormat="1" applyFont="1" applyFill="1" applyBorder="1" applyAlignment="1" applyProtection="1">
      <alignment horizontal="center" vertical="center" textRotation="90" wrapText="1"/>
      <protection/>
    </xf>
    <xf numFmtId="49" fontId="39" fillId="0" borderId="10" xfId="0" applyNumberFormat="1" applyFont="1" applyFill="1" applyBorder="1" applyAlignment="1" applyProtection="1">
      <alignment horizontal="center" vertical="center" textRotation="90" wrapText="1"/>
      <protection/>
    </xf>
    <xf numFmtId="49" fontId="39" fillId="0" borderId="44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0" xfId="0" applyAlignment="1">
      <alignment horizontal="left" vertical="justify" wrapText="1"/>
    </xf>
    <xf numFmtId="49" fontId="0" fillId="0" borderId="0" xfId="0" applyNumberFormat="1" applyFont="1" applyAlignment="1">
      <alignment horizontal="right"/>
    </xf>
    <xf numFmtId="0" fontId="61" fillId="0" borderId="0" xfId="0" applyFont="1" applyAlignment="1">
      <alignment horizontal="center"/>
    </xf>
  </cellXfs>
  <cellStyles count="33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 10" xfId="64"/>
    <cellStyle name="Обычный 2 100" xfId="65"/>
    <cellStyle name="Обычный 2 101" xfId="66"/>
    <cellStyle name="Обычный 2 102" xfId="67"/>
    <cellStyle name="Обычный 2 103" xfId="68"/>
    <cellStyle name="Обычный 2 104" xfId="69"/>
    <cellStyle name="Обычный 2 105" xfId="70"/>
    <cellStyle name="Обычный 2 106" xfId="71"/>
    <cellStyle name="Обычный 2 107" xfId="72"/>
    <cellStyle name="Обычный 2 108" xfId="73"/>
    <cellStyle name="Обычный 2 109" xfId="74"/>
    <cellStyle name="Обычный 2 11" xfId="75"/>
    <cellStyle name="Обычный 2 110" xfId="76"/>
    <cellStyle name="Обычный 2 12" xfId="77"/>
    <cellStyle name="Обычный 2 12 10" xfId="78"/>
    <cellStyle name="Обычный 2 12 11" xfId="79"/>
    <cellStyle name="Обычный 2 12 12" xfId="80"/>
    <cellStyle name="Обычный 2 12 13" xfId="81"/>
    <cellStyle name="Обычный 2 12 14" xfId="82"/>
    <cellStyle name="Обычный 2 12 15" xfId="83"/>
    <cellStyle name="Обычный 2 12 16" xfId="84"/>
    <cellStyle name="Обычный 2 12 17" xfId="85"/>
    <cellStyle name="Обычный 2 12 18" xfId="86"/>
    <cellStyle name="Обычный 2 12 19" xfId="87"/>
    <cellStyle name="Обычный 2 12 2" xfId="88"/>
    <cellStyle name="Обычный 2 12 20" xfId="89"/>
    <cellStyle name="Обычный 2 12 21" xfId="90"/>
    <cellStyle name="Обычный 2 12 22" xfId="91"/>
    <cellStyle name="Обычный 2 12 23" xfId="92"/>
    <cellStyle name="Обычный 2 12 24" xfId="93"/>
    <cellStyle name="Обычный 2 12 25" xfId="94"/>
    <cellStyle name="Обычный 2 12 26" xfId="95"/>
    <cellStyle name="Обычный 2 12 27" xfId="96"/>
    <cellStyle name="Обычный 2 12 28" xfId="97"/>
    <cellStyle name="Обычный 2 12 29" xfId="98"/>
    <cellStyle name="Обычный 2 12 3" xfId="99"/>
    <cellStyle name="Обычный 2 12 30" xfId="100"/>
    <cellStyle name="Обычный 2 12 4" xfId="101"/>
    <cellStyle name="Обычный 2 12 5" xfId="102"/>
    <cellStyle name="Обычный 2 12 6" xfId="103"/>
    <cellStyle name="Обычный 2 12 7" xfId="104"/>
    <cellStyle name="Обычный 2 12 8" xfId="105"/>
    <cellStyle name="Обычный 2 12 9" xfId="106"/>
    <cellStyle name="Обычный 2 13" xfId="107"/>
    <cellStyle name="Обычный 2 14" xfId="108"/>
    <cellStyle name="Обычный 2 15" xfId="109"/>
    <cellStyle name="Обычный 2 16" xfId="110"/>
    <cellStyle name="Обычный 2 17" xfId="111"/>
    <cellStyle name="Обычный 2 18" xfId="112"/>
    <cellStyle name="Обычный 2 19" xfId="113"/>
    <cellStyle name="Обычный 2 2" xfId="114"/>
    <cellStyle name="Обычный 2 2 10" xfId="115"/>
    <cellStyle name="Обычный 2 2 11" xfId="116"/>
    <cellStyle name="Обычный 2 2 12" xfId="117"/>
    <cellStyle name="Обычный 2 2 13" xfId="118"/>
    <cellStyle name="Обычный 2 2 14" xfId="119"/>
    <cellStyle name="Обычный 2 2 15" xfId="120"/>
    <cellStyle name="Обычный 2 2 16" xfId="121"/>
    <cellStyle name="Обычный 2 2 17" xfId="122"/>
    <cellStyle name="Обычный 2 2 18" xfId="123"/>
    <cellStyle name="Обычный 2 2 19" xfId="124"/>
    <cellStyle name="Обычный 2 2 2" xfId="125"/>
    <cellStyle name="Обычный 2 2 20" xfId="126"/>
    <cellStyle name="Обычный 2 2 21" xfId="127"/>
    <cellStyle name="Обычный 2 2 22" xfId="128"/>
    <cellStyle name="Обычный 2 2 23" xfId="129"/>
    <cellStyle name="Обычный 2 2 24" xfId="130"/>
    <cellStyle name="Обычный 2 2 25" xfId="131"/>
    <cellStyle name="Обычный 2 2 26" xfId="132"/>
    <cellStyle name="Обычный 2 2 27" xfId="133"/>
    <cellStyle name="Обычный 2 2 28" xfId="134"/>
    <cellStyle name="Обычный 2 2 29" xfId="135"/>
    <cellStyle name="Обычный 2 2 3" xfId="136"/>
    <cellStyle name="Обычный 2 2 30" xfId="137"/>
    <cellStyle name="Обычный 2 2 31" xfId="138"/>
    <cellStyle name="Обычный 2 2 32" xfId="139"/>
    <cellStyle name="Обычный 2 2 33" xfId="140"/>
    <cellStyle name="Обычный 2 2 4" xfId="141"/>
    <cellStyle name="Обычный 2 2 5" xfId="142"/>
    <cellStyle name="Обычный 2 2 6" xfId="143"/>
    <cellStyle name="Обычный 2 2 7" xfId="144"/>
    <cellStyle name="Обычный 2 2 8" xfId="145"/>
    <cellStyle name="Обычный 2 2 9" xfId="146"/>
    <cellStyle name="Обычный 2 20" xfId="147"/>
    <cellStyle name="Обычный 2 21" xfId="148"/>
    <cellStyle name="Обычный 2 22" xfId="149"/>
    <cellStyle name="Обычный 2 23" xfId="150"/>
    <cellStyle name="Обычный 2 24" xfId="151"/>
    <cellStyle name="Обычный 2 25" xfId="152"/>
    <cellStyle name="Обычный 2 26" xfId="153"/>
    <cellStyle name="Обычный 2 27" xfId="154"/>
    <cellStyle name="Обычный 2 28" xfId="155"/>
    <cellStyle name="Обычный 2 29" xfId="156"/>
    <cellStyle name="Обычный 2 3" xfId="157"/>
    <cellStyle name="Обычный 2 30" xfId="158"/>
    <cellStyle name="Обычный 2 31" xfId="159"/>
    <cellStyle name="Обычный 2 32" xfId="160"/>
    <cellStyle name="Обычный 2 33" xfId="161"/>
    <cellStyle name="Обычный 2 34" xfId="162"/>
    <cellStyle name="Обычный 2 35" xfId="163"/>
    <cellStyle name="Обычный 2 36" xfId="164"/>
    <cellStyle name="Обычный 2 37" xfId="165"/>
    <cellStyle name="Обычный 2 38" xfId="166"/>
    <cellStyle name="Обычный 2 39" xfId="167"/>
    <cellStyle name="Обычный 2 4" xfId="168"/>
    <cellStyle name="Обычный 2 40" xfId="169"/>
    <cellStyle name="Обычный 2 41" xfId="170"/>
    <cellStyle name="Обычный 2 42" xfId="171"/>
    <cellStyle name="Обычный 2 43" xfId="172"/>
    <cellStyle name="Обычный 2 44" xfId="173"/>
    <cellStyle name="Обычный 2 45" xfId="174"/>
    <cellStyle name="Обычный 2 46" xfId="175"/>
    <cellStyle name="Обычный 2 47" xfId="176"/>
    <cellStyle name="Обычный 2 48" xfId="177"/>
    <cellStyle name="Обычный 2 49" xfId="178"/>
    <cellStyle name="Обычный 2 5" xfId="179"/>
    <cellStyle name="Обычный 2 50" xfId="180"/>
    <cellStyle name="Обычный 2 51" xfId="181"/>
    <cellStyle name="Обычный 2 52" xfId="182"/>
    <cellStyle name="Обычный 2 53" xfId="183"/>
    <cellStyle name="Обычный 2 54" xfId="184"/>
    <cellStyle name="Обычный 2 55" xfId="185"/>
    <cellStyle name="Обычный 2 56" xfId="186"/>
    <cellStyle name="Обычный 2 57" xfId="187"/>
    <cellStyle name="Обычный 2 58" xfId="188"/>
    <cellStyle name="Обычный 2 59" xfId="189"/>
    <cellStyle name="Обычный 2 6" xfId="190"/>
    <cellStyle name="Обычный 2 60" xfId="191"/>
    <cellStyle name="Обычный 2 61" xfId="192"/>
    <cellStyle name="Обычный 2 62" xfId="193"/>
    <cellStyle name="Обычный 2 63" xfId="194"/>
    <cellStyle name="Обычный 2 64" xfId="195"/>
    <cellStyle name="Обычный 2 65" xfId="196"/>
    <cellStyle name="Обычный 2 66" xfId="197"/>
    <cellStyle name="Обычный 2 67" xfId="198"/>
    <cellStyle name="Обычный 2 68" xfId="199"/>
    <cellStyle name="Обычный 2 69" xfId="200"/>
    <cellStyle name="Обычный 2 7" xfId="201"/>
    <cellStyle name="Обычный 2 70" xfId="202"/>
    <cellStyle name="Обычный 2 71" xfId="203"/>
    <cellStyle name="Обычный 2 72" xfId="204"/>
    <cellStyle name="Обычный 2 73" xfId="205"/>
    <cellStyle name="Обычный 2 74" xfId="206"/>
    <cellStyle name="Обычный 2 75" xfId="207"/>
    <cellStyle name="Обычный 2 76" xfId="208"/>
    <cellStyle name="Обычный 2 77" xfId="209"/>
    <cellStyle name="Обычный 2 78" xfId="210"/>
    <cellStyle name="Обычный 2 79" xfId="211"/>
    <cellStyle name="Обычный 2 8" xfId="212"/>
    <cellStyle name="Обычный 2 80" xfId="213"/>
    <cellStyle name="Обычный 2 81" xfId="214"/>
    <cellStyle name="Обычный 2 82" xfId="215"/>
    <cellStyle name="Обычный 2 83" xfId="216"/>
    <cellStyle name="Обычный 2 84" xfId="217"/>
    <cellStyle name="Обычный 2 85" xfId="218"/>
    <cellStyle name="Обычный 2 86" xfId="219"/>
    <cellStyle name="Обычный 2 87" xfId="220"/>
    <cellStyle name="Обычный 2 88" xfId="221"/>
    <cellStyle name="Обычный 2 89" xfId="222"/>
    <cellStyle name="Обычный 2 9" xfId="223"/>
    <cellStyle name="Обычный 2 90" xfId="224"/>
    <cellStyle name="Обычный 2 91" xfId="225"/>
    <cellStyle name="Обычный 2 92" xfId="226"/>
    <cellStyle name="Обычный 2 93" xfId="227"/>
    <cellStyle name="Обычный 2 94" xfId="228"/>
    <cellStyle name="Обычный 2 95" xfId="229"/>
    <cellStyle name="Обычный 2 96" xfId="230"/>
    <cellStyle name="Обычный 2 97" xfId="231"/>
    <cellStyle name="Обычный 2 98" xfId="232"/>
    <cellStyle name="Обычный 2 99" xfId="233"/>
    <cellStyle name="Обычный 20" xfId="234"/>
    <cellStyle name="Обычный 21" xfId="235"/>
    <cellStyle name="Обычный 22" xfId="236"/>
    <cellStyle name="Обычный 23" xfId="237"/>
    <cellStyle name="Обычный 24" xfId="238"/>
    <cellStyle name="Обычный 25" xfId="239"/>
    <cellStyle name="Обычный 26" xfId="240"/>
    <cellStyle name="Обычный 27" xfId="241"/>
    <cellStyle name="Обычный 28" xfId="242"/>
    <cellStyle name="Обычный 29" xfId="243"/>
    <cellStyle name="Обычный 3" xfId="244"/>
    <cellStyle name="Обычный 3 10" xfId="245"/>
    <cellStyle name="Обычный 3 11" xfId="246"/>
    <cellStyle name="Обычный 3 12" xfId="247"/>
    <cellStyle name="Обычный 3 13" xfId="248"/>
    <cellStyle name="Обычный 3 14" xfId="249"/>
    <cellStyle name="Обычный 3 15" xfId="250"/>
    <cellStyle name="Обычный 3 16" xfId="251"/>
    <cellStyle name="Обычный 3 17" xfId="252"/>
    <cellStyle name="Обычный 3 18" xfId="253"/>
    <cellStyle name="Обычный 3 19" xfId="254"/>
    <cellStyle name="Обычный 3 2" xfId="255"/>
    <cellStyle name="Обычный 3 20" xfId="256"/>
    <cellStyle name="Обычный 3 21" xfId="257"/>
    <cellStyle name="Обычный 3 22" xfId="258"/>
    <cellStyle name="Обычный 3 23" xfId="259"/>
    <cellStyle name="Обычный 3 24" xfId="260"/>
    <cellStyle name="Обычный 3 25" xfId="261"/>
    <cellStyle name="Обычный 3 26" xfId="262"/>
    <cellStyle name="Обычный 3 27" xfId="263"/>
    <cellStyle name="Обычный 3 28" xfId="264"/>
    <cellStyle name="Обычный 3 29" xfId="265"/>
    <cellStyle name="Обычный 3 3" xfId="266"/>
    <cellStyle name="Обычный 3 30" xfId="267"/>
    <cellStyle name="Обычный 3 31" xfId="268"/>
    <cellStyle name="Обычный 3 32" xfId="269"/>
    <cellStyle name="Обычный 3 33" xfId="270"/>
    <cellStyle name="Обычный 3 4" xfId="271"/>
    <cellStyle name="Обычный 3 5" xfId="272"/>
    <cellStyle name="Обычный 3 6" xfId="273"/>
    <cellStyle name="Обычный 3 7" xfId="274"/>
    <cellStyle name="Обычный 3 8" xfId="275"/>
    <cellStyle name="Обычный 3 9" xfId="276"/>
    <cellStyle name="Обычный 30" xfId="277"/>
    <cellStyle name="Обычный 31" xfId="278"/>
    <cellStyle name="Обычный 32" xfId="279"/>
    <cellStyle name="Обычный 33" xfId="280"/>
    <cellStyle name="Обычный 34" xfId="281"/>
    <cellStyle name="Обычный 35" xfId="282"/>
    <cellStyle name="Обычный 36" xfId="283"/>
    <cellStyle name="Обычный 37" xfId="284"/>
    <cellStyle name="Обычный 38" xfId="285"/>
    <cellStyle name="Обычный 39" xfId="286"/>
    <cellStyle name="Обычный 4" xfId="287"/>
    <cellStyle name="Обычный 40" xfId="288"/>
    <cellStyle name="Обычный 41" xfId="289"/>
    <cellStyle name="Обычный 42" xfId="290"/>
    <cellStyle name="Обычный 43" xfId="291"/>
    <cellStyle name="Обычный 44" xfId="292"/>
    <cellStyle name="Обычный 45" xfId="293"/>
    <cellStyle name="Обычный 46" xfId="294"/>
    <cellStyle name="Обычный 47" xfId="295"/>
    <cellStyle name="Обычный 48" xfId="296"/>
    <cellStyle name="Обычный 49" xfId="297"/>
    <cellStyle name="Обычный 5" xfId="298"/>
    <cellStyle name="Обычный 50" xfId="299"/>
    <cellStyle name="Обычный 51" xfId="300"/>
    <cellStyle name="Обычный 52" xfId="301"/>
    <cellStyle name="Обычный 53" xfId="302"/>
    <cellStyle name="Обычный 54" xfId="303"/>
    <cellStyle name="Обычный 55" xfId="304"/>
    <cellStyle name="Обычный 56" xfId="305"/>
    <cellStyle name="Обычный 57" xfId="306"/>
    <cellStyle name="Обычный 58" xfId="307"/>
    <cellStyle name="Обычный 59" xfId="308"/>
    <cellStyle name="Обычный 6" xfId="309"/>
    <cellStyle name="Обычный 60" xfId="310"/>
    <cellStyle name="Обычный 61" xfId="311"/>
    <cellStyle name="Обычный 62" xfId="312"/>
    <cellStyle name="Обычный 63" xfId="313"/>
    <cellStyle name="Обычный 64" xfId="314"/>
    <cellStyle name="Обычный 65" xfId="315"/>
    <cellStyle name="Обычный 66" xfId="316"/>
    <cellStyle name="Обычный 67" xfId="317"/>
    <cellStyle name="Обычный 68" xfId="318"/>
    <cellStyle name="Обычный 69" xfId="319"/>
    <cellStyle name="Обычный 7" xfId="320"/>
    <cellStyle name="Обычный 70" xfId="321"/>
    <cellStyle name="Обычный 71" xfId="322"/>
    <cellStyle name="Обычный 72" xfId="323"/>
    <cellStyle name="Обычный 73" xfId="324"/>
    <cellStyle name="Обычный 74" xfId="325"/>
    <cellStyle name="Обычный 75" xfId="326"/>
    <cellStyle name="Обычный 76" xfId="327"/>
    <cellStyle name="Обычный 77" xfId="328"/>
    <cellStyle name="Обычный 78" xfId="329"/>
    <cellStyle name="Обычный 8" xfId="330"/>
    <cellStyle name="Обычный 9" xfId="331"/>
    <cellStyle name="Обычный_tmp" xfId="332"/>
    <cellStyle name="Обычный_tmp_2016" xfId="333"/>
    <cellStyle name="Обычный_tmp_дох" xfId="334"/>
    <cellStyle name="Обычный_tmp_Пояснительная" xfId="335"/>
    <cellStyle name="Обычный_Tmp1" xfId="336"/>
    <cellStyle name="Обычный_прил7-8" xfId="337"/>
    <cellStyle name="Followed Hyperlink" xfId="338"/>
    <cellStyle name="Плохой" xfId="339"/>
    <cellStyle name="Пояснение" xfId="340"/>
    <cellStyle name="Примечание" xfId="341"/>
    <cellStyle name="Percent" xfId="342"/>
    <cellStyle name="Связанная ячейка" xfId="343"/>
    <cellStyle name="Текст предупреждения" xfId="344"/>
    <cellStyle name="Comma" xfId="345"/>
    <cellStyle name="Comma [0]" xfId="346"/>
    <cellStyle name="Хороший" xfId="34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68"/>
  <sheetViews>
    <sheetView view="pageBreakPreview" zoomScale="75" zoomScaleSheetLayoutView="75" zoomScalePageLayoutView="0" workbookViewId="0" topLeftCell="A1">
      <selection activeCell="L130" sqref="L130"/>
    </sheetView>
  </sheetViews>
  <sheetFormatPr defaultColWidth="9.00390625" defaultRowHeight="12.75"/>
  <cols>
    <col min="1" max="1" width="3.00390625" style="1" customWidth="1"/>
    <col min="2" max="2" width="0.875" style="2" hidden="1" customWidth="1"/>
    <col min="3" max="3" width="83.375" style="1" customWidth="1"/>
    <col min="4" max="4" width="6.375" style="3" customWidth="1"/>
    <col min="5" max="5" width="5.125" style="3" customWidth="1"/>
    <col min="6" max="6" width="5.875" style="3" customWidth="1"/>
    <col min="7" max="7" width="5.125" style="3" customWidth="1"/>
    <col min="8" max="8" width="7.75390625" style="3" customWidth="1"/>
    <col min="9" max="9" width="9.375" style="3" customWidth="1"/>
    <col min="10" max="10" width="10.875" style="3" customWidth="1"/>
    <col min="11" max="11" width="8.25390625" style="3" customWidth="1"/>
    <col min="12" max="12" width="20.625" style="4" customWidth="1"/>
    <col min="13" max="14" width="0.12890625" style="4" hidden="1" customWidth="1"/>
    <col min="15" max="16" width="0.2421875" style="4" hidden="1" customWidth="1"/>
    <col min="17" max="17" width="13.125" style="4" hidden="1" customWidth="1"/>
    <col min="18" max="18" width="0.12890625" style="4" hidden="1" customWidth="1"/>
    <col min="19" max="19" width="7.375" style="4" hidden="1" customWidth="1"/>
    <col min="20" max="20" width="19.625" style="1" customWidth="1"/>
    <col min="21" max="21" width="9.25390625" style="1" customWidth="1"/>
    <col min="22" max="16384" width="9.125" style="1" customWidth="1"/>
  </cols>
  <sheetData>
    <row r="1" spans="8:12" ht="15.75">
      <c r="H1"/>
      <c r="I1"/>
      <c r="J1"/>
      <c r="K1"/>
      <c r="L1" t="s">
        <v>190</v>
      </c>
    </row>
    <row r="2" spans="3:21" ht="39.75" customHeight="1">
      <c r="C2" s="5"/>
      <c r="F2"/>
      <c r="I2"/>
      <c r="J2"/>
      <c r="K2"/>
      <c r="L2" s="573" t="s">
        <v>327</v>
      </c>
      <c r="M2" s="573"/>
      <c r="N2" s="573"/>
      <c r="O2" s="573"/>
      <c r="P2" s="573"/>
      <c r="Q2" s="573"/>
      <c r="R2" s="573"/>
      <c r="S2" s="573"/>
      <c r="T2" s="573"/>
      <c r="U2" s="573"/>
    </row>
    <row r="3" spans="8:12" ht="15.75">
      <c r="H3"/>
      <c r="I3"/>
      <c r="J3"/>
      <c r="K3"/>
      <c r="L3"/>
    </row>
    <row r="4" spans="1:19" ht="16.5" customHeight="1">
      <c r="A4" s="568" t="s">
        <v>435</v>
      </c>
      <c r="B4" s="568"/>
      <c r="C4" s="568"/>
      <c r="D4" s="568"/>
      <c r="E4" s="568"/>
      <c r="F4" s="568"/>
      <c r="G4" s="568"/>
      <c r="H4" s="568"/>
      <c r="I4" s="568"/>
      <c r="J4" s="568"/>
      <c r="K4" s="568"/>
      <c r="L4" s="568"/>
      <c r="M4" s="568"/>
      <c r="N4" s="568"/>
      <c r="O4" s="568"/>
      <c r="P4" s="568"/>
      <c r="Q4" s="568"/>
      <c r="R4" s="568"/>
      <c r="S4" s="568"/>
    </row>
    <row r="5" spans="1:19" ht="16.5" customHeight="1">
      <c r="A5" s="6"/>
      <c r="B5" s="7"/>
      <c r="C5" s="6"/>
      <c r="D5" s="8"/>
      <c r="E5" s="8"/>
      <c r="F5" s="8"/>
      <c r="G5" s="8"/>
      <c r="H5" s="8"/>
      <c r="I5" s="8"/>
      <c r="J5" s="8"/>
      <c r="K5" s="8"/>
      <c r="L5" s="9" t="s">
        <v>400</v>
      </c>
      <c r="M5" s="9"/>
      <c r="N5" s="9"/>
      <c r="O5" s="9"/>
      <c r="P5" s="9"/>
      <c r="Q5" s="9"/>
      <c r="R5" s="9"/>
      <c r="S5" s="9" t="s">
        <v>66</v>
      </c>
    </row>
    <row r="6" spans="1:21" s="10" customFormat="1" ht="42.75" customHeight="1">
      <c r="A6" s="571"/>
      <c r="B6" s="177"/>
      <c r="C6" s="569" t="s">
        <v>67</v>
      </c>
      <c r="D6" s="563" t="s">
        <v>68</v>
      </c>
      <c r="E6" s="564"/>
      <c r="F6" s="564"/>
      <c r="G6" s="564"/>
      <c r="H6" s="564"/>
      <c r="I6" s="564"/>
      <c r="J6" s="564"/>
      <c r="K6" s="565"/>
      <c r="L6" s="566" t="s">
        <v>469</v>
      </c>
      <c r="M6" s="566" t="s">
        <v>69</v>
      </c>
      <c r="N6" s="566" t="s">
        <v>70</v>
      </c>
      <c r="O6" s="566" t="s">
        <v>71</v>
      </c>
      <c r="P6" s="566" t="s">
        <v>72</v>
      </c>
      <c r="Q6" s="566" t="s">
        <v>73</v>
      </c>
      <c r="R6" s="566"/>
      <c r="S6" s="566" t="s">
        <v>74</v>
      </c>
      <c r="T6" s="566" t="s">
        <v>323</v>
      </c>
      <c r="U6" s="566" t="s">
        <v>191</v>
      </c>
    </row>
    <row r="7" spans="1:21" s="10" customFormat="1" ht="110.25">
      <c r="A7" s="572"/>
      <c r="B7" s="178"/>
      <c r="C7" s="570"/>
      <c r="D7" s="212" t="s">
        <v>75</v>
      </c>
      <c r="E7" s="212" t="s">
        <v>76</v>
      </c>
      <c r="F7" s="212" t="s">
        <v>77</v>
      </c>
      <c r="G7" s="212" t="s">
        <v>78</v>
      </c>
      <c r="H7" s="212" t="s">
        <v>79</v>
      </c>
      <c r="I7" s="212" t="s">
        <v>80</v>
      </c>
      <c r="J7" s="212" t="s">
        <v>81</v>
      </c>
      <c r="K7" s="212" t="s">
        <v>82</v>
      </c>
      <c r="L7" s="567"/>
      <c r="M7" s="567"/>
      <c r="N7" s="567"/>
      <c r="O7" s="567"/>
      <c r="P7" s="567"/>
      <c r="Q7" s="567"/>
      <c r="R7" s="567"/>
      <c r="S7" s="567"/>
      <c r="T7" s="567"/>
      <c r="U7" s="567"/>
    </row>
    <row r="8" spans="1:21" s="12" customFormat="1" ht="18.75" customHeight="1">
      <c r="A8" s="179"/>
      <c r="B8" s="179"/>
      <c r="C8" s="247" t="s">
        <v>83</v>
      </c>
      <c r="D8" s="248" t="s">
        <v>84</v>
      </c>
      <c r="E8" s="248">
        <v>1</v>
      </c>
      <c r="F8" s="248" t="s">
        <v>85</v>
      </c>
      <c r="G8" s="249" t="s">
        <v>85</v>
      </c>
      <c r="H8" s="249" t="s">
        <v>84</v>
      </c>
      <c r="I8" s="249" t="s">
        <v>85</v>
      </c>
      <c r="J8" s="249" t="s">
        <v>86</v>
      </c>
      <c r="K8" s="249" t="s">
        <v>84</v>
      </c>
      <c r="L8" s="231">
        <f>L9+L15+L24+L29+L40+L46+L50+L58+L82</f>
        <v>137948286.28</v>
      </c>
      <c r="M8" s="180" t="e">
        <f>M9+M15+#REF!+M22+#REF!+M31+M40+M47+#REF!+M55+#REF!+M71</f>
        <v>#REF!</v>
      </c>
      <c r="N8" s="180" t="e">
        <f>N9+N15+#REF!+N22+#REF!+N31+N40+N47+#REF!+N55+#REF!+N71</f>
        <v>#REF!</v>
      </c>
      <c r="O8" s="180" t="e">
        <f>O9+O15+#REF!+O22+#REF!+O31+O40+#REF!+O55+#REF!</f>
        <v>#REF!</v>
      </c>
      <c r="P8" s="180" t="e">
        <f>P9+P15+#REF!+P22+#REF!+P31+P40+P47+#REF!+P55+#REF!+P71</f>
        <v>#REF!</v>
      </c>
      <c r="Q8" s="180" t="e">
        <f>Q9+Q15+#REF!+Q22+#REF!+Q31+Q40+Q47+#REF!+Q55+#REF!+Q71</f>
        <v>#REF!</v>
      </c>
      <c r="R8" s="180" t="e">
        <f>R9+R15+#REF!+R22+#REF!+R31+R40+R47+#REF!+R55+#REF!+R71</f>
        <v>#REF!</v>
      </c>
      <c r="S8" s="181" t="e">
        <f>#REF!=SUM(L8:R8)</f>
        <v>#REF!</v>
      </c>
      <c r="T8" s="231">
        <f>T9+T15+T24+T29+T40+T46+T50+T58+T82</f>
        <v>141152090.87000003</v>
      </c>
      <c r="U8" s="11">
        <f>T8/L8*100</f>
        <v>102.32246784385354</v>
      </c>
    </row>
    <row r="9" spans="1:21" s="14" customFormat="1" ht="18.75" customHeight="1">
      <c r="A9" s="182"/>
      <c r="B9" s="182"/>
      <c r="C9" s="213" t="s">
        <v>87</v>
      </c>
      <c r="D9" s="250" t="s">
        <v>84</v>
      </c>
      <c r="E9" s="250">
        <v>1</v>
      </c>
      <c r="F9" s="250" t="s">
        <v>349</v>
      </c>
      <c r="G9" s="214" t="s">
        <v>85</v>
      </c>
      <c r="H9" s="214" t="s">
        <v>84</v>
      </c>
      <c r="I9" s="214" t="s">
        <v>85</v>
      </c>
      <c r="J9" s="214" t="s">
        <v>86</v>
      </c>
      <c r="K9" s="214" t="s">
        <v>84</v>
      </c>
      <c r="L9" s="13">
        <f>L10</f>
        <v>97838000</v>
      </c>
      <c r="M9" s="183" t="e">
        <f aca="true" t="shared" si="0" ref="M9:R9">M10</f>
        <v>#REF!</v>
      </c>
      <c r="N9" s="183" t="e">
        <f t="shared" si="0"/>
        <v>#REF!</v>
      </c>
      <c r="O9" s="183" t="e">
        <f t="shared" si="0"/>
        <v>#REF!</v>
      </c>
      <c r="P9" s="183" t="e">
        <f t="shared" si="0"/>
        <v>#REF!</v>
      </c>
      <c r="Q9" s="183" t="e">
        <f t="shared" si="0"/>
        <v>#REF!</v>
      </c>
      <c r="R9" s="184" t="e">
        <f t="shared" si="0"/>
        <v>#REF!</v>
      </c>
      <c r="S9" s="184" t="e">
        <f>#REF!=SUM(L9:R9)</f>
        <v>#REF!</v>
      </c>
      <c r="T9" s="13">
        <f>T10</f>
        <v>101992070.67999999</v>
      </c>
      <c r="U9" s="11">
        <f aca="true" t="shared" si="1" ref="U9:U71">T9/L9*100</f>
        <v>104.24586630961383</v>
      </c>
    </row>
    <row r="10" spans="1:21" s="17" customFormat="1" ht="19.5" customHeight="1">
      <c r="A10" s="15"/>
      <c r="B10" s="15"/>
      <c r="C10" s="206" t="s">
        <v>88</v>
      </c>
      <c r="D10" s="207" t="s">
        <v>84</v>
      </c>
      <c r="E10" s="215">
        <v>1</v>
      </c>
      <c r="F10" s="215" t="s">
        <v>349</v>
      </c>
      <c r="G10" s="207" t="s">
        <v>356</v>
      </c>
      <c r="H10" s="207" t="s">
        <v>84</v>
      </c>
      <c r="I10" s="207" t="s">
        <v>349</v>
      </c>
      <c r="J10" s="207" t="s">
        <v>86</v>
      </c>
      <c r="K10" s="207" t="s">
        <v>89</v>
      </c>
      <c r="L10" s="16">
        <f>L11+L12+L13+L14</f>
        <v>97838000</v>
      </c>
      <c r="M10" s="186" t="e">
        <f>#REF!+M12+#REF!+#REF!</f>
        <v>#REF!</v>
      </c>
      <c r="N10" s="186" t="e">
        <f>#REF!+N12+#REF!+#REF!</f>
        <v>#REF!</v>
      </c>
      <c r="O10" s="186" t="e">
        <f>#REF!+O12+#REF!+#REF!</f>
        <v>#REF!</v>
      </c>
      <c r="P10" s="186" t="e">
        <f>#REF!+P12+#REF!+#REF!</f>
        <v>#REF!</v>
      </c>
      <c r="Q10" s="186" t="e">
        <f>#REF!+Q12+#REF!+#REF!</f>
        <v>#REF!</v>
      </c>
      <c r="R10" s="187" t="e">
        <f>#REF!+R12+#REF!+#REF!</f>
        <v>#REF!</v>
      </c>
      <c r="S10" s="187" t="e">
        <f>#REF!=SUM(L10:R10)</f>
        <v>#REF!</v>
      </c>
      <c r="T10" s="16">
        <f>T11+T12+T13+T14</f>
        <v>101992070.67999999</v>
      </c>
      <c r="U10" s="11">
        <f t="shared" si="1"/>
        <v>104.24586630961383</v>
      </c>
    </row>
    <row r="11" spans="1:21" s="17" customFormat="1" ht="64.5" customHeight="1">
      <c r="A11" s="18"/>
      <c r="B11" s="15"/>
      <c r="C11" s="287" t="s">
        <v>90</v>
      </c>
      <c r="D11" s="218" t="s">
        <v>84</v>
      </c>
      <c r="E11" s="218" t="s">
        <v>91</v>
      </c>
      <c r="F11" s="218" t="s">
        <v>349</v>
      </c>
      <c r="G11" s="218" t="s">
        <v>356</v>
      </c>
      <c r="H11" s="218" t="s">
        <v>92</v>
      </c>
      <c r="I11" s="218" t="s">
        <v>349</v>
      </c>
      <c r="J11" s="218" t="s">
        <v>86</v>
      </c>
      <c r="K11" s="218" t="s">
        <v>89</v>
      </c>
      <c r="L11" s="19">
        <v>97300000</v>
      </c>
      <c r="M11" s="170"/>
      <c r="N11" s="170"/>
      <c r="O11" s="170"/>
      <c r="P11" s="170"/>
      <c r="Q11" s="170"/>
      <c r="R11" s="171"/>
      <c r="S11" s="171"/>
      <c r="T11" s="172">
        <v>101317480.51</v>
      </c>
      <c r="U11" s="11">
        <f t="shared" si="1"/>
        <v>104.12896249743062</v>
      </c>
    </row>
    <row r="12" spans="1:21" ht="86.25" customHeight="1">
      <c r="A12" s="18"/>
      <c r="B12" s="188"/>
      <c r="C12" s="287" t="s">
        <v>93</v>
      </c>
      <c r="D12" s="209" t="s">
        <v>84</v>
      </c>
      <c r="E12" s="252">
        <v>1</v>
      </c>
      <c r="F12" s="252" t="s">
        <v>349</v>
      </c>
      <c r="G12" s="209" t="s">
        <v>356</v>
      </c>
      <c r="H12" s="209" t="s">
        <v>94</v>
      </c>
      <c r="I12" s="209" t="s">
        <v>349</v>
      </c>
      <c r="J12" s="209" t="s">
        <v>86</v>
      </c>
      <c r="K12" s="209" t="s">
        <v>89</v>
      </c>
      <c r="L12" s="19">
        <v>91000</v>
      </c>
      <c r="M12" s="173">
        <f aca="true" t="shared" si="2" ref="M12:R12">SUM(M13:M14)</f>
        <v>10201</v>
      </c>
      <c r="N12" s="173">
        <f t="shared" si="2"/>
        <v>1327</v>
      </c>
      <c r="O12" s="173">
        <f t="shared" si="2"/>
        <v>1996</v>
      </c>
      <c r="P12" s="173">
        <f t="shared" si="2"/>
        <v>1647</v>
      </c>
      <c r="Q12" s="173">
        <f t="shared" si="2"/>
        <v>262</v>
      </c>
      <c r="R12" s="174">
        <f t="shared" si="2"/>
        <v>0</v>
      </c>
      <c r="S12" s="174" t="e">
        <f>#REF!=SUM(L12:R12)</f>
        <v>#REF!</v>
      </c>
      <c r="T12" s="172">
        <v>218666.85</v>
      </c>
      <c r="U12" s="11">
        <f t="shared" si="1"/>
        <v>240.29324175824178</v>
      </c>
    </row>
    <row r="13" spans="1:21" ht="37.5" customHeight="1">
      <c r="A13" s="18"/>
      <c r="B13" s="188"/>
      <c r="C13" s="287" t="s">
        <v>95</v>
      </c>
      <c r="D13" s="209" t="s">
        <v>84</v>
      </c>
      <c r="E13" s="252">
        <v>1</v>
      </c>
      <c r="F13" s="252" t="s">
        <v>349</v>
      </c>
      <c r="G13" s="209" t="s">
        <v>356</v>
      </c>
      <c r="H13" s="209" t="s">
        <v>96</v>
      </c>
      <c r="I13" s="209" t="s">
        <v>349</v>
      </c>
      <c r="J13" s="209" t="s">
        <v>86</v>
      </c>
      <c r="K13" s="209" t="s">
        <v>89</v>
      </c>
      <c r="L13" s="19">
        <v>290000</v>
      </c>
      <c r="M13" s="173">
        <v>10201</v>
      </c>
      <c r="N13" s="173">
        <v>1327</v>
      </c>
      <c r="O13" s="173">
        <v>1996</v>
      </c>
      <c r="P13" s="173">
        <v>1647</v>
      </c>
      <c r="Q13" s="173">
        <v>262</v>
      </c>
      <c r="R13" s="174">
        <v>0</v>
      </c>
      <c r="S13" s="174" t="e">
        <f>#REF!=SUM(L13:R13)</f>
        <v>#REF!</v>
      </c>
      <c r="T13" s="175">
        <v>289785</v>
      </c>
      <c r="U13" s="11">
        <f t="shared" si="1"/>
        <v>99.92586206896551</v>
      </c>
    </row>
    <row r="14" spans="1:21" ht="69" customHeight="1">
      <c r="A14" s="18"/>
      <c r="B14" s="188"/>
      <c r="C14" s="287" t="s">
        <v>97</v>
      </c>
      <c r="D14" s="209" t="s">
        <v>84</v>
      </c>
      <c r="E14" s="252">
        <v>1</v>
      </c>
      <c r="F14" s="252" t="s">
        <v>349</v>
      </c>
      <c r="G14" s="209" t="s">
        <v>356</v>
      </c>
      <c r="H14" s="209" t="s">
        <v>98</v>
      </c>
      <c r="I14" s="209" t="s">
        <v>349</v>
      </c>
      <c r="J14" s="209" t="s">
        <v>86</v>
      </c>
      <c r="K14" s="209" t="s">
        <v>89</v>
      </c>
      <c r="L14" s="19">
        <v>157000</v>
      </c>
      <c r="M14" s="173"/>
      <c r="N14" s="173"/>
      <c r="O14" s="173"/>
      <c r="P14" s="173"/>
      <c r="Q14" s="173"/>
      <c r="R14" s="174"/>
      <c r="S14" s="174" t="e">
        <f>#REF!=SUM(L14:R14)</f>
        <v>#REF!</v>
      </c>
      <c r="T14" s="442">
        <v>166138.32</v>
      </c>
      <c r="U14" s="11">
        <f t="shared" si="1"/>
        <v>105.82058598726114</v>
      </c>
    </row>
    <row r="15" spans="1:21" s="17" customFormat="1" ht="18" customHeight="1">
      <c r="A15" s="182"/>
      <c r="B15" s="182"/>
      <c r="C15" s="213" t="s">
        <v>99</v>
      </c>
      <c r="D15" s="250" t="s">
        <v>84</v>
      </c>
      <c r="E15" s="214" t="s">
        <v>91</v>
      </c>
      <c r="F15" s="214" t="s">
        <v>355</v>
      </c>
      <c r="G15" s="214" t="s">
        <v>85</v>
      </c>
      <c r="H15" s="214" t="s">
        <v>84</v>
      </c>
      <c r="I15" s="214" t="s">
        <v>85</v>
      </c>
      <c r="J15" s="214" t="s">
        <v>86</v>
      </c>
      <c r="K15" s="214" t="s">
        <v>84</v>
      </c>
      <c r="L15" s="13">
        <f>L16+L19+L22</f>
        <v>7199000</v>
      </c>
      <c r="M15" s="183">
        <f aca="true" t="shared" si="3" ref="M15:R15">M16</f>
        <v>0</v>
      </c>
      <c r="N15" s="183">
        <f t="shared" si="3"/>
        <v>0</v>
      </c>
      <c r="O15" s="183">
        <f t="shared" si="3"/>
        <v>0</v>
      </c>
      <c r="P15" s="183">
        <f t="shared" si="3"/>
        <v>0</v>
      </c>
      <c r="Q15" s="183">
        <f t="shared" si="3"/>
        <v>0</v>
      </c>
      <c r="R15" s="184">
        <f t="shared" si="3"/>
        <v>0</v>
      </c>
      <c r="S15" s="184" t="e">
        <f>#REF!=SUM(L15:R15)</f>
        <v>#REF!</v>
      </c>
      <c r="T15" s="13">
        <f>T16+T19+T22</f>
        <v>7260782.11</v>
      </c>
      <c r="U15" s="11">
        <f t="shared" si="1"/>
        <v>100.85820405611892</v>
      </c>
    </row>
    <row r="16" spans="1:21" s="17" customFormat="1" ht="18.75" customHeight="1">
      <c r="A16" s="15"/>
      <c r="B16" s="15"/>
      <c r="C16" s="206" t="s">
        <v>100</v>
      </c>
      <c r="D16" s="207" t="s">
        <v>84</v>
      </c>
      <c r="E16" s="207" t="s">
        <v>91</v>
      </c>
      <c r="F16" s="207" t="s">
        <v>355</v>
      </c>
      <c r="G16" s="207" t="s">
        <v>356</v>
      </c>
      <c r="H16" s="207" t="s">
        <v>84</v>
      </c>
      <c r="I16" s="207" t="s">
        <v>356</v>
      </c>
      <c r="J16" s="207" t="s">
        <v>86</v>
      </c>
      <c r="K16" s="207" t="s">
        <v>89</v>
      </c>
      <c r="L16" s="16">
        <f>L17+L18</f>
        <v>6050000</v>
      </c>
      <c r="M16" s="186"/>
      <c r="N16" s="186"/>
      <c r="O16" s="186"/>
      <c r="P16" s="186"/>
      <c r="Q16" s="186"/>
      <c r="R16" s="187"/>
      <c r="S16" s="187" t="e">
        <f>#REF!=SUM(L16:R16)</f>
        <v>#REF!</v>
      </c>
      <c r="T16" s="16">
        <f>T17+T18</f>
        <v>6088266.75</v>
      </c>
      <c r="U16" s="11">
        <f t="shared" si="1"/>
        <v>100.63250826446281</v>
      </c>
    </row>
    <row r="17" spans="1:21" ht="18.75" customHeight="1">
      <c r="A17" s="18"/>
      <c r="B17" s="15"/>
      <c r="C17" s="246" t="s">
        <v>100</v>
      </c>
      <c r="D17" s="218" t="s">
        <v>84</v>
      </c>
      <c r="E17" s="218" t="s">
        <v>91</v>
      </c>
      <c r="F17" s="218" t="s">
        <v>355</v>
      </c>
      <c r="G17" s="218" t="s">
        <v>356</v>
      </c>
      <c r="H17" s="218" t="s">
        <v>92</v>
      </c>
      <c r="I17" s="218" t="s">
        <v>356</v>
      </c>
      <c r="J17" s="218" t="s">
        <v>86</v>
      </c>
      <c r="K17" s="218" t="s">
        <v>89</v>
      </c>
      <c r="L17" s="19">
        <v>6050000</v>
      </c>
      <c r="M17" s="165"/>
      <c r="N17" s="165"/>
      <c r="O17" s="165"/>
      <c r="P17" s="165"/>
      <c r="Q17" s="165"/>
      <c r="R17" s="166"/>
      <c r="S17" s="166" t="e">
        <f>#REF!=SUM(L17:R17)</f>
        <v>#REF!</v>
      </c>
      <c r="T17" s="523">
        <v>6088266.75</v>
      </c>
      <c r="U17" s="11">
        <f t="shared" si="1"/>
        <v>100.63250826446281</v>
      </c>
    </row>
    <row r="18" spans="1:21" ht="30.75" customHeight="1">
      <c r="A18" s="18"/>
      <c r="B18" s="15"/>
      <c r="C18" s="246" t="s">
        <v>101</v>
      </c>
      <c r="D18" s="218" t="s">
        <v>84</v>
      </c>
      <c r="E18" s="218" t="s">
        <v>91</v>
      </c>
      <c r="F18" s="218" t="s">
        <v>355</v>
      </c>
      <c r="G18" s="218" t="s">
        <v>356</v>
      </c>
      <c r="H18" s="218" t="s">
        <v>94</v>
      </c>
      <c r="I18" s="218" t="s">
        <v>356</v>
      </c>
      <c r="J18" s="218" t="s">
        <v>86</v>
      </c>
      <c r="K18" s="218" t="s">
        <v>89</v>
      </c>
      <c r="L18" s="19">
        <v>0</v>
      </c>
      <c r="M18" s="165"/>
      <c r="N18" s="165"/>
      <c r="O18" s="165"/>
      <c r="P18" s="165"/>
      <c r="Q18" s="165"/>
      <c r="R18" s="166"/>
      <c r="S18" s="166"/>
      <c r="T18" s="167">
        <v>0</v>
      </c>
      <c r="U18" s="11"/>
    </row>
    <row r="19" spans="1:21" ht="24.75" customHeight="1">
      <c r="A19" s="15"/>
      <c r="B19" s="15"/>
      <c r="C19" s="206" t="s">
        <v>102</v>
      </c>
      <c r="D19" s="207" t="s">
        <v>84</v>
      </c>
      <c r="E19" s="207" t="s">
        <v>91</v>
      </c>
      <c r="F19" s="207" t="s">
        <v>355</v>
      </c>
      <c r="G19" s="207" t="s">
        <v>358</v>
      </c>
      <c r="H19" s="207" t="s">
        <v>84</v>
      </c>
      <c r="I19" s="207" t="s">
        <v>349</v>
      </c>
      <c r="J19" s="207" t="s">
        <v>86</v>
      </c>
      <c r="K19" s="207" t="s">
        <v>89</v>
      </c>
      <c r="L19" s="16">
        <f>L20+L21</f>
        <v>787000</v>
      </c>
      <c r="M19" s="186"/>
      <c r="N19" s="186"/>
      <c r="O19" s="186"/>
      <c r="P19" s="186"/>
      <c r="Q19" s="186"/>
      <c r="R19" s="187"/>
      <c r="S19" s="187"/>
      <c r="T19" s="16">
        <f>T20+T21</f>
        <v>786815.3600000001</v>
      </c>
      <c r="U19" s="11">
        <f t="shared" si="1"/>
        <v>99.97653875476495</v>
      </c>
    </row>
    <row r="20" spans="1:21" ht="21" customHeight="1">
      <c r="A20" s="18"/>
      <c r="B20" s="182"/>
      <c r="C20" s="239" t="s">
        <v>458</v>
      </c>
      <c r="D20" s="218" t="s">
        <v>84</v>
      </c>
      <c r="E20" s="218" t="s">
        <v>91</v>
      </c>
      <c r="F20" s="218" t="s">
        <v>355</v>
      </c>
      <c r="G20" s="218" t="s">
        <v>358</v>
      </c>
      <c r="H20" s="218" t="s">
        <v>92</v>
      </c>
      <c r="I20" s="218" t="s">
        <v>349</v>
      </c>
      <c r="J20" s="218" t="s">
        <v>86</v>
      </c>
      <c r="K20" s="218" t="s">
        <v>89</v>
      </c>
      <c r="L20" s="19">
        <v>787000</v>
      </c>
      <c r="M20" s="186"/>
      <c r="N20" s="186"/>
      <c r="O20" s="186"/>
      <c r="P20" s="186"/>
      <c r="Q20" s="186"/>
      <c r="R20" s="187"/>
      <c r="S20" s="187"/>
      <c r="T20" s="524">
        <v>786815.3600000001</v>
      </c>
      <c r="U20" s="11">
        <f t="shared" si="1"/>
        <v>99.97653875476495</v>
      </c>
    </row>
    <row r="21" spans="1:21" ht="37.5" customHeight="1">
      <c r="A21" s="18"/>
      <c r="B21" s="182"/>
      <c r="C21" s="239" t="s">
        <v>103</v>
      </c>
      <c r="D21" s="218" t="s">
        <v>84</v>
      </c>
      <c r="E21" s="218" t="s">
        <v>91</v>
      </c>
      <c r="F21" s="218" t="s">
        <v>355</v>
      </c>
      <c r="G21" s="218" t="s">
        <v>358</v>
      </c>
      <c r="H21" s="218" t="s">
        <v>94</v>
      </c>
      <c r="I21" s="218" t="s">
        <v>349</v>
      </c>
      <c r="J21" s="218" t="s">
        <v>86</v>
      </c>
      <c r="K21" s="218" t="s">
        <v>89</v>
      </c>
      <c r="L21" s="19">
        <v>0</v>
      </c>
      <c r="M21" s="186"/>
      <c r="N21" s="186"/>
      <c r="O21" s="186"/>
      <c r="P21" s="186"/>
      <c r="Q21" s="186"/>
      <c r="R21" s="187"/>
      <c r="S21" s="187"/>
      <c r="T21" s="19">
        <v>0</v>
      </c>
      <c r="U21" s="11"/>
    </row>
    <row r="22" spans="1:21" s="17" customFormat="1" ht="20.25" customHeight="1">
      <c r="A22" s="15"/>
      <c r="B22" s="15"/>
      <c r="C22" s="206" t="s">
        <v>104</v>
      </c>
      <c r="D22" s="207" t="s">
        <v>84</v>
      </c>
      <c r="E22" s="207" t="s">
        <v>91</v>
      </c>
      <c r="F22" s="207" t="s">
        <v>355</v>
      </c>
      <c r="G22" s="207" t="s">
        <v>359</v>
      </c>
      <c r="H22" s="207" t="s">
        <v>84</v>
      </c>
      <c r="I22" s="207" t="s">
        <v>356</v>
      </c>
      <c r="J22" s="207" t="s">
        <v>86</v>
      </c>
      <c r="K22" s="207" t="s">
        <v>89</v>
      </c>
      <c r="L22" s="16">
        <f>L23</f>
        <v>362000</v>
      </c>
      <c r="M22" s="183" t="e">
        <f>M24+#REF!+#REF!</f>
        <v>#REF!</v>
      </c>
      <c r="N22" s="183" t="e">
        <f>N24+#REF!+#REF!</f>
        <v>#REF!</v>
      </c>
      <c r="O22" s="183" t="e">
        <f>O24+#REF!+#REF!</f>
        <v>#REF!</v>
      </c>
      <c r="P22" s="183" t="e">
        <f>P24+#REF!+#REF!</f>
        <v>#REF!</v>
      </c>
      <c r="Q22" s="183" t="e">
        <f>Q24+#REF!+#REF!</f>
        <v>#REF!</v>
      </c>
      <c r="R22" s="184" t="e">
        <f>R24+#REF!+#REF!</f>
        <v>#REF!</v>
      </c>
      <c r="S22" s="184" t="e">
        <f>#REF!=SUM(L22:R22)</f>
        <v>#REF!</v>
      </c>
      <c r="T22" s="16">
        <f>T23</f>
        <v>385700</v>
      </c>
      <c r="U22" s="11">
        <f t="shared" si="1"/>
        <v>106.54696132596686</v>
      </c>
    </row>
    <row r="23" spans="1:21" ht="34.5" customHeight="1">
      <c r="A23" s="18"/>
      <c r="B23" s="191"/>
      <c r="C23" s="239" t="s">
        <v>105</v>
      </c>
      <c r="D23" s="218" t="s">
        <v>84</v>
      </c>
      <c r="E23" s="218" t="s">
        <v>91</v>
      </c>
      <c r="F23" s="218" t="s">
        <v>355</v>
      </c>
      <c r="G23" s="218" t="s">
        <v>359</v>
      </c>
      <c r="H23" s="218" t="s">
        <v>94</v>
      </c>
      <c r="I23" s="218" t="s">
        <v>356</v>
      </c>
      <c r="J23" s="218" t="s">
        <v>86</v>
      </c>
      <c r="K23" s="218" t="s">
        <v>89</v>
      </c>
      <c r="L23" s="20">
        <v>362000</v>
      </c>
      <c r="M23" s="183"/>
      <c r="N23" s="183"/>
      <c r="O23" s="183"/>
      <c r="P23" s="183"/>
      <c r="Q23" s="183"/>
      <c r="R23" s="184"/>
      <c r="S23" s="184"/>
      <c r="T23" s="482">
        <v>385700</v>
      </c>
      <c r="U23" s="11">
        <f t="shared" si="1"/>
        <v>106.54696132596686</v>
      </c>
    </row>
    <row r="24" spans="1:21" ht="21.75" customHeight="1">
      <c r="A24" s="182"/>
      <c r="B24" s="191"/>
      <c r="C24" s="213" t="s">
        <v>106</v>
      </c>
      <c r="D24" s="250" t="s">
        <v>84</v>
      </c>
      <c r="E24" s="214" t="s">
        <v>91</v>
      </c>
      <c r="F24" s="214" t="s">
        <v>351</v>
      </c>
      <c r="G24" s="214" t="s">
        <v>85</v>
      </c>
      <c r="H24" s="214" t="s">
        <v>84</v>
      </c>
      <c r="I24" s="214" t="s">
        <v>85</v>
      </c>
      <c r="J24" s="214" t="s">
        <v>86</v>
      </c>
      <c r="K24" s="214" t="s">
        <v>84</v>
      </c>
      <c r="L24" s="13">
        <f>L25+L27</f>
        <v>3303000</v>
      </c>
      <c r="M24" s="189"/>
      <c r="N24" s="189"/>
      <c r="O24" s="189"/>
      <c r="P24" s="189"/>
      <c r="Q24" s="189"/>
      <c r="R24" s="190"/>
      <c r="S24" s="190" t="e">
        <f>#REF!=SUM(L24:R24)</f>
        <v>#REF!</v>
      </c>
      <c r="T24" s="13">
        <f>T25</f>
        <v>3285536.2</v>
      </c>
      <c r="U24" s="11">
        <f t="shared" si="1"/>
        <v>99.47127459884953</v>
      </c>
    </row>
    <row r="25" spans="1:21" ht="36" customHeight="1">
      <c r="A25" s="15"/>
      <c r="B25" s="182"/>
      <c r="C25" s="253" t="s">
        <v>107</v>
      </c>
      <c r="D25" s="254" t="s">
        <v>84</v>
      </c>
      <c r="E25" s="254" t="s">
        <v>91</v>
      </c>
      <c r="F25" s="254" t="s">
        <v>351</v>
      </c>
      <c r="G25" s="254" t="s">
        <v>358</v>
      </c>
      <c r="H25" s="254" t="s">
        <v>84</v>
      </c>
      <c r="I25" s="254" t="s">
        <v>349</v>
      </c>
      <c r="J25" s="254" t="s">
        <v>86</v>
      </c>
      <c r="K25" s="254" t="s">
        <v>84</v>
      </c>
      <c r="L25" s="16">
        <f>L26</f>
        <v>3300000</v>
      </c>
      <c r="M25" s="189"/>
      <c r="N25" s="189"/>
      <c r="O25" s="189"/>
      <c r="P25" s="189"/>
      <c r="Q25" s="189"/>
      <c r="R25" s="190"/>
      <c r="S25" s="190"/>
      <c r="T25" s="16">
        <f>T26+T28</f>
        <v>3285536.2</v>
      </c>
      <c r="U25" s="11">
        <f t="shared" si="1"/>
        <v>99.56170303030304</v>
      </c>
    </row>
    <row r="26" spans="1:21" ht="36" customHeight="1">
      <c r="A26" s="15"/>
      <c r="B26" s="182"/>
      <c r="C26" s="263" t="s">
        <v>108</v>
      </c>
      <c r="D26" s="209" t="s">
        <v>84</v>
      </c>
      <c r="E26" s="209" t="s">
        <v>91</v>
      </c>
      <c r="F26" s="209" t="s">
        <v>351</v>
      </c>
      <c r="G26" s="209" t="s">
        <v>358</v>
      </c>
      <c r="H26" s="209" t="s">
        <v>92</v>
      </c>
      <c r="I26" s="209" t="s">
        <v>349</v>
      </c>
      <c r="J26" s="209" t="s">
        <v>86</v>
      </c>
      <c r="K26" s="209" t="s">
        <v>89</v>
      </c>
      <c r="L26" s="19">
        <v>3300000</v>
      </c>
      <c r="M26" s="189"/>
      <c r="N26" s="189"/>
      <c r="O26" s="189"/>
      <c r="P26" s="189"/>
      <c r="Q26" s="189"/>
      <c r="R26" s="190"/>
      <c r="S26" s="190"/>
      <c r="T26" s="483">
        <v>3282536.2</v>
      </c>
      <c r="U26" s="11">
        <f>T26/L26*100</f>
        <v>99.47079393939394</v>
      </c>
    </row>
    <row r="27" spans="1:21" ht="36" customHeight="1">
      <c r="A27" s="15"/>
      <c r="B27" s="182"/>
      <c r="C27" s="553" t="s">
        <v>109</v>
      </c>
      <c r="D27" s="554" t="s">
        <v>84</v>
      </c>
      <c r="E27" s="554" t="s">
        <v>91</v>
      </c>
      <c r="F27" s="554" t="s">
        <v>351</v>
      </c>
      <c r="G27" s="554" t="s">
        <v>350</v>
      </c>
      <c r="H27" s="554" t="s">
        <v>84</v>
      </c>
      <c r="I27" s="554" t="s">
        <v>349</v>
      </c>
      <c r="J27" s="554" t="s">
        <v>86</v>
      </c>
      <c r="K27" s="554" t="s">
        <v>89</v>
      </c>
      <c r="L27" s="16">
        <f>L28</f>
        <v>3000</v>
      </c>
      <c r="M27" s="189"/>
      <c r="N27" s="189"/>
      <c r="O27" s="189"/>
      <c r="P27" s="189"/>
      <c r="Q27" s="189"/>
      <c r="R27" s="190"/>
      <c r="S27" s="190"/>
      <c r="T27" s="16">
        <f>T28</f>
        <v>3000</v>
      </c>
      <c r="U27" s="11">
        <f>T27/L27*100</f>
        <v>100</v>
      </c>
    </row>
    <row r="28" spans="1:21" ht="34.5" customHeight="1">
      <c r="A28" s="18"/>
      <c r="B28" s="15"/>
      <c r="C28" s="263" t="s">
        <v>468</v>
      </c>
      <c r="D28" s="209" t="s">
        <v>84</v>
      </c>
      <c r="E28" s="209" t="s">
        <v>91</v>
      </c>
      <c r="F28" s="209" t="s">
        <v>351</v>
      </c>
      <c r="G28" s="209" t="s">
        <v>350</v>
      </c>
      <c r="H28" s="209" t="s">
        <v>456</v>
      </c>
      <c r="I28" s="209" t="s">
        <v>349</v>
      </c>
      <c r="J28" s="209" t="s">
        <v>86</v>
      </c>
      <c r="K28" s="209" t="s">
        <v>89</v>
      </c>
      <c r="L28" s="19">
        <v>3000</v>
      </c>
      <c r="M28" s="189"/>
      <c r="N28" s="189"/>
      <c r="O28" s="189"/>
      <c r="P28" s="189"/>
      <c r="Q28" s="189"/>
      <c r="R28" s="190"/>
      <c r="S28" s="190"/>
      <c r="T28" s="303">
        <v>3000</v>
      </c>
      <c r="U28" s="11">
        <f t="shared" si="1"/>
        <v>100</v>
      </c>
    </row>
    <row r="29" spans="1:21" s="17" customFormat="1" ht="39" customHeight="1">
      <c r="A29" s="205"/>
      <c r="B29" s="188"/>
      <c r="C29" s="213" t="s">
        <v>110</v>
      </c>
      <c r="D29" s="250" t="s">
        <v>84</v>
      </c>
      <c r="E29" s="214" t="s">
        <v>91</v>
      </c>
      <c r="F29" s="214" t="s">
        <v>380</v>
      </c>
      <c r="G29" s="214" t="s">
        <v>85</v>
      </c>
      <c r="H29" s="214" t="s">
        <v>84</v>
      </c>
      <c r="I29" s="214" t="s">
        <v>85</v>
      </c>
      <c r="J29" s="214" t="s">
        <v>86</v>
      </c>
      <c r="K29" s="214" t="s">
        <v>84</v>
      </c>
      <c r="L29" s="13">
        <f>L32+L30</f>
        <v>8243380.99</v>
      </c>
      <c r="M29" s="189"/>
      <c r="N29" s="189"/>
      <c r="O29" s="189"/>
      <c r="P29" s="189"/>
      <c r="Q29" s="189"/>
      <c r="R29" s="190"/>
      <c r="S29" s="190"/>
      <c r="T29" s="13">
        <f>T32+T30</f>
        <v>7721782.32</v>
      </c>
      <c r="U29" s="11">
        <f t="shared" si="1"/>
        <v>93.672515310978</v>
      </c>
    </row>
    <row r="30" spans="1:21" s="17" customFormat="1" ht="36.75" customHeight="1">
      <c r="A30" s="18"/>
      <c r="B30" s="182"/>
      <c r="C30" s="224" t="s">
        <v>252</v>
      </c>
      <c r="D30" s="227" t="s">
        <v>84</v>
      </c>
      <c r="E30" s="227" t="s">
        <v>91</v>
      </c>
      <c r="F30" s="227" t="s">
        <v>380</v>
      </c>
      <c r="G30" s="227" t="s">
        <v>358</v>
      </c>
      <c r="H30" s="227" t="s">
        <v>84</v>
      </c>
      <c r="I30" s="227" t="s">
        <v>85</v>
      </c>
      <c r="J30" s="227" t="s">
        <v>86</v>
      </c>
      <c r="K30" s="227" t="s">
        <v>113</v>
      </c>
      <c r="L30" s="16">
        <f>L31</f>
        <v>1288380.99</v>
      </c>
      <c r="M30" s="189"/>
      <c r="N30" s="189"/>
      <c r="O30" s="189"/>
      <c r="P30" s="189"/>
      <c r="Q30" s="189"/>
      <c r="R30" s="190"/>
      <c r="S30" s="190"/>
      <c r="T30" s="16">
        <f>T31</f>
        <v>1288380.99</v>
      </c>
      <c r="U30" s="11">
        <f t="shared" si="1"/>
        <v>100</v>
      </c>
    </row>
    <row r="31" spans="1:21" ht="36" customHeight="1">
      <c r="A31" s="192"/>
      <c r="B31" s="15"/>
      <c r="C31" s="278" t="s">
        <v>111</v>
      </c>
      <c r="D31" s="218" t="s">
        <v>84</v>
      </c>
      <c r="E31" s="218" t="s">
        <v>91</v>
      </c>
      <c r="F31" s="218" t="s">
        <v>380</v>
      </c>
      <c r="G31" s="218" t="s">
        <v>358</v>
      </c>
      <c r="H31" s="218" t="s">
        <v>112</v>
      </c>
      <c r="I31" s="218" t="s">
        <v>355</v>
      </c>
      <c r="J31" s="218" t="s">
        <v>86</v>
      </c>
      <c r="K31" s="218" t="s">
        <v>113</v>
      </c>
      <c r="L31" s="518">
        <v>1288380.99</v>
      </c>
      <c r="M31" s="525" t="e">
        <f aca="true" t="shared" si="4" ref="M31:R31">M32</f>
        <v>#REF!</v>
      </c>
      <c r="N31" s="525" t="e">
        <f t="shared" si="4"/>
        <v>#REF!</v>
      </c>
      <c r="O31" s="525" t="e">
        <f t="shared" si="4"/>
        <v>#REF!</v>
      </c>
      <c r="P31" s="525" t="e">
        <f t="shared" si="4"/>
        <v>#REF!</v>
      </c>
      <c r="Q31" s="525" t="e">
        <f t="shared" si="4"/>
        <v>#REF!</v>
      </c>
      <c r="R31" s="525" t="e">
        <f t="shared" si="4"/>
        <v>#REF!</v>
      </c>
      <c r="S31" s="526" t="e">
        <f>#REF!=SUM(L31:R31)</f>
        <v>#REF!</v>
      </c>
      <c r="T31" s="518">
        <v>1288380.99</v>
      </c>
      <c r="U31" s="11">
        <f t="shared" si="1"/>
        <v>100</v>
      </c>
    </row>
    <row r="32" spans="1:21" ht="88.5" customHeight="1">
      <c r="A32" s="18"/>
      <c r="B32" s="15"/>
      <c r="C32" s="217" t="s">
        <v>114</v>
      </c>
      <c r="D32" s="215" t="s">
        <v>84</v>
      </c>
      <c r="E32" s="207" t="s">
        <v>91</v>
      </c>
      <c r="F32" s="207" t="s">
        <v>380</v>
      </c>
      <c r="G32" s="207" t="s">
        <v>355</v>
      </c>
      <c r="H32" s="207" t="s">
        <v>84</v>
      </c>
      <c r="I32" s="207" t="s">
        <v>85</v>
      </c>
      <c r="J32" s="207" t="s">
        <v>86</v>
      </c>
      <c r="K32" s="207" t="s">
        <v>113</v>
      </c>
      <c r="L32" s="16">
        <f>L33+L36+L38</f>
        <v>6955000</v>
      </c>
      <c r="M32" s="168" t="e">
        <f>M33+#REF!</f>
        <v>#REF!</v>
      </c>
      <c r="N32" s="168" t="e">
        <f>N33+#REF!</f>
        <v>#REF!</v>
      </c>
      <c r="O32" s="168" t="e">
        <f>O33+#REF!</f>
        <v>#REF!</v>
      </c>
      <c r="P32" s="168" t="e">
        <f>P33+#REF!</f>
        <v>#REF!</v>
      </c>
      <c r="Q32" s="168" t="e">
        <f>Q33+#REF!</f>
        <v>#REF!</v>
      </c>
      <c r="R32" s="169" t="e">
        <f>R33+#REF!</f>
        <v>#REF!</v>
      </c>
      <c r="S32" s="169" t="e">
        <f>#REF!=SUM(L32:R32)</f>
        <v>#REF!</v>
      </c>
      <c r="T32" s="16">
        <f>T33+T36+T38</f>
        <v>6433401.33</v>
      </c>
      <c r="U32" s="11">
        <f t="shared" si="1"/>
        <v>92.50037857656362</v>
      </c>
    </row>
    <row r="33" spans="1:21" ht="54.75" customHeight="1">
      <c r="A33" s="192"/>
      <c r="B33" s="188"/>
      <c r="C33" s="279" t="s">
        <v>115</v>
      </c>
      <c r="D33" s="274" t="s">
        <v>84</v>
      </c>
      <c r="E33" s="274" t="s">
        <v>91</v>
      </c>
      <c r="F33" s="274" t="s">
        <v>380</v>
      </c>
      <c r="G33" s="274" t="s">
        <v>355</v>
      </c>
      <c r="H33" s="274" t="s">
        <v>92</v>
      </c>
      <c r="I33" s="274" t="s">
        <v>85</v>
      </c>
      <c r="J33" s="274" t="s">
        <v>86</v>
      </c>
      <c r="K33" s="274" t="s">
        <v>113</v>
      </c>
      <c r="L33" s="275">
        <f>L34+L35</f>
        <v>2370000</v>
      </c>
      <c r="M33" s="189"/>
      <c r="N33" s="189"/>
      <c r="O33" s="189"/>
      <c r="P33" s="189"/>
      <c r="Q33" s="189"/>
      <c r="R33" s="190" t="e">
        <f>SUM(#REF!)</f>
        <v>#REF!</v>
      </c>
      <c r="S33" s="190" t="e">
        <f>#REF!=SUM(L33:R33)</f>
        <v>#REF!</v>
      </c>
      <c r="T33" s="275">
        <f>T34+T35</f>
        <v>1814080.25</v>
      </c>
      <c r="U33" s="11">
        <f t="shared" si="1"/>
        <v>76.54347046413503</v>
      </c>
    </row>
    <row r="34" spans="1:21" ht="60" customHeight="1">
      <c r="A34" s="18"/>
      <c r="B34" s="188"/>
      <c r="C34" s="256" t="s">
        <v>457</v>
      </c>
      <c r="D34" s="209" t="s">
        <v>84</v>
      </c>
      <c r="E34" s="209" t="s">
        <v>91</v>
      </c>
      <c r="F34" s="209" t="s">
        <v>380</v>
      </c>
      <c r="G34" s="209" t="s">
        <v>355</v>
      </c>
      <c r="H34" s="209" t="s">
        <v>116</v>
      </c>
      <c r="I34" s="209" t="s">
        <v>354</v>
      </c>
      <c r="J34" s="209" t="s">
        <v>86</v>
      </c>
      <c r="K34" s="209" t="s">
        <v>113</v>
      </c>
      <c r="L34" s="19">
        <v>1700000</v>
      </c>
      <c r="M34" s="189"/>
      <c r="N34" s="189"/>
      <c r="O34" s="189"/>
      <c r="P34" s="189"/>
      <c r="Q34" s="189"/>
      <c r="R34" s="190"/>
      <c r="S34" s="190"/>
      <c r="T34" s="451">
        <v>1174154.51</v>
      </c>
      <c r="U34" s="11">
        <f t="shared" si="1"/>
        <v>69.06791235294118</v>
      </c>
    </row>
    <row r="35" spans="1:21" ht="71.25" customHeight="1">
      <c r="A35" s="18"/>
      <c r="B35" s="188"/>
      <c r="C35" s="256" t="s">
        <v>262</v>
      </c>
      <c r="D35" s="209" t="s">
        <v>84</v>
      </c>
      <c r="E35" s="209" t="s">
        <v>91</v>
      </c>
      <c r="F35" s="209" t="s">
        <v>380</v>
      </c>
      <c r="G35" s="209" t="s">
        <v>355</v>
      </c>
      <c r="H35" s="209" t="s">
        <v>116</v>
      </c>
      <c r="I35" s="209" t="s">
        <v>397</v>
      </c>
      <c r="J35" s="209" t="s">
        <v>86</v>
      </c>
      <c r="K35" s="209" t="s">
        <v>113</v>
      </c>
      <c r="L35" s="19">
        <v>670000</v>
      </c>
      <c r="M35" s="189" t="e">
        <f>#REF!</f>
        <v>#REF!</v>
      </c>
      <c r="N35" s="189" t="e">
        <f>#REF!</f>
        <v>#REF!</v>
      </c>
      <c r="O35" s="189" t="e">
        <f>#REF!</f>
        <v>#REF!</v>
      </c>
      <c r="P35" s="189" t="e">
        <f>#REF!</f>
        <v>#REF!</v>
      </c>
      <c r="Q35" s="189" t="e">
        <f>#REF!</f>
        <v>#REF!</v>
      </c>
      <c r="R35" s="190" t="e">
        <f>#REF!</f>
        <v>#REF!</v>
      </c>
      <c r="S35" s="190" t="e">
        <f>#REF!=SUM(L35:R35)</f>
        <v>#REF!</v>
      </c>
      <c r="T35" s="302">
        <v>639925.74</v>
      </c>
      <c r="U35" s="11">
        <f t="shared" si="1"/>
        <v>95.51130447761193</v>
      </c>
    </row>
    <row r="36" spans="1:21" ht="71.25" customHeight="1">
      <c r="A36" s="18"/>
      <c r="B36" s="188"/>
      <c r="C36" s="292" t="s">
        <v>467</v>
      </c>
      <c r="D36" s="293" t="s">
        <v>84</v>
      </c>
      <c r="E36" s="293" t="s">
        <v>91</v>
      </c>
      <c r="F36" s="293" t="s">
        <v>380</v>
      </c>
      <c r="G36" s="293" t="s">
        <v>355</v>
      </c>
      <c r="H36" s="293" t="s">
        <v>94</v>
      </c>
      <c r="I36" s="293" t="s">
        <v>355</v>
      </c>
      <c r="J36" s="293" t="s">
        <v>86</v>
      </c>
      <c r="K36" s="293" t="s">
        <v>113</v>
      </c>
      <c r="L36" s="294">
        <f>L37</f>
        <v>785000</v>
      </c>
      <c r="M36" s="295"/>
      <c r="N36" s="295"/>
      <c r="O36" s="295"/>
      <c r="P36" s="295"/>
      <c r="Q36" s="295"/>
      <c r="R36" s="296"/>
      <c r="S36" s="296"/>
      <c r="T36" s="294">
        <f>T37</f>
        <v>821632.85</v>
      </c>
      <c r="U36" s="11"/>
    </row>
    <row r="37" spans="1:21" ht="71.25" customHeight="1">
      <c r="A37" s="18"/>
      <c r="B37" s="188"/>
      <c r="C37" s="256" t="s">
        <v>466</v>
      </c>
      <c r="D37" s="209" t="s">
        <v>84</v>
      </c>
      <c r="E37" s="209" t="s">
        <v>91</v>
      </c>
      <c r="F37" s="209" t="s">
        <v>380</v>
      </c>
      <c r="G37" s="209" t="s">
        <v>355</v>
      </c>
      <c r="H37" s="209" t="s">
        <v>135</v>
      </c>
      <c r="I37" s="209" t="s">
        <v>355</v>
      </c>
      <c r="J37" s="209" t="s">
        <v>86</v>
      </c>
      <c r="K37" s="209" t="s">
        <v>113</v>
      </c>
      <c r="L37" s="19">
        <v>785000</v>
      </c>
      <c r="M37" s="189"/>
      <c r="N37" s="189"/>
      <c r="O37" s="189"/>
      <c r="P37" s="189"/>
      <c r="Q37" s="189"/>
      <c r="R37" s="190"/>
      <c r="S37" s="190"/>
      <c r="T37" s="452">
        <v>821632.85</v>
      </c>
      <c r="U37" s="11">
        <f>T37/L37*100</f>
        <v>104.6666050955414</v>
      </c>
    </row>
    <row r="38" spans="1:21" ht="69" customHeight="1">
      <c r="A38" s="18"/>
      <c r="B38" s="188"/>
      <c r="C38" s="280" t="s">
        <v>117</v>
      </c>
      <c r="D38" s="274" t="s">
        <v>84</v>
      </c>
      <c r="E38" s="274" t="s">
        <v>91</v>
      </c>
      <c r="F38" s="274" t="s">
        <v>380</v>
      </c>
      <c r="G38" s="274" t="s">
        <v>355</v>
      </c>
      <c r="H38" s="274" t="s">
        <v>118</v>
      </c>
      <c r="I38" s="274" t="s">
        <v>355</v>
      </c>
      <c r="J38" s="274" t="s">
        <v>86</v>
      </c>
      <c r="K38" s="274" t="s">
        <v>113</v>
      </c>
      <c r="L38" s="275">
        <f>L39</f>
        <v>3800000</v>
      </c>
      <c r="M38" s="189" t="e">
        <f>#REF!</f>
        <v>#REF!</v>
      </c>
      <c r="N38" s="189" t="e">
        <f>#REF!</f>
        <v>#REF!</v>
      </c>
      <c r="O38" s="189" t="e">
        <f>#REF!</f>
        <v>#REF!</v>
      </c>
      <c r="P38" s="189" t="e">
        <f>#REF!</f>
        <v>#REF!</v>
      </c>
      <c r="Q38" s="189" t="e">
        <f>#REF!</f>
        <v>#REF!</v>
      </c>
      <c r="R38" s="190" t="e">
        <f>#REF!</f>
        <v>#REF!</v>
      </c>
      <c r="S38" s="190" t="e">
        <f>#REF!=SUM(L38:R38)</f>
        <v>#REF!</v>
      </c>
      <c r="T38" s="275">
        <f>T39</f>
        <v>3797688.23</v>
      </c>
      <c r="U38" s="11">
        <f>T38/L38*100</f>
        <v>99.93916394736843</v>
      </c>
    </row>
    <row r="39" spans="1:21" ht="51.75" customHeight="1">
      <c r="A39" s="18"/>
      <c r="B39" s="188"/>
      <c r="C39" s="256" t="s">
        <v>119</v>
      </c>
      <c r="D39" s="209" t="s">
        <v>84</v>
      </c>
      <c r="E39" s="209" t="s">
        <v>91</v>
      </c>
      <c r="F39" s="209" t="s">
        <v>380</v>
      </c>
      <c r="G39" s="209" t="s">
        <v>355</v>
      </c>
      <c r="H39" s="209" t="s">
        <v>118</v>
      </c>
      <c r="I39" s="209" t="s">
        <v>355</v>
      </c>
      <c r="J39" s="209" t="s">
        <v>86</v>
      </c>
      <c r="K39" s="209" t="s">
        <v>113</v>
      </c>
      <c r="L39" s="19">
        <v>3800000</v>
      </c>
      <c r="M39" s="189"/>
      <c r="N39" s="189"/>
      <c r="O39" s="189"/>
      <c r="P39" s="189"/>
      <c r="Q39" s="189"/>
      <c r="R39" s="190"/>
      <c r="S39" s="190"/>
      <c r="T39" s="555">
        <v>3797688.23</v>
      </c>
      <c r="U39" s="11">
        <f t="shared" si="1"/>
        <v>99.93916394736843</v>
      </c>
    </row>
    <row r="40" spans="1:21" ht="24" customHeight="1">
      <c r="A40" s="18"/>
      <c r="B40" s="196"/>
      <c r="C40" s="213" t="s">
        <v>120</v>
      </c>
      <c r="D40" s="250" t="s">
        <v>84</v>
      </c>
      <c r="E40" s="214" t="s">
        <v>91</v>
      </c>
      <c r="F40" s="214" t="s">
        <v>353</v>
      </c>
      <c r="G40" s="214" t="s">
        <v>85</v>
      </c>
      <c r="H40" s="214" t="s">
        <v>84</v>
      </c>
      <c r="I40" s="214" t="s">
        <v>85</v>
      </c>
      <c r="J40" s="214" t="s">
        <v>86</v>
      </c>
      <c r="K40" s="214" t="s">
        <v>84</v>
      </c>
      <c r="L40" s="13">
        <f>L41</f>
        <v>548000</v>
      </c>
      <c r="M40" s="183" t="e">
        <f>#REF!+#REF!+#REF!</f>
        <v>#REF!</v>
      </c>
      <c r="N40" s="183" t="e">
        <f>#REF!+#REF!+#REF!</f>
        <v>#REF!</v>
      </c>
      <c r="O40" s="183" t="e">
        <f>#REF!+#REF!+#REF!</f>
        <v>#REF!</v>
      </c>
      <c r="P40" s="183" t="e">
        <f>#REF!+#REF!+#REF!</f>
        <v>#REF!</v>
      </c>
      <c r="Q40" s="183" t="e">
        <f>#REF!+#REF!+#REF!</f>
        <v>#REF!</v>
      </c>
      <c r="R40" s="184" t="e">
        <f>#REF!+#REF!+#REF!</f>
        <v>#REF!</v>
      </c>
      <c r="S40" s="184" t="e">
        <f>#REF!=SUM(L40:R40)</f>
        <v>#REF!</v>
      </c>
      <c r="T40" s="13">
        <f>T41</f>
        <v>621787.76</v>
      </c>
      <c r="U40" s="11">
        <f t="shared" si="1"/>
        <v>113.46491970802919</v>
      </c>
    </row>
    <row r="41" spans="1:21" s="17" customFormat="1" ht="24.75" customHeight="1">
      <c r="A41" s="192"/>
      <c r="B41" s="193"/>
      <c r="C41" s="206" t="s">
        <v>121</v>
      </c>
      <c r="D41" s="207" t="s">
        <v>84</v>
      </c>
      <c r="E41" s="207" t="s">
        <v>91</v>
      </c>
      <c r="F41" s="207" t="s">
        <v>353</v>
      </c>
      <c r="G41" s="207" t="s">
        <v>349</v>
      </c>
      <c r="H41" s="207" t="s">
        <v>84</v>
      </c>
      <c r="I41" s="207" t="s">
        <v>349</v>
      </c>
      <c r="J41" s="207" t="s">
        <v>86</v>
      </c>
      <c r="K41" s="207" t="s">
        <v>113</v>
      </c>
      <c r="L41" s="16">
        <f>L42+L43+L44+L45</f>
        <v>548000</v>
      </c>
      <c r="M41" s="189"/>
      <c r="N41" s="189"/>
      <c r="O41" s="189"/>
      <c r="P41" s="189"/>
      <c r="Q41" s="189"/>
      <c r="R41" s="190"/>
      <c r="S41" s="190"/>
      <c r="T41" s="16">
        <f>SUM(T42:T45)</f>
        <v>621787.76</v>
      </c>
      <c r="U41" s="11">
        <f t="shared" si="1"/>
        <v>113.46491970802919</v>
      </c>
    </row>
    <row r="42" spans="1:21" s="5" customFormat="1" ht="34.5" customHeight="1">
      <c r="A42" s="284"/>
      <c r="B42" s="188"/>
      <c r="C42" s="257" t="s">
        <v>122</v>
      </c>
      <c r="D42" s="209" t="s">
        <v>84</v>
      </c>
      <c r="E42" s="209" t="s">
        <v>91</v>
      </c>
      <c r="F42" s="209" t="s">
        <v>353</v>
      </c>
      <c r="G42" s="209" t="s">
        <v>349</v>
      </c>
      <c r="H42" s="209" t="s">
        <v>92</v>
      </c>
      <c r="I42" s="209" t="s">
        <v>349</v>
      </c>
      <c r="J42" s="209" t="s">
        <v>86</v>
      </c>
      <c r="K42" s="209" t="s">
        <v>113</v>
      </c>
      <c r="L42" s="19">
        <v>130000</v>
      </c>
      <c r="M42" s="189"/>
      <c r="N42" s="189"/>
      <c r="O42" s="189"/>
      <c r="P42" s="189"/>
      <c r="Q42" s="189"/>
      <c r="R42" s="190"/>
      <c r="S42" s="190"/>
      <c r="T42" s="453">
        <v>126493.12</v>
      </c>
      <c r="U42" s="11">
        <f t="shared" si="1"/>
        <v>97.3024</v>
      </c>
    </row>
    <row r="43" spans="1:21" s="17" customFormat="1" ht="35.25" customHeight="1">
      <c r="A43" s="284"/>
      <c r="B43" s="207"/>
      <c r="C43" s="257" t="s">
        <v>123</v>
      </c>
      <c r="D43" s="209" t="s">
        <v>84</v>
      </c>
      <c r="E43" s="209" t="s">
        <v>91</v>
      </c>
      <c r="F43" s="209" t="s">
        <v>353</v>
      </c>
      <c r="G43" s="209" t="s">
        <v>349</v>
      </c>
      <c r="H43" s="209" t="s">
        <v>94</v>
      </c>
      <c r="I43" s="209" t="s">
        <v>349</v>
      </c>
      <c r="J43" s="209" t="s">
        <v>86</v>
      </c>
      <c r="K43" s="209" t="s">
        <v>113</v>
      </c>
      <c r="L43" s="19">
        <v>3000</v>
      </c>
      <c r="M43" s="189"/>
      <c r="N43" s="189"/>
      <c r="O43" s="189"/>
      <c r="P43" s="189"/>
      <c r="Q43" s="190"/>
      <c r="R43" s="190"/>
      <c r="S43" s="19">
        <v>150000</v>
      </c>
      <c r="T43" s="454">
        <v>76053.64</v>
      </c>
      <c r="U43" s="11">
        <f t="shared" si="1"/>
        <v>2535.1213333333335</v>
      </c>
    </row>
    <row r="44" spans="1:21" ht="30.75" customHeight="1">
      <c r="A44" s="284"/>
      <c r="B44" s="185"/>
      <c r="C44" s="257" t="s">
        <v>253</v>
      </c>
      <c r="D44" s="209" t="s">
        <v>84</v>
      </c>
      <c r="E44" s="209" t="s">
        <v>91</v>
      </c>
      <c r="F44" s="209" t="s">
        <v>353</v>
      </c>
      <c r="G44" s="209" t="s">
        <v>349</v>
      </c>
      <c r="H44" s="209" t="s">
        <v>96</v>
      </c>
      <c r="I44" s="209" t="s">
        <v>349</v>
      </c>
      <c r="J44" s="209" t="s">
        <v>86</v>
      </c>
      <c r="K44" s="209" t="s">
        <v>113</v>
      </c>
      <c r="L44" s="19">
        <v>0</v>
      </c>
      <c r="M44" s="189"/>
      <c r="N44" s="189"/>
      <c r="O44" s="189"/>
      <c r="P44" s="189"/>
      <c r="Q44" s="190"/>
      <c r="R44" s="190"/>
      <c r="S44" s="19">
        <v>190000</v>
      </c>
      <c r="T44" s="297">
        <v>0</v>
      </c>
      <c r="U44" s="11" t="e">
        <f t="shared" si="1"/>
        <v>#DIV/0!</v>
      </c>
    </row>
    <row r="45" spans="1:21" ht="28.5" customHeight="1">
      <c r="A45" s="182"/>
      <c r="B45" s="15"/>
      <c r="C45" s="257" t="s">
        <v>124</v>
      </c>
      <c r="D45" s="209" t="s">
        <v>84</v>
      </c>
      <c r="E45" s="209" t="s">
        <v>91</v>
      </c>
      <c r="F45" s="209" t="s">
        <v>353</v>
      </c>
      <c r="G45" s="209" t="s">
        <v>349</v>
      </c>
      <c r="H45" s="209" t="s">
        <v>98</v>
      </c>
      <c r="I45" s="209" t="s">
        <v>349</v>
      </c>
      <c r="J45" s="209" t="s">
        <v>86</v>
      </c>
      <c r="K45" s="209" t="s">
        <v>113</v>
      </c>
      <c r="L45" s="19">
        <v>415000</v>
      </c>
      <c r="M45" s="189"/>
      <c r="N45" s="189"/>
      <c r="O45" s="189"/>
      <c r="P45" s="189"/>
      <c r="Q45" s="190"/>
      <c r="R45" s="190"/>
      <c r="S45" s="19">
        <v>0</v>
      </c>
      <c r="T45" s="455">
        <v>419241</v>
      </c>
      <c r="U45" s="11">
        <f t="shared" si="1"/>
        <v>101.02192771084337</v>
      </c>
    </row>
    <row r="46" spans="1:21" ht="31.5" customHeight="1">
      <c r="A46" s="203"/>
      <c r="B46" s="15"/>
      <c r="C46" s="213" t="s">
        <v>125</v>
      </c>
      <c r="D46" s="214" t="s">
        <v>84</v>
      </c>
      <c r="E46" s="214" t="s">
        <v>91</v>
      </c>
      <c r="F46" s="214" t="s">
        <v>397</v>
      </c>
      <c r="G46" s="214" t="s">
        <v>85</v>
      </c>
      <c r="H46" s="214" t="s">
        <v>84</v>
      </c>
      <c r="I46" s="214" t="s">
        <v>85</v>
      </c>
      <c r="J46" s="214" t="s">
        <v>86</v>
      </c>
      <c r="K46" s="214" t="s">
        <v>84</v>
      </c>
      <c r="L46" s="13">
        <f>L48+L49</f>
        <v>16300000</v>
      </c>
      <c r="M46" s="183">
        <f>M47</f>
        <v>0</v>
      </c>
      <c r="N46" s="183">
        <f>N47</f>
        <v>0</v>
      </c>
      <c r="O46" s="183">
        <f>O47</f>
        <v>0</v>
      </c>
      <c r="P46" s="183">
        <f>P47</f>
        <v>0</v>
      </c>
      <c r="Q46" s="184">
        <f>Q47</f>
        <v>0</v>
      </c>
      <c r="R46" s="184" t="e">
        <f>#REF!=SUM(L46:Q46)</f>
        <v>#REF!</v>
      </c>
      <c r="S46" s="19">
        <v>360000</v>
      </c>
      <c r="T46" s="13">
        <f>T48+T49</f>
        <v>15592583.47</v>
      </c>
      <c r="U46" s="11">
        <f t="shared" si="1"/>
        <v>95.66002128834357</v>
      </c>
    </row>
    <row r="47" spans="1:21" ht="24" customHeight="1">
      <c r="A47" s="285"/>
      <c r="B47" s="188"/>
      <c r="C47" s="206" t="s">
        <v>254</v>
      </c>
      <c r="D47" s="209" t="s">
        <v>84</v>
      </c>
      <c r="E47" s="209" t="s">
        <v>91</v>
      </c>
      <c r="F47" s="209" t="s">
        <v>397</v>
      </c>
      <c r="G47" s="209" t="s">
        <v>349</v>
      </c>
      <c r="H47" s="209" t="s">
        <v>255</v>
      </c>
      <c r="I47" s="209" t="s">
        <v>85</v>
      </c>
      <c r="J47" s="209" t="s">
        <v>86</v>
      </c>
      <c r="K47" s="209" t="s">
        <v>127</v>
      </c>
      <c r="L47" s="19">
        <f>L48+L49</f>
        <v>16300000</v>
      </c>
      <c r="M47" s="183">
        <f aca="true" t="shared" si="5" ref="M47:R47">M48</f>
        <v>0</v>
      </c>
      <c r="N47" s="183">
        <f t="shared" si="5"/>
        <v>0</v>
      </c>
      <c r="O47" s="183">
        <f t="shared" si="5"/>
        <v>0</v>
      </c>
      <c r="P47" s="183">
        <f t="shared" si="5"/>
        <v>0</v>
      </c>
      <c r="Q47" s="183">
        <f t="shared" si="5"/>
        <v>0</v>
      </c>
      <c r="R47" s="184">
        <f t="shared" si="5"/>
        <v>0</v>
      </c>
      <c r="S47" s="184" t="e">
        <f>#REF!=SUM(L47:R47)</f>
        <v>#REF!</v>
      </c>
      <c r="T47" s="19">
        <f>T48</f>
        <v>15292583.47</v>
      </c>
      <c r="U47" s="11">
        <f t="shared" si="1"/>
        <v>93.81953049079755</v>
      </c>
    </row>
    <row r="48" spans="1:21" ht="30" customHeight="1">
      <c r="A48" s="182"/>
      <c r="B48" s="188"/>
      <c r="C48" s="240" t="s">
        <v>128</v>
      </c>
      <c r="D48" s="209" t="s">
        <v>84</v>
      </c>
      <c r="E48" s="209" t="s">
        <v>91</v>
      </c>
      <c r="F48" s="209" t="s">
        <v>397</v>
      </c>
      <c r="G48" s="209" t="s">
        <v>349</v>
      </c>
      <c r="H48" s="209" t="s">
        <v>126</v>
      </c>
      <c r="I48" s="209" t="s">
        <v>355</v>
      </c>
      <c r="J48" s="209" t="s">
        <v>86</v>
      </c>
      <c r="K48" s="209" t="s">
        <v>127</v>
      </c>
      <c r="L48" s="19">
        <v>16000000</v>
      </c>
      <c r="M48" s="186">
        <f aca="true" t="shared" si="6" ref="M48:R48">M50</f>
        <v>0</v>
      </c>
      <c r="N48" s="186">
        <f t="shared" si="6"/>
        <v>0</v>
      </c>
      <c r="O48" s="186">
        <f t="shared" si="6"/>
        <v>0</v>
      </c>
      <c r="P48" s="186">
        <f t="shared" si="6"/>
        <v>0</v>
      </c>
      <c r="Q48" s="186">
        <f t="shared" si="6"/>
        <v>0</v>
      </c>
      <c r="R48" s="187">
        <f t="shared" si="6"/>
        <v>0</v>
      </c>
      <c r="S48" s="187" t="e">
        <f>#REF!=SUM(L48:R48)</f>
        <v>#REF!</v>
      </c>
      <c r="T48" s="456">
        <v>15292583.47</v>
      </c>
      <c r="U48" s="11">
        <f t="shared" si="1"/>
        <v>95.5786466875</v>
      </c>
    </row>
    <row r="49" spans="1:21" ht="30" customHeight="1">
      <c r="A49" s="182"/>
      <c r="B49" s="188"/>
      <c r="C49" s="251" t="s">
        <v>320</v>
      </c>
      <c r="D49" s="209" t="s">
        <v>84</v>
      </c>
      <c r="E49" s="209" t="s">
        <v>91</v>
      </c>
      <c r="F49" s="209" t="s">
        <v>397</v>
      </c>
      <c r="G49" s="209" t="s">
        <v>356</v>
      </c>
      <c r="H49" s="209" t="s">
        <v>126</v>
      </c>
      <c r="I49" s="209" t="s">
        <v>355</v>
      </c>
      <c r="J49" s="209" t="s">
        <v>86</v>
      </c>
      <c r="K49" s="209" t="s">
        <v>127</v>
      </c>
      <c r="L49" s="19">
        <v>300000</v>
      </c>
      <c r="M49" s="186"/>
      <c r="N49" s="186"/>
      <c r="O49" s="186"/>
      <c r="P49" s="186"/>
      <c r="Q49" s="186"/>
      <c r="R49" s="187"/>
      <c r="S49" s="187"/>
      <c r="T49" s="456">
        <v>300000</v>
      </c>
      <c r="U49" s="11">
        <f t="shared" si="1"/>
        <v>100</v>
      </c>
    </row>
    <row r="50" spans="1:21" s="14" customFormat="1" ht="33.75" customHeight="1">
      <c r="A50" s="15"/>
      <c r="B50" s="188"/>
      <c r="C50" s="213" t="s">
        <v>129</v>
      </c>
      <c r="D50" s="214" t="s">
        <v>84</v>
      </c>
      <c r="E50" s="214" t="s">
        <v>91</v>
      </c>
      <c r="F50" s="214" t="s">
        <v>385</v>
      </c>
      <c r="G50" s="214" t="s">
        <v>85</v>
      </c>
      <c r="H50" s="214" t="s">
        <v>84</v>
      </c>
      <c r="I50" s="214" t="s">
        <v>85</v>
      </c>
      <c r="J50" s="214" t="s">
        <v>86</v>
      </c>
      <c r="K50" s="214" t="s">
        <v>84</v>
      </c>
      <c r="L50" s="13">
        <f>L51+L54</f>
        <v>1316000</v>
      </c>
      <c r="M50" s="189"/>
      <c r="N50" s="189"/>
      <c r="O50" s="189"/>
      <c r="P50" s="189"/>
      <c r="Q50" s="189"/>
      <c r="R50" s="190"/>
      <c r="S50" s="190" t="e">
        <f>#REF!=SUM(L50:R50)</f>
        <v>#REF!</v>
      </c>
      <c r="T50" s="13">
        <f>T51+T54</f>
        <v>1162970.46</v>
      </c>
      <c r="U50" s="11">
        <f t="shared" si="1"/>
        <v>88.37161550151976</v>
      </c>
    </row>
    <row r="51" spans="1:21" ht="35.25" customHeight="1">
      <c r="A51" s="285"/>
      <c r="B51" s="179"/>
      <c r="C51" s="206" t="s">
        <v>130</v>
      </c>
      <c r="D51" s="207" t="s">
        <v>84</v>
      </c>
      <c r="E51" s="207" t="s">
        <v>91</v>
      </c>
      <c r="F51" s="207" t="s">
        <v>385</v>
      </c>
      <c r="G51" s="207" t="s">
        <v>356</v>
      </c>
      <c r="H51" s="207" t="s">
        <v>84</v>
      </c>
      <c r="I51" s="207" t="s">
        <v>85</v>
      </c>
      <c r="J51" s="207" t="s">
        <v>86</v>
      </c>
      <c r="K51" s="207" t="s">
        <v>84</v>
      </c>
      <c r="L51" s="16">
        <f>L52</f>
        <v>1000000</v>
      </c>
      <c r="M51" s="189"/>
      <c r="N51" s="189"/>
      <c r="O51" s="189"/>
      <c r="P51" s="189"/>
      <c r="Q51" s="189"/>
      <c r="R51" s="190"/>
      <c r="S51" s="190"/>
      <c r="T51" s="16">
        <f>T52</f>
        <v>1041803.44</v>
      </c>
      <c r="U51" s="11">
        <f t="shared" si="1"/>
        <v>104.180344</v>
      </c>
    </row>
    <row r="52" spans="1:21" s="21" customFormat="1" ht="83.25" customHeight="1">
      <c r="A52" s="285"/>
      <c r="B52" s="182"/>
      <c r="C52" s="251" t="s">
        <v>459</v>
      </c>
      <c r="D52" s="218" t="s">
        <v>84</v>
      </c>
      <c r="E52" s="218" t="s">
        <v>91</v>
      </c>
      <c r="F52" s="218" t="s">
        <v>385</v>
      </c>
      <c r="G52" s="218" t="s">
        <v>356</v>
      </c>
      <c r="H52" s="218" t="s">
        <v>112</v>
      </c>
      <c r="I52" s="218" t="s">
        <v>355</v>
      </c>
      <c r="J52" s="218" t="s">
        <v>86</v>
      </c>
      <c r="K52" s="218" t="s">
        <v>131</v>
      </c>
      <c r="L52" s="19">
        <f>L53</f>
        <v>1000000</v>
      </c>
      <c r="M52" s="222"/>
      <c r="N52" s="222"/>
      <c r="O52" s="222"/>
      <c r="P52" s="222"/>
      <c r="Q52" s="222"/>
      <c r="R52" s="223"/>
      <c r="S52" s="223"/>
      <c r="T52" s="19">
        <f>T53</f>
        <v>1041803.44</v>
      </c>
      <c r="U52" s="11">
        <f t="shared" si="1"/>
        <v>104.180344</v>
      </c>
    </row>
    <row r="53" spans="1:21" s="14" customFormat="1" ht="47.25" customHeight="1">
      <c r="A53" s="15"/>
      <c r="B53" s="15"/>
      <c r="C53" s="288" t="s">
        <v>460</v>
      </c>
      <c r="D53" s="218" t="s">
        <v>84</v>
      </c>
      <c r="E53" s="218" t="s">
        <v>91</v>
      </c>
      <c r="F53" s="218" t="s">
        <v>385</v>
      </c>
      <c r="G53" s="218" t="s">
        <v>356</v>
      </c>
      <c r="H53" s="218" t="s">
        <v>132</v>
      </c>
      <c r="I53" s="218" t="s">
        <v>355</v>
      </c>
      <c r="J53" s="218" t="s">
        <v>86</v>
      </c>
      <c r="K53" s="218" t="s">
        <v>131</v>
      </c>
      <c r="L53" s="19">
        <v>1000000</v>
      </c>
      <c r="M53" s="189"/>
      <c r="N53" s="189"/>
      <c r="O53" s="189"/>
      <c r="P53" s="189"/>
      <c r="Q53" s="189"/>
      <c r="R53" s="190"/>
      <c r="S53" s="190"/>
      <c r="T53" s="457">
        <v>1041803.44</v>
      </c>
      <c r="U53" s="11">
        <f t="shared" si="1"/>
        <v>104.180344</v>
      </c>
    </row>
    <row r="54" spans="1:21" s="14" customFormat="1" ht="35.25" customHeight="1">
      <c r="A54" s="285"/>
      <c r="B54" s="15"/>
      <c r="C54" s="258" t="s">
        <v>461</v>
      </c>
      <c r="D54" s="207" t="s">
        <v>84</v>
      </c>
      <c r="E54" s="207" t="s">
        <v>91</v>
      </c>
      <c r="F54" s="207" t="s">
        <v>385</v>
      </c>
      <c r="G54" s="207" t="s">
        <v>133</v>
      </c>
      <c r="H54" s="207" t="s">
        <v>84</v>
      </c>
      <c r="I54" s="207" t="s">
        <v>85</v>
      </c>
      <c r="J54" s="207" t="s">
        <v>86</v>
      </c>
      <c r="K54" s="207" t="s">
        <v>134</v>
      </c>
      <c r="L54" s="16">
        <f>L55+L56+L57</f>
        <v>316000</v>
      </c>
      <c r="M54" s="197"/>
      <c r="N54" s="197">
        <f aca="true" t="shared" si="7" ref="N54:R55">N57+N67</f>
        <v>0</v>
      </c>
      <c r="O54" s="197">
        <f t="shared" si="7"/>
        <v>0</v>
      </c>
      <c r="P54" s="197">
        <f t="shared" si="7"/>
        <v>0</v>
      </c>
      <c r="Q54" s="197">
        <f t="shared" si="7"/>
        <v>0</v>
      </c>
      <c r="R54" s="198" t="e">
        <f t="shared" si="7"/>
        <v>#REF!</v>
      </c>
      <c r="S54" s="198" t="e">
        <f>#REF!=SUM(L54:R54)</f>
        <v>#REF!</v>
      </c>
      <c r="T54" s="16">
        <f>T55+T56+T57</f>
        <v>121167.02</v>
      </c>
      <c r="U54" s="11">
        <f>T54/L54*100</f>
        <v>38.34399367088608</v>
      </c>
    </row>
    <row r="55" spans="1:21" s="17" customFormat="1" ht="36.75" customHeight="1">
      <c r="A55" s="285"/>
      <c r="B55" s="201"/>
      <c r="C55" s="251" t="s">
        <v>434</v>
      </c>
      <c r="D55" s="209" t="s">
        <v>84</v>
      </c>
      <c r="E55" s="209" t="s">
        <v>91</v>
      </c>
      <c r="F55" s="209" t="s">
        <v>385</v>
      </c>
      <c r="G55" s="209" t="s">
        <v>133</v>
      </c>
      <c r="H55" s="209" t="s">
        <v>116</v>
      </c>
      <c r="I55" s="209" t="s">
        <v>354</v>
      </c>
      <c r="J55" s="209" t="s">
        <v>86</v>
      </c>
      <c r="K55" s="209" t="s">
        <v>134</v>
      </c>
      <c r="L55" s="19">
        <v>130000</v>
      </c>
      <c r="M55" s="197"/>
      <c r="N55" s="197" t="e">
        <f t="shared" si="7"/>
        <v>#REF!</v>
      </c>
      <c r="O55" s="197" t="e">
        <f t="shared" si="7"/>
        <v>#REF!</v>
      </c>
      <c r="P55" s="197" t="e">
        <f t="shared" si="7"/>
        <v>#REF!</v>
      </c>
      <c r="Q55" s="197" t="e">
        <f t="shared" si="7"/>
        <v>#REF!</v>
      </c>
      <c r="R55" s="198" t="e">
        <f t="shared" si="7"/>
        <v>#REF!</v>
      </c>
      <c r="S55" s="198" t="e">
        <f>#REF!=SUM(L55:R55)</f>
        <v>#REF!</v>
      </c>
      <c r="T55" s="458">
        <v>40248.31</v>
      </c>
      <c r="U55" s="11">
        <f t="shared" si="1"/>
        <v>30.96023846153846</v>
      </c>
    </row>
    <row r="56" spans="1:21" s="17" customFormat="1" ht="36.75" customHeight="1">
      <c r="A56" s="285"/>
      <c r="B56" s="201"/>
      <c r="C56" s="251" t="s">
        <v>261</v>
      </c>
      <c r="D56" s="209" t="s">
        <v>84</v>
      </c>
      <c r="E56" s="209" t="s">
        <v>91</v>
      </c>
      <c r="F56" s="209" t="s">
        <v>385</v>
      </c>
      <c r="G56" s="209" t="s">
        <v>133</v>
      </c>
      <c r="H56" s="209" t="s">
        <v>116</v>
      </c>
      <c r="I56" s="209" t="s">
        <v>397</v>
      </c>
      <c r="J56" s="209" t="s">
        <v>86</v>
      </c>
      <c r="K56" s="209" t="s">
        <v>134</v>
      </c>
      <c r="L56" s="19">
        <v>150000</v>
      </c>
      <c r="M56" s="197"/>
      <c r="N56" s="197"/>
      <c r="O56" s="197"/>
      <c r="P56" s="197"/>
      <c r="Q56" s="197"/>
      <c r="R56" s="198"/>
      <c r="S56" s="198"/>
      <c r="T56" s="458">
        <v>80918.71</v>
      </c>
      <c r="U56" s="11"/>
    </row>
    <row r="57" spans="1:21" s="17" customFormat="1" ht="45.75" customHeight="1">
      <c r="A57" s="285"/>
      <c r="B57" s="201"/>
      <c r="C57" s="251" t="s">
        <v>462</v>
      </c>
      <c r="D57" s="209" t="s">
        <v>84</v>
      </c>
      <c r="E57" s="209" t="s">
        <v>91</v>
      </c>
      <c r="F57" s="209" t="s">
        <v>385</v>
      </c>
      <c r="G57" s="209" t="s">
        <v>133</v>
      </c>
      <c r="H57" s="209" t="s">
        <v>135</v>
      </c>
      <c r="I57" s="209" t="s">
        <v>355</v>
      </c>
      <c r="J57" s="209" t="s">
        <v>86</v>
      </c>
      <c r="K57" s="209" t="s">
        <v>134</v>
      </c>
      <c r="L57" s="304">
        <v>36000</v>
      </c>
      <c r="M57" s="189"/>
      <c r="N57" s="189"/>
      <c r="O57" s="189"/>
      <c r="P57" s="189"/>
      <c r="Q57" s="190"/>
      <c r="R57" s="190" t="e">
        <f>#REF!=SUM(L57:Q57)</f>
        <v>#REF!</v>
      </c>
      <c r="S57" s="19">
        <v>300000</v>
      </c>
      <c r="T57" s="19">
        <v>0</v>
      </c>
      <c r="U57" s="11">
        <f t="shared" si="1"/>
        <v>0</v>
      </c>
    </row>
    <row r="58" spans="1:21" ht="27" customHeight="1">
      <c r="A58" s="285"/>
      <c r="B58" s="188"/>
      <c r="C58" s="213" t="s">
        <v>136</v>
      </c>
      <c r="D58" s="259" t="s">
        <v>84</v>
      </c>
      <c r="E58" s="260" t="s">
        <v>91</v>
      </c>
      <c r="F58" s="260" t="s">
        <v>137</v>
      </c>
      <c r="G58" s="260" t="s">
        <v>85</v>
      </c>
      <c r="H58" s="260" t="s">
        <v>84</v>
      </c>
      <c r="I58" s="260" t="s">
        <v>85</v>
      </c>
      <c r="J58" s="260" t="s">
        <v>86</v>
      </c>
      <c r="K58" s="260" t="s">
        <v>84</v>
      </c>
      <c r="L58" s="232">
        <f>L59+L62+L64+L67+L70+L74+L76+L78+L80+L72</f>
        <v>2000000</v>
      </c>
      <c r="M58" s="186"/>
      <c r="N58" s="186" t="e">
        <f>N59+#REF!+N60</f>
        <v>#REF!</v>
      </c>
      <c r="O58" s="186" t="e">
        <f>O59+#REF!+O60</f>
        <v>#REF!</v>
      </c>
      <c r="P58" s="186" t="e">
        <f>P59+#REF!+P60</f>
        <v>#REF!</v>
      </c>
      <c r="Q58" s="186" t="e">
        <f>Q59+#REF!+Q60</f>
        <v>#REF!</v>
      </c>
      <c r="R58" s="186" t="e">
        <f>R59+#REF!+R60</f>
        <v>#REF!</v>
      </c>
      <c r="S58" s="187" t="e">
        <f>#REF!=SUM(L58:R58)</f>
        <v>#REF!</v>
      </c>
      <c r="T58" s="232">
        <f>T59+T62+T64+T67+T70+T74+T76+T78+T80+T72</f>
        <v>1978784.1300000001</v>
      </c>
      <c r="U58" s="11">
        <f t="shared" si="1"/>
        <v>98.93920650000001</v>
      </c>
    </row>
    <row r="59" spans="1:21" ht="30.75" customHeight="1">
      <c r="A59" s="196"/>
      <c r="B59" s="188"/>
      <c r="C59" s="206" t="s">
        <v>138</v>
      </c>
      <c r="D59" s="207" t="s">
        <v>84</v>
      </c>
      <c r="E59" s="207" t="s">
        <v>91</v>
      </c>
      <c r="F59" s="207" t="s">
        <v>137</v>
      </c>
      <c r="G59" s="207" t="s">
        <v>358</v>
      </c>
      <c r="H59" s="207" t="s">
        <v>84</v>
      </c>
      <c r="I59" s="207" t="s">
        <v>85</v>
      </c>
      <c r="J59" s="207" t="s">
        <v>86</v>
      </c>
      <c r="K59" s="207" t="s">
        <v>139</v>
      </c>
      <c r="L59" s="233">
        <f>L60+L61</f>
        <v>41000</v>
      </c>
      <c r="M59" s="189"/>
      <c r="N59" s="189"/>
      <c r="O59" s="189"/>
      <c r="P59" s="189"/>
      <c r="Q59" s="189"/>
      <c r="R59" s="190"/>
      <c r="S59" s="190" t="e">
        <f>#REF!=SUM(L59:R59)</f>
        <v>#REF!</v>
      </c>
      <c r="T59" s="233">
        <f>T60+T61</f>
        <v>43893.27</v>
      </c>
      <c r="U59" s="11">
        <f t="shared" si="1"/>
        <v>107.05675609756098</v>
      </c>
    </row>
    <row r="60" spans="1:21" ht="68.25" customHeight="1">
      <c r="A60" s="192"/>
      <c r="B60" s="188"/>
      <c r="C60" s="271" t="s">
        <v>256</v>
      </c>
      <c r="D60" s="209" t="s">
        <v>84</v>
      </c>
      <c r="E60" s="209" t="s">
        <v>91</v>
      </c>
      <c r="F60" s="209" t="s">
        <v>137</v>
      </c>
      <c r="G60" s="209" t="s">
        <v>358</v>
      </c>
      <c r="H60" s="209" t="s">
        <v>92</v>
      </c>
      <c r="I60" s="209" t="s">
        <v>349</v>
      </c>
      <c r="J60" s="209" t="s">
        <v>86</v>
      </c>
      <c r="K60" s="209" t="s">
        <v>139</v>
      </c>
      <c r="L60" s="518">
        <v>38000</v>
      </c>
      <c r="M60" s="189"/>
      <c r="N60" s="189"/>
      <c r="O60" s="189"/>
      <c r="P60" s="189"/>
      <c r="Q60" s="189"/>
      <c r="R60" s="190"/>
      <c r="S60" s="190" t="e">
        <f>#REF!=SUM(L60:R60)</f>
        <v>#REF!</v>
      </c>
      <c r="T60" s="460">
        <v>41643.28</v>
      </c>
      <c r="U60" s="11">
        <f t="shared" si="1"/>
        <v>109.58757894736841</v>
      </c>
    </row>
    <row r="61" spans="1:21" ht="51.75" customHeight="1">
      <c r="A61" s="284"/>
      <c r="B61" s="188"/>
      <c r="C61" s="228" t="s">
        <v>140</v>
      </c>
      <c r="D61" s="209" t="s">
        <v>84</v>
      </c>
      <c r="E61" s="209" t="s">
        <v>91</v>
      </c>
      <c r="F61" s="209" t="s">
        <v>137</v>
      </c>
      <c r="G61" s="209" t="s">
        <v>358</v>
      </c>
      <c r="H61" s="209" t="s">
        <v>96</v>
      </c>
      <c r="I61" s="209" t="s">
        <v>349</v>
      </c>
      <c r="J61" s="209" t="s">
        <v>86</v>
      </c>
      <c r="K61" s="209" t="s">
        <v>139</v>
      </c>
      <c r="L61" s="19">
        <v>3000</v>
      </c>
      <c r="M61" s="189"/>
      <c r="N61" s="189"/>
      <c r="O61" s="189"/>
      <c r="P61" s="189"/>
      <c r="Q61" s="189"/>
      <c r="R61" s="190"/>
      <c r="S61" s="190"/>
      <c r="T61" s="461">
        <v>2249.99</v>
      </c>
      <c r="U61" s="11">
        <f t="shared" si="1"/>
        <v>74.99966666666667</v>
      </c>
    </row>
    <row r="62" spans="1:21" ht="53.25" customHeight="1">
      <c r="A62" s="284"/>
      <c r="B62" s="188"/>
      <c r="C62" s="273" t="s">
        <v>257</v>
      </c>
      <c r="D62" s="207" t="s">
        <v>84</v>
      </c>
      <c r="E62" s="207" t="s">
        <v>91</v>
      </c>
      <c r="F62" s="207" t="s">
        <v>137</v>
      </c>
      <c r="G62" s="207" t="s">
        <v>133</v>
      </c>
      <c r="H62" s="207" t="s">
        <v>84</v>
      </c>
      <c r="I62" s="207" t="s">
        <v>85</v>
      </c>
      <c r="J62" s="207" t="s">
        <v>86</v>
      </c>
      <c r="K62" s="207" t="s">
        <v>85</v>
      </c>
      <c r="L62" s="16">
        <f>L63</f>
        <v>51000</v>
      </c>
      <c r="M62" s="189"/>
      <c r="N62" s="189"/>
      <c r="O62" s="189"/>
      <c r="P62" s="189"/>
      <c r="Q62" s="189"/>
      <c r="R62" s="190"/>
      <c r="S62" s="190"/>
      <c r="T62" s="16">
        <f>T63</f>
        <v>54682.88</v>
      </c>
      <c r="U62" s="11">
        <f t="shared" si="1"/>
        <v>107.22133333333332</v>
      </c>
    </row>
    <row r="63" spans="1:21" ht="46.5" customHeight="1">
      <c r="A63" s="192"/>
      <c r="B63" s="188"/>
      <c r="C63" s="281" t="s">
        <v>257</v>
      </c>
      <c r="D63" s="277" t="s">
        <v>84</v>
      </c>
      <c r="E63" s="277" t="s">
        <v>91</v>
      </c>
      <c r="F63" s="277" t="s">
        <v>137</v>
      </c>
      <c r="G63" s="277" t="s">
        <v>133</v>
      </c>
      <c r="H63" s="277" t="s">
        <v>84</v>
      </c>
      <c r="I63" s="277" t="s">
        <v>349</v>
      </c>
      <c r="J63" s="277" t="s">
        <v>86</v>
      </c>
      <c r="K63" s="277" t="s">
        <v>139</v>
      </c>
      <c r="L63" s="42">
        <v>51000</v>
      </c>
      <c r="M63" s="189"/>
      <c r="N63" s="189"/>
      <c r="O63" s="189"/>
      <c r="P63" s="189"/>
      <c r="Q63" s="189"/>
      <c r="R63" s="190"/>
      <c r="S63" s="190"/>
      <c r="T63" s="462">
        <v>54682.88</v>
      </c>
      <c r="U63" s="11">
        <f t="shared" si="1"/>
        <v>107.22133333333332</v>
      </c>
    </row>
    <row r="64" spans="1:21" ht="48.75" customHeight="1">
      <c r="A64" s="284"/>
      <c r="B64" s="188"/>
      <c r="C64" s="272" t="s">
        <v>141</v>
      </c>
      <c r="D64" s="207" t="s">
        <v>84</v>
      </c>
      <c r="E64" s="207" t="s">
        <v>91</v>
      </c>
      <c r="F64" s="207" t="s">
        <v>137</v>
      </c>
      <c r="G64" s="207" t="s">
        <v>351</v>
      </c>
      <c r="H64" s="207" t="s">
        <v>84</v>
      </c>
      <c r="I64" s="207" t="s">
        <v>85</v>
      </c>
      <c r="J64" s="207" t="s">
        <v>86</v>
      </c>
      <c r="K64" s="207" t="s">
        <v>85</v>
      </c>
      <c r="L64" s="16">
        <f>L65+L66</f>
        <v>9000</v>
      </c>
      <c r="M64" s="194"/>
      <c r="N64" s="194"/>
      <c r="O64" s="194"/>
      <c r="P64" s="194"/>
      <c r="Q64" s="194"/>
      <c r="R64" s="195"/>
      <c r="S64" s="195"/>
      <c r="T64" s="16">
        <f>T65+T66</f>
        <v>8500</v>
      </c>
      <c r="U64" s="11">
        <f t="shared" si="1"/>
        <v>94.44444444444444</v>
      </c>
    </row>
    <row r="65" spans="1:21" ht="48.75" customHeight="1">
      <c r="A65" s="284"/>
      <c r="B65" s="188"/>
      <c r="C65" s="282" t="s">
        <v>470</v>
      </c>
      <c r="D65" s="277" t="s">
        <v>84</v>
      </c>
      <c r="E65" s="277" t="s">
        <v>91</v>
      </c>
      <c r="F65" s="277" t="s">
        <v>137</v>
      </c>
      <c r="G65" s="277" t="s">
        <v>351</v>
      </c>
      <c r="H65" s="277" t="s">
        <v>92</v>
      </c>
      <c r="I65" s="277" t="s">
        <v>349</v>
      </c>
      <c r="J65" s="277" t="s">
        <v>86</v>
      </c>
      <c r="K65" s="277" t="s">
        <v>139</v>
      </c>
      <c r="L65" s="42">
        <v>5000</v>
      </c>
      <c r="M65" s="194"/>
      <c r="N65" s="194"/>
      <c r="O65" s="194"/>
      <c r="P65" s="194"/>
      <c r="Q65" s="194"/>
      <c r="R65" s="195"/>
      <c r="S65" s="195"/>
      <c r="T65" s="463">
        <v>5000</v>
      </c>
      <c r="U65" s="11">
        <f>T65/L65*100</f>
        <v>100</v>
      </c>
    </row>
    <row r="66" spans="1:21" ht="41.25" customHeight="1">
      <c r="A66" s="192"/>
      <c r="B66" s="15"/>
      <c r="C66" s="282" t="s">
        <v>317</v>
      </c>
      <c r="D66" s="277" t="s">
        <v>84</v>
      </c>
      <c r="E66" s="277" t="s">
        <v>91</v>
      </c>
      <c r="F66" s="277" t="s">
        <v>137</v>
      </c>
      <c r="G66" s="277" t="s">
        <v>351</v>
      </c>
      <c r="H66" s="277" t="s">
        <v>94</v>
      </c>
      <c r="I66" s="277" t="s">
        <v>349</v>
      </c>
      <c r="J66" s="277" t="s">
        <v>86</v>
      </c>
      <c r="K66" s="277" t="s">
        <v>139</v>
      </c>
      <c r="L66" s="42">
        <v>4000</v>
      </c>
      <c r="M66" s="189"/>
      <c r="N66" s="189"/>
      <c r="O66" s="189"/>
      <c r="P66" s="189"/>
      <c r="Q66" s="189"/>
      <c r="R66" s="190"/>
      <c r="S66" s="190"/>
      <c r="T66" s="463">
        <v>3500</v>
      </c>
      <c r="U66" s="11">
        <f>T66/L66*100</f>
        <v>87.5</v>
      </c>
    </row>
    <row r="67" spans="1:21" ht="99" customHeight="1">
      <c r="A67" s="192"/>
      <c r="B67" s="15"/>
      <c r="C67" s="273" t="s">
        <v>258</v>
      </c>
      <c r="D67" s="207" t="s">
        <v>84</v>
      </c>
      <c r="E67" s="207" t="s">
        <v>91</v>
      </c>
      <c r="F67" s="207" t="s">
        <v>137</v>
      </c>
      <c r="G67" s="207" t="s">
        <v>143</v>
      </c>
      <c r="H67" s="207" t="s">
        <v>84</v>
      </c>
      <c r="I67" s="207" t="s">
        <v>85</v>
      </c>
      <c r="J67" s="207" t="s">
        <v>86</v>
      </c>
      <c r="K67" s="207" t="s">
        <v>84</v>
      </c>
      <c r="L67" s="16">
        <f>L68+L69</f>
        <v>73000</v>
      </c>
      <c r="M67" s="189"/>
      <c r="N67" s="189"/>
      <c r="O67" s="189"/>
      <c r="P67" s="189"/>
      <c r="Q67" s="189"/>
      <c r="R67" s="190"/>
      <c r="S67" s="190"/>
      <c r="T67" s="16">
        <f>T68+T69</f>
        <v>77530.87</v>
      </c>
      <c r="U67" s="11">
        <f t="shared" si="1"/>
        <v>106.2066712328767</v>
      </c>
    </row>
    <row r="68" spans="1:21" ht="36" customHeight="1">
      <c r="A68" s="284"/>
      <c r="B68" s="15"/>
      <c r="C68" s="276" t="s">
        <v>142</v>
      </c>
      <c r="D68" s="277" t="s">
        <v>84</v>
      </c>
      <c r="E68" s="277" t="s">
        <v>91</v>
      </c>
      <c r="F68" s="277" t="s">
        <v>137</v>
      </c>
      <c r="G68" s="277" t="s">
        <v>143</v>
      </c>
      <c r="H68" s="277" t="s">
        <v>96</v>
      </c>
      <c r="I68" s="277" t="s">
        <v>349</v>
      </c>
      <c r="J68" s="277" t="s">
        <v>86</v>
      </c>
      <c r="K68" s="277" t="s">
        <v>139</v>
      </c>
      <c r="L68" s="42">
        <v>17000</v>
      </c>
      <c r="M68" s="186">
        <f aca="true" t="shared" si="8" ref="M68:R68">M69</f>
        <v>0</v>
      </c>
      <c r="N68" s="186">
        <f t="shared" si="8"/>
        <v>0</v>
      </c>
      <c r="O68" s="186">
        <f t="shared" si="8"/>
        <v>0</v>
      </c>
      <c r="P68" s="186">
        <f t="shared" si="8"/>
        <v>0</v>
      </c>
      <c r="Q68" s="186">
        <f t="shared" si="8"/>
        <v>0</v>
      </c>
      <c r="R68" s="187">
        <f t="shared" si="8"/>
        <v>0</v>
      </c>
      <c r="S68" s="187" t="e">
        <f>#REF!=SUM(L68:R68)</f>
        <v>#REF!</v>
      </c>
      <c r="T68" s="464">
        <v>18237.05</v>
      </c>
      <c r="U68" s="11">
        <f t="shared" si="1"/>
        <v>107.27676470588234</v>
      </c>
    </row>
    <row r="69" spans="1:21" s="17" customFormat="1" ht="34.5" customHeight="1">
      <c r="A69" s="192"/>
      <c r="B69" s="15"/>
      <c r="C69" s="278" t="s">
        <v>144</v>
      </c>
      <c r="D69" s="277" t="s">
        <v>84</v>
      </c>
      <c r="E69" s="277" t="s">
        <v>91</v>
      </c>
      <c r="F69" s="277" t="s">
        <v>137</v>
      </c>
      <c r="G69" s="277" t="s">
        <v>143</v>
      </c>
      <c r="H69" s="277" t="s">
        <v>145</v>
      </c>
      <c r="I69" s="277" t="s">
        <v>349</v>
      </c>
      <c r="J69" s="277" t="s">
        <v>86</v>
      </c>
      <c r="K69" s="277" t="s">
        <v>139</v>
      </c>
      <c r="L69" s="42">
        <v>56000</v>
      </c>
      <c r="M69" s="189"/>
      <c r="N69" s="189"/>
      <c r="O69" s="189"/>
      <c r="P69" s="189"/>
      <c r="Q69" s="189"/>
      <c r="R69" s="190"/>
      <c r="S69" s="190" t="e">
        <f>#REF!=SUM(L69:R69)</f>
        <v>#REF!</v>
      </c>
      <c r="T69" s="464">
        <v>59293.82</v>
      </c>
      <c r="U69" s="11">
        <f t="shared" si="1"/>
        <v>105.88182142857143</v>
      </c>
    </row>
    <row r="70" spans="1:21" s="17" customFormat="1" ht="56.25" customHeight="1">
      <c r="A70" s="284"/>
      <c r="B70" s="15"/>
      <c r="C70" s="225" t="s">
        <v>146</v>
      </c>
      <c r="D70" s="207" t="s">
        <v>84</v>
      </c>
      <c r="E70" s="207" t="s">
        <v>91</v>
      </c>
      <c r="F70" s="207" t="s">
        <v>137</v>
      </c>
      <c r="G70" s="207" t="s">
        <v>147</v>
      </c>
      <c r="H70" s="207" t="s">
        <v>84</v>
      </c>
      <c r="I70" s="207" t="s">
        <v>85</v>
      </c>
      <c r="J70" s="207" t="s">
        <v>86</v>
      </c>
      <c r="K70" s="207" t="s">
        <v>84</v>
      </c>
      <c r="L70" s="22">
        <f>L71</f>
        <v>120000</v>
      </c>
      <c r="M70" s="189"/>
      <c r="N70" s="189"/>
      <c r="O70" s="189"/>
      <c r="P70" s="189"/>
      <c r="Q70" s="189"/>
      <c r="R70" s="190"/>
      <c r="S70" s="190"/>
      <c r="T70" s="465">
        <f>T71</f>
        <v>119700</v>
      </c>
      <c r="U70" s="11">
        <f t="shared" si="1"/>
        <v>99.75</v>
      </c>
    </row>
    <row r="71" spans="1:21" s="17" customFormat="1" ht="45" customHeight="1">
      <c r="A71" s="284"/>
      <c r="B71" s="204"/>
      <c r="C71" s="281" t="s">
        <v>259</v>
      </c>
      <c r="D71" s="277" t="s">
        <v>84</v>
      </c>
      <c r="E71" s="277" t="s">
        <v>91</v>
      </c>
      <c r="F71" s="277" t="s">
        <v>137</v>
      </c>
      <c r="G71" s="277" t="s">
        <v>147</v>
      </c>
      <c r="H71" s="277" t="s">
        <v>84</v>
      </c>
      <c r="I71" s="277" t="s">
        <v>349</v>
      </c>
      <c r="J71" s="277" t="s">
        <v>86</v>
      </c>
      <c r="K71" s="277" t="s">
        <v>139</v>
      </c>
      <c r="L71" s="43">
        <v>120000</v>
      </c>
      <c r="M71" s="189"/>
      <c r="N71" s="189"/>
      <c r="O71" s="189"/>
      <c r="P71" s="189"/>
      <c r="Q71" s="189"/>
      <c r="R71" s="190"/>
      <c r="S71" s="190" t="e">
        <f>#REF!=SUM(L71:R71)</f>
        <v>#REF!</v>
      </c>
      <c r="T71" s="466">
        <v>119700</v>
      </c>
      <c r="U71" s="11">
        <f t="shared" si="1"/>
        <v>99.75</v>
      </c>
    </row>
    <row r="72" spans="1:21" s="17" customFormat="1" ht="36.75" customHeight="1">
      <c r="A72" s="284"/>
      <c r="B72" s="204"/>
      <c r="C72" s="273" t="s">
        <v>151</v>
      </c>
      <c r="D72" s="207" t="s">
        <v>84</v>
      </c>
      <c r="E72" s="207" t="s">
        <v>91</v>
      </c>
      <c r="F72" s="207" t="s">
        <v>137</v>
      </c>
      <c r="G72" s="207" t="s">
        <v>322</v>
      </c>
      <c r="H72" s="207" t="s">
        <v>84</v>
      </c>
      <c r="I72" s="207" t="s">
        <v>85</v>
      </c>
      <c r="J72" s="207" t="s">
        <v>86</v>
      </c>
      <c r="K72" s="207" t="s">
        <v>84</v>
      </c>
      <c r="L72" s="23">
        <f>L73</f>
        <v>1000</v>
      </c>
      <c r="M72" s="189"/>
      <c r="N72" s="189"/>
      <c r="O72" s="189"/>
      <c r="P72" s="189"/>
      <c r="Q72" s="189"/>
      <c r="R72" s="190"/>
      <c r="S72" s="190"/>
      <c r="T72" s="23">
        <f>T73</f>
        <v>4000</v>
      </c>
      <c r="U72" s="11"/>
    </row>
    <row r="73" spans="1:21" s="17" customFormat="1" ht="34.5" customHeight="1">
      <c r="A73" s="284"/>
      <c r="B73" s="204"/>
      <c r="C73" s="281" t="s">
        <v>321</v>
      </c>
      <c r="D73" s="283" t="s">
        <v>84</v>
      </c>
      <c r="E73" s="283" t="s">
        <v>91</v>
      </c>
      <c r="F73" s="283" t="s">
        <v>137</v>
      </c>
      <c r="G73" s="283" t="s">
        <v>322</v>
      </c>
      <c r="H73" s="283" t="s">
        <v>96</v>
      </c>
      <c r="I73" s="283" t="s">
        <v>349</v>
      </c>
      <c r="J73" s="283" t="s">
        <v>86</v>
      </c>
      <c r="K73" s="283" t="s">
        <v>139</v>
      </c>
      <c r="L73" s="44">
        <v>1000</v>
      </c>
      <c r="M73" s="189"/>
      <c r="N73" s="189"/>
      <c r="O73" s="189"/>
      <c r="P73" s="189"/>
      <c r="Q73" s="189"/>
      <c r="R73" s="190"/>
      <c r="S73" s="190"/>
      <c r="T73" s="466">
        <v>4000</v>
      </c>
      <c r="U73" s="11"/>
    </row>
    <row r="74" spans="1:21" s="17" customFormat="1" ht="33" customHeight="1">
      <c r="A74" s="192"/>
      <c r="B74" s="188"/>
      <c r="C74" s="273" t="s">
        <v>471</v>
      </c>
      <c r="D74" s="207" t="s">
        <v>84</v>
      </c>
      <c r="E74" s="207" t="s">
        <v>91</v>
      </c>
      <c r="F74" s="207" t="s">
        <v>137</v>
      </c>
      <c r="G74" s="207" t="s">
        <v>473</v>
      </c>
      <c r="H74" s="207" t="s">
        <v>84</v>
      </c>
      <c r="I74" s="207" t="s">
        <v>85</v>
      </c>
      <c r="J74" s="207" t="s">
        <v>86</v>
      </c>
      <c r="K74" s="207" t="s">
        <v>84</v>
      </c>
      <c r="L74" s="23">
        <f>L75</f>
        <v>125000</v>
      </c>
      <c r="M74" s="189"/>
      <c r="N74" s="189"/>
      <c r="O74" s="189"/>
      <c r="P74" s="189"/>
      <c r="Q74" s="189"/>
      <c r="R74" s="190"/>
      <c r="S74" s="190"/>
      <c r="T74" s="22">
        <f>T75</f>
        <v>124169.78</v>
      </c>
      <c r="U74" s="11">
        <f aca="true" t="shared" si="9" ref="U74:U85">T74/L74*100</f>
        <v>99.33582399999999</v>
      </c>
    </row>
    <row r="75" spans="1:21" s="17" customFormat="1" ht="40.5" customHeight="1">
      <c r="A75" s="284"/>
      <c r="B75" s="188"/>
      <c r="C75" s="281" t="s">
        <v>472</v>
      </c>
      <c r="D75" s="283" t="s">
        <v>84</v>
      </c>
      <c r="E75" s="283" t="s">
        <v>91</v>
      </c>
      <c r="F75" s="283" t="s">
        <v>137</v>
      </c>
      <c r="G75" s="283" t="s">
        <v>473</v>
      </c>
      <c r="H75" s="283" t="s">
        <v>96</v>
      </c>
      <c r="I75" s="283" t="s">
        <v>355</v>
      </c>
      <c r="J75" s="283" t="s">
        <v>86</v>
      </c>
      <c r="K75" s="283" t="s">
        <v>139</v>
      </c>
      <c r="L75" s="44">
        <v>125000</v>
      </c>
      <c r="M75" s="189"/>
      <c r="N75" s="189"/>
      <c r="O75" s="189"/>
      <c r="P75" s="189"/>
      <c r="Q75" s="189"/>
      <c r="R75" s="190"/>
      <c r="S75" s="190"/>
      <c r="T75" s="467">
        <v>124169.78</v>
      </c>
      <c r="U75" s="11">
        <f t="shared" si="9"/>
        <v>99.33582399999999</v>
      </c>
    </row>
    <row r="76" spans="1:21" s="17" customFormat="1" ht="41.25" customHeight="1">
      <c r="A76" s="192"/>
      <c r="B76" s="188"/>
      <c r="C76" s="226" t="s">
        <v>149</v>
      </c>
      <c r="D76" s="207" t="s">
        <v>84</v>
      </c>
      <c r="E76" s="207" t="s">
        <v>91</v>
      </c>
      <c r="F76" s="207" t="s">
        <v>137</v>
      </c>
      <c r="G76" s="207" t="s">
        <v>150</v>
      </c>
      <c r="H76" s="207" t="s">
        <v>84</v>
      </c>
      <c r="I76" s="207" t="s">
        <v>85</v>
      </c>
      <c r="J76" s="207" t="s">
        <v>86</v>
      </c>
      <c r="K76" s="207" t="s">
        <v>84</v>
      </c>
      <c r="L76" s="23">
        <f>L77</f>
        <v>930000</v>
      </c>
      <c r="M76" s="189"/>
      <c r="N76" s="189"/>
      <c r="O76" s="189"/>
      <c r="P76" s="189"/>
      <c r="Q76" s="189"/>
      <c r="R76" s="190"/>
      <c r="S76" s="190"/>
      <c r="T76" s="469">
        <f>T77</f>
        <v>891096.56</v>
      </c>
      <c r="U76" s="11">
        <f t="shared" si="9"/>
        <v>95.81683440860216</v>
      </c>
    </row>
    <row r="77" spans="1:21" s="17" customFormat="1" ht="51" customHeight="1">
      <c r="A77" s="284"/>
      <c r="B77" s="188"/>
      <c r="C77" s="281" t="s">
        <v>260</v>
      </c>
      <c r="D77" s="283" t="s">
        <v>84</v>
      </c>
      <c r="E77" s="283" t="s">
        <v>91</v>
      </c>
      <c r="F77" s="283" t="s">
        <v>137</v>
      </c>
      <c r="G77" s="283" t="s">
        <v>150</v>
      </c>
      <c r="H77" s="283" t="s">
        <v>84</v>
      </c>
      <c r="I77" s="283" t="s">
        <v>349</v>
      </c>
      <c r="J77" s="283" t="s">
        <v>86</v>
      </c>
      <c r="K77" s="283" t="s">
        <v>139</v>
      </c>
      <c r="L77" s="44">
        <f>884000+46000</f>
        <v>930000</v>
      </c>
      <c r="M77" s="189"/>
      <c r="N77" s="189"/>
      <c r="O77" s="189"/>
      <c r="P77" s="189"/>
      <c r="Q77" s="189"/>
      <c r="R77" s="190"/>
      <c r="S77" s="190"/>
      <c r="T77" s="468">
        <v>891096.56</v>
      </c>
      <c r="U77" s="11">
        <f t="shared" si="9"/>
        <v>95.81683440860216</v>
      </c>
    </row>
    <row r="78" spans="1:21" ht="27" customHeight="1" hidden="1">
      <c r="A78" s="192"/>
      <c r="B78" s="188"/>
      <c r="C78" s="273" t="s">
        <v>471</v>
      </c>
      <c r="D78" s="207" t="s">
        <v>84</v>
      </c>
      <c r="E78" s="207" t="s">
        <v>91</v>
      </c>
      <c r="F78" s="207" t="s">
        <v>137</v>
      </c>
      <c r="G78" s="207" t="s">
        <v>473</v>
      </c>
      <c r="H78" s="207" t="s">
        <v>84</v>
      </c>
      <c r="I78" s="207" t="s">
        <v>85</v>
      </c>
      <c r="J78" s="207" t="s">
        <v>86</v>
      </c>
      <c r="K78" s="207" t="s">
        <v>84</v>
      </c>
      <c r="L78" s="23">
        <f>L79</f>
        <v>0</v>
      </c>
      <c r="M78" s="180" t="e">
        <f aca="true" t="shared" si="10" ref="M78:R78">M80</f>
        <v>#REF!</v>
      </c>
      <c r="N78" s="180" t="e">
        <f t="shared" si="10"/>
        <v>#REF!</v>
      </c>
      <c r="O78" s="180" t="e">
        <f t="shared" si="10"/>
        <v>#REF!</v>
      </c>
      <c r="P78" s="180" t="e">
        <f t="shared" si="10"/>
        <v>#REF!</v>
      </c>
      <c r="Q78" s="180" t="e">
        <f t="shared" si="10"/>
        <v>#REF!</v>
      </c>
      <c r="R78" s="199" t="e">
        <f t="shared" si="10"/>
        <v>#REF!</v>
      </c>
      <c r="S78" s="199" t="e">
        <f>#REF!=SUM(L78:R78)</f>
        <v>#REF!</v>
      </c>
      <c r="T78" s="23">
        <f>T79</f>
        <v>0</v>
      </c>
      <c r="U78" s="11" t="e">
        <f t="shared" si="9"/>
        <v>#DIV/0!</v>
      </c>
    </row>
    <row r="79" spans="1:21" ht="0.75" customHeight="1">
      <c r="A79" s="284"/>
      <c r="B79" s="188"/>
      <c r="C79" s="281" t="s">
        <v>472</v>
      </c>
      <c r="D79" s="283" t="s">
        <v>84</v>
      </c>
      <c r="E79" s="283" t="s">
        <v>91</v>
      </c>
      <c r="F79" s="283" t="s">
        <v>137</v>
      </c>
      <c r="G79" s="283" t="s">
        <v>473</v>
      </c>
      <c r="H79" s="283" t="s">
        <v>96</v>
      </c>
      <c r="I79" s="283" t="s">
        <v>355</v>
      </c>
      <c r="J79" s="283" t="s">
        <v>86</v>
      </c>
      <c r="K79" s="283" t="s">
        <v>139</v>
      </c>
      <c r="L79" s="44">
        <v>0</v>
      </c>
      <c r="M79" s="180"/>
      <c r="N79" s="180"/>
      <c r="O79" s="180"/>
      <c r="P79" s="180"/>
      <c r="Q79" s="180"/>
      <c r="R79" s="199"/>
      <c r="S79" s="199"/>
      <c r="T79" s="459"/>
      <c r="U79" s="11" t="e">
        <f t="shared" si="9"/>
        <v>#DIV/0!</v>
      </c>
    </row>
    <row r="80" spans="1:21" ht="36.75" customHeight="1">
      <c r="A80" s="192"/>
      <c r="B80" s="188"/>
      <c r="C80" s="206" t="s">
        <v>151</v>
      </c>
      <c r="D80" s="207" t="s">
        <v>84</v>
      </c>
      <c r="E80" s="207" t="s">
        <v>91</v>
      </c>
      <c r="F80" s="207" t="s">
        <v>137</v>
      </c>
      <c r="G80" s="207" t="s">
        <v>152</v>
      </c>
      <c r="H80" s="207" t="s">
        <v>84</v>
      </c>
      <c r="I80" s="207" t="s">
        <v>85</v>
      </c>
      <c r="J80" s="207" t="s">
        <v>86</v>
      </c>
      <c r="K80" s="207" t="s">
        <v>139</v>
      </c>
      <c r="L80" s="234">
        <f>L81</f>
        <v>650000</v>
      </c>
      <c r="M80" s="183" t="e">
        <f>M81+M96+#REF!+#REF!</f>
        <v>#REF!</v>
      </c>
      <c r="N80" s="183" t="e">
        <f>N81+N96+#REF!+#REF!</f>
        <v>#REF!</v>
      </c>
      <c r="O80" s="183" t="e">
        <f>O81+O96+#REF!+#REF!</f>
        <v>#REF!</v>
      </c>
      <c r="P80" s="183" t="e">
        <f>P81+P96+#REF!+#REF!</f>
        <v>#REF!</v>
      </c>
      <c r="Q80" s="183" t="e">
        <f>Q81+Q96+#REF!+#REF!</f>
        <v>#REF!</v>
      </c>
      <c r="R80" s="184" t="e">
        <f>R81+R96+#REF!+#REF!</f>
        <v>#REF!</v>
      </c>
      <c r="S80" s="184" t="e">
        <f>#REF!=SUM(L80:R80)</f>
        <v>#REF!</v>
      </c>
      <c r="T80" s="23">
        <f>T81</f>
        <v>655210.77</v>
      </c>
      <c r="U80" s="11">
        <f t="shared" si="9"/>
        <v>100.80165692307692</v>
      </c>
    </row>
    <row r="81" spans="1:21" ht="34.5" customHeight="1">
      <c r="A81" s="284"/>
      <c r="B81" s="188"/>
      <c r="C81" s="261" t="s">
        <v>153</v>
      </c>
      <c r="D81" s="209" t="s">
        <v>84</v>
      </c>
      <c r="E81" s="209" t="s">
        <v>91</v>
      </c>
      <c r="F81" s="209" t="s">
        <v>137</v>
      </c>
      <c r="G81" s="209" t="s">
        <v>152</v>
      </c>
      <c r="H81" s="209" t="s">
        <v>112</v>
      </c>
      <c r="I81" s="209" t="s">
        <v>355</v>
      </c>
      <c r="J81" s="209" t="s">
        <v>86</v>
      </c>
      <c r="K81" s="209" t="s">
        <v>139</v>
      </c>
      <c r="L81" s="19">
        <v>650000</v>
      </c>
      <c r="M81" s="186">
        <f aca="true" t="shared" si="11" ref="M81:R81">SUM(M82:M83)</f>
        <v>0</v>
      </c>
      <c r="N81" s="186">
        <f t="shared" si="11"/>
        <v>0</v>
      </c>
      <c r="O81" s="186">
        <f t="shared" si="11"/>
        <v>0</v>
      </c>
      <c r="P81" s="186">
        <f t="shared" si="11"/>
        <v>0</v>
      </c>
      <c r="Q81" s="186">
        <f t="shared" si="11"/>
        <v>0</v>
      </c>
      <c r="R81" s="187">
        <f t="shared" si="11"/>
        <v>0</v>
      </c>
      <c r="S81" s="187" t="e">
        <f>#REF!=SUM(L81:R81)</f>
        <v>#REF!</v>
      </c>
      <c r="T81" s="470">
        <v>655210.77</v>
      </c>
      <c r="U81" s="11">
        <f t="shared" si="9"/>
        <v>100.80165692307692</v>
      </c>
    </row>
    <row r="82" spans="1:21" ht="18.75" customHeight="1">
      <c r="A82" s="192"/>
      <c r="B82" s="188"/>
      <c r="C82" s="213" t="s">
        <v>154</v>
      </c>
      <c r="D82" s="262" t="s">
        <v>84</v>
      </c>
      <c r="E82" s="262" t="s">
        <v>91</v>
      </c>
      <c r="F82" s="262" t="s">
        <v>155</v>
      </c>
      <c r="G82" s="262" t="s">
        <v>85</v>
      </c>
      <c r="H82" s="262" t="s">
        <v>84</v>
      </c>
      <c r="I82" s="262" t="s">
        <v>85</v>
      </c>
      <c r="J82" s="262" t="s">
        <v>86</v>
      </c>
      <c r="K82" s="262" t="s">
        <v>84</v>
      </c>
      <c r="L82" s="235">
        <f>L83</f>
        <v>1200905.29</v>
      </c>
      <c r="M82" s="189"/>
      <c r="N82" s="189"/>
      <c r="O82" s="189"/>
      <c r="P82" s="189"/>
      <c r="Q82" s="189"/>
      <c r="R82" s="190"/>
      <c r="S82" s="190" t="e">
        <f>#REF!=SUM(L82:R82)</f>
        <v>#REF!</v>
      </c>
      <c r="T82" s="235">
        <f>T83</f>
        <v>1535793.74</v>
      </c>
      <c r="U82" s="235">
        <f>U83</f>
        <v>127.88633315121794</v>
      </c>
    </row>
    <row r="83" spans="1:21" ht="34.5" customHeight="1">
      <c r="A83" s="284"/>
      <c r="B83" s="188"/>
      <c r="C83" s="206" t="s">
        <v>157</v>
      </c>
      <c r="D83" s="207" t="s">
        <v>84</v>
      </c>
      <c r="E83" s="207" t="s">
        <v>91</v>
      </c>
      <c r="F83" s="207" t="s">
        <v>155</v>
      </c>
      <c r="G83" s="207" t="s">
        <v>355</v>
      </c>
      <c r="H83" s="207" t="s">
        <v>84</v>
      </c>
      <c r="I83" s="207" t="s">
        <v>85</v>
      </c>
      <c r="J83" s="207" t="s">
        <v>86</v>
      </c>
      <c r="K83" s="207" t="s">
        <v>84</v>
      </c>
      <c r="L83" s="234">
        <f>L84</f>
        <v>1200905.29</v>
      </c>
      <c r="M83" s="189"/>
      <c r="N83" s="189"/>
      <c r="O83" s="189"/>
      <c r="P83" s="189"/>
      <c r="Q83" s="189"/>
      <c r="R83" s="190"/>
      <c r="S83" s="190" t="e">
        <f>#REF!=SUM(L83:R83)</f>
        <v>#REF!</v>
      </c>
      <c r="T83" s="234">
        <f>T84</f>
        <v>1535793.74</v>
      </c>
      <c r="U83" s="556">
        <f t="shared" si="9"/>
        <v>127.88633315121794</v>
      </c>
    </row>
    <row r="84" spans="1:21" ht="22.5" customHeight="1">
      <c r="A84" s="202"/>
      <c r="B84" s="188"/>
      <c r="C84" s="216" t="s">
        <v>158</v>
      </c>
      <c r="D84" s="218" t="s">
        <v>84</v>
      </c>
      <c r="E84" s="218" t="s">
        <v>91</v>
      </c>
      <c r="F84" s="218" t="s">
        <v>155</v>
      </c>
      <c r="G84" s="218" t="s">
        <v>355</v>
      </c>
      <c r="H84" s="218" t="s">
        <v>112</v>
      </c>
      <c r="I84" s="218" t="s">
        <v>355</v>
      </c>
      <c r="J84" s="218" t="s">
        <v>86</v>
      </c>
      <c r="K84" s="218" t="s">
        <v>156</v>
      </c>
      <c r="L84" s="518">
        <v>1200905.29</v>
      </c>
      <c r="M84" s="189"/>
      <c r="N84" s="189"/>
      <c r="O84" s="189"/>
      <c r="P84" s="189"/>
      <c r="Q84" s="189"/>
      <c r="R84" s="190"/>
      <c r="S84" s="190"/>
      <c r="T84" s="471">
        <v>1535793.74</v>
      </c>
      <c r="U84" s="11">
        <f t="shared" si="9"/>
        <v>127.88633315121794</v>
      </c>
    </row>
    <row r="85" spans="1:21" ht="22.5" customHeight="1">
      <c r="A85" s="192"/>
      <c r="B85" s="208"/>
      <c r="C85" s="247" t="s">
        <v>159</v>
      </c>
      <c r="D85" s="248" t="s">
        <v>84</v>
      </c>
      <c r="E85" s="249" t="s">
        <v>160</v>
      </c>
      <c r="F85" s="249" t="s">
        <v>85</v>
      </c>
      <c r="G85" s="249" t="s">
        <v>85</v>
      </c>
      <c r="H85" s="249" t="s">
        <v>84</v>
      </c>
      <c r="I85" s="249" t="s">
        <v>85</v>
      </c>
      <c r="J85" s="249" t="s">
        <v>86</v>
      </c>
      <c r="K85" s="249" t="s">
        <v>84</v>
      </c>
      <c r="L85" s="231">
        <f>L86+L124+L126+L128</f>
        <v>284371624.38</v>
      </c>
      <c r="M85" s="189"/>
      <c r="N85" s="189"/>
      <c r="O85" s="189"/>
      <c r="P85" s="189"/>
      <c r="Q85" s="189"/>
      <c r="R85" s="190"/>
      <c r="S85" s="190"/>
      <c r="T85" s="231">
        <f>T86+T124+T126+T128</f>
        <v>278159710.61</v>
      </c>
      <c r="U85" s="298">
        <f t="shared" si="9"/>
        <v>97.81556483227062</v>
      </c>
    </row>
    <row r="86" spans="1:21" ht="33.75" customHeight="1">
      <c r="A86" s="192"/>
      <c r="B86" s="208"/>
      <c r="C86" s="213" t="s">
        <v>161</v>
      </c>
      <c r="D86" s="250" t="s">
        <v>84</v>
      </c>
      <c r="E86" s="214" t="s">
        <v>160</v>
      </c>
      <c r="F86" s="214" t="s">
        <v>356</v>
      </c>
      <c r="G86" s="214" t="s">
        <v>85</v>
      </c>
      <c r="H86" s="214" t="s">
        <v>84</v>
      </c>
      <c r="I86" s="214" t="s">
        <v>85</v>
      </c>
      <c r="J86" s="214" t="s">
        <v>86</v>
      </c>
      <c r="K86" s="214" t="s">
        <v>84</v>
      </c>
      <c r="L86" s="13">
        <f>L87+L90+L102+L118</f>
        <v>287255204</v>
      </c>
      <c r="M86" s="189"/>
      <c r="N86" s="189"/>
      <c r="O86" s="189"/>
      <c r="P86" s="189"/>
      <c r="Q86" s="189"/>
      <c r="R86" s="190"/>
      <c r="S86" s="190"/>
      <c r="T86" s="13">
        <f>T87+T90+T102+T118</f>
        <v>280630268.82</v>
      </c>
      <c r="U86" s="235">
        <f>U87</f>
        <v>100</v>
      </c>
    </row>
    <row r="87" spans="1:21" ht="19.5" customHeight="1">
      <c r="A87" s="200"/>
      <c r="B87" s="201"/>
      <c r="C87" s="206" t="s">
        <v>162</v>
      </c>
      <c r="D87" s="207" t="s">
        <v>84</v>
      </c>
      <c r="E87" s="207" t="s">
        <v>160</v>
      </c>
      <c r="F87" s="207" t="s">
        <v>356</v>
      </c>
      <c r="G87" s="207" t="s">
        <v>349</v>
      </c>
      <c r="H87" s="207" t="s">
        <v>84</v>
      </c>
      <c r="I87" s="207" t="s">
        <v>85</v>
      </c>
      <c r="J87" s="207" t="s">
        <v>86</v>
      </c>
      <c r="K87" s="207" t="s">
        <v>163</v>
      </c>
      <c r="L87" s="16">
        <f>L88</f>
        <v>18939000</v>
      </c>
      <c r="M87" s="189"/>
      <c r="N87" s="189"/>
      <c r="O87" s="189"/>
      <c r="P87" s="189"/>
      <c r="Q87" s="189"/>
      <c r="R87" s="190"/>
      <c r="S87" s="190"/>
      <c r="T87" s="16">
        <f>T88</f>
        <v>18939000</v>
      </c>
      <c r="U87" s="556">
        <f aca="true" t="shared" si="12" ref="U87:U130">T87/L87*100</f>
        <v>100</v>
      </c>
    </row>
    <row r="88" spans="1:21" ht="24" customHeight="1">
      <c r="A88" s="179"/>
      <c r="B88" s="188"/>
      <c r="C88" s="219" t="s">
        <v>164</v>
      </c>
      <c r="D88" s="210" t="s">
        <v>84</v>
      </c>
      <c r="E88" s="210" t="s">
        <v>160</v>
      </c>
      <c r="F88" s="210" t="s">
        <v>356</v>
      </c>
      <c r="G88" s="210" t="s">
        <v>349</v>
      </c>
      <c r="H88" s="210" t="s">
        <v>165</v>
      </c>
      <c r="I88" s="210" t="s">
        <v>85</v>
      </c>
      <c r="J88" s="210" t="s">
        <v>86</v>
      </c>
      <c r="K88" s="210" t="s">
        <v>163</v>
      </c>
      <c r="L88" s="472">
        <f>L89</f>
        <v>18939000</v>
      </c>
      <c r="M88" s="289"/>
      <c r="N88" s="289"/>
      <c r="O88" s="289"/>
      <c r="P88" s="289"/>
      <c r="Q88" s="289"/>
      <c r="R88" s="290"/>
      <c r="S88" s="290"/>
      <c r="T88" s="472">
        <f>T89</f>
        <v>18939000</v>
      </c>
      <c r="U88" s="557">
        <f t="shared" si="12"/>
        <v>100</v>
      </c>
    </row>
    <row r="89" spans="1:21" ht="31.5" customHeight="1">
      <c r="A89" s="182"/>
      <c r="B89" s="15"/>
      <c r="C89" s="255" t="s">
        <v>166</v>
      </c>
      <c r="D89" s="209" t="s">
        <v>84</v>
      </c>
      <c r="E89" s="209" t="s">
        <v>160</v>
      </c>
      <c r="F89" s="209" t="s">
        <v>356</v>
      </c>
      <c r="G89" s="209" t="s">
        <v>349</v>
      </c>
      <c r="H89" s="209" t="s">
        <v>165</v>
      </c>
      <c r="I89" s="209" t="s">
        <v>355</v>
      </c>
      <c r="J89" s="209" t="s">
        <v>86</v>
      </c>
      <c r="K89" s="209" t="s">
        <v>163</v>
      </c>
      <c r="L89" s="555">
        <v>18939000</v>
      </c>
      <c r="M89" s="168"/>
      <c r="N89" s="168"/>
      <c r="O89" s="168"/>
      <c r="P89" s="168"/>
      <c r="Q89" s="168"/>
      <c r="R89" s="169"/>
      <c r="S89" s="169"/>
      <c r="T89" s="555">
        <v>18939000</v>
      </c>
      <c r="U89" s="11">
        <f t="shared" si="12"/>
        <v>100</v>
      </c>
    </row>
    <row r="90" spans="1:21" ht="30" customHeight="1">
      <c r="A90" s="15"/>
      <c r="B90" s="188"/>
      <c r="C90" s="206" t="s">
        <v>167</v>
      </c>
      <c r="D90" s="207" t="s">
        <v>84</v>
      </c>
      <c r="E90" s="207" t="s">
        <v>160</v>
      </c>
      <c r="F90" s="207" t="s">
        <v>356</v>
      </c>
      <c r="G90" s="207" t="s">
        <v>356</v>
      </c>
      <c r="H90" s="207" t="s">
        <v>84</v>
      </c>
      <c r="I90" s="207" t="s">
        <v>85</v>
      </c>
      <c r="J90" s="207" t="s">
        <v>86</v>
      </c>
      <c r="K90" s="207" t="s">
        <v>163</v>
      </c>
      <c r="L90" s="16">
        <f>L93+L95+L97+L100+L99+L92</f>
        <v>40591169</v>
      </c>
      <c r="M90" s="189"/>
      <c r="N90" s="189"/>
      <c r="O90" s="189"/>
      <c r="P90" s="189"/>
      <c r="Q90" s="189"/>
      <c r="R90" s="190"/>
      <c r="S90" s="190"/>
      <c r="T90" s="16">
        <f>T93+T95+T97+T100+T99+T92</f>
        <v>37095435.84</v>
      </c>
      <c r="U90" s="11">
        <f t="shared" si="12"/>
        <v>91.38794657527602</v>
      </c>
    </row>
    <row r="91" spans="1:21" ht="30" customHeight="1">
      <c r="A91" s="15"/>
      <c r="B91" s="188"/>
      <c r="C91" s="558" t="s">
        <v>326</v>
      </c>
      <c r="D91" s="308" t="s">
        <v>84</v>
      </c>
      <c r="E91" s="308" t="s">
        <v>160</v>
      </c>
      <c r="F91" s="308" t="s">
        <v>356</v>
      </c>
      <c r="G91" s="308" t="s">
        <v>356</v>
      </c>
      <c r="H91" s="308" t="s">
        <v>325</v>
      </c>
      <c r="I91" s="308" t="s">
        <v>85</v>
      </c>
      <c r="J91" s="308" t="s">
        <v>86</v>
      </c>
      <c r="K91" s="521" t="s">
        <v>163</v>
      </c>
      <c r="L91" s="472">
        <v>918120</v>
      </c>
      <c r="M91" s="289"/>
      <c r="N91" s="289"/>
      <c r="O91" s="289"/>
      <c r="P91" s="289"/>
      <c r="Q91" s="290"/>
      <c r="R91" s="290"/>
      <c r="S91" s="522">
        <f>S92</f>
        <v>0</v>
      </c>
      <c r="T91" s="472">
        <v>918120</v>
      </c>
      <c r="U91" s="11"/>
    </row>
    <row r="92" spans="1:21" ht="52.5" customHeight="1">
      <c r="A92" s="15"/>
      <c r="B92" s="188"/>
      <c r="C92" s="306" t="s">
        <v>324</v>
      </c>
      <c r="D92" s="218" t="s">
        <v>84</v>
      </c>
      <c r="E92" s="218" t="s">
        <v>160</v>
      </c>
      <c r="F92" s="218" t="s">
        <v>356</v>
      </c>
      <c r="G92" s="218" t="s">
        <v>356</v>
      </c>
      <c r="H92" s="218" t="s">
        <v>325</v>
      </c>
      <c r="I92" s="218" t="s">
        <v>355</v>
      </c>
      <c r="J92" s="218" t="s">
        <v>86</v>
      </c>
      <c r="K92" s="218" t="s">
        <v>163</v>
      </c>
      <c r="L92" s="19">
        <v>918120</v>
      </c>
      <c r="M92" s="189"/>
      <c r="N92" s="189"/>
      <c r="O92" s="189"/>
      <c r="P92" s="189"/>
      <c r="Q92" s="189"/>
      <c r="R92" s="190"/>
      <c r="S92" s="190"/>
      <c r="T92" s="19">
        <v>918120</v>
      </c>
      <c r="U92" s="11"/>
    </row>
    <row r="93" spans="1:21" ht="36" customHeight="1">
      <c r="A93" s="15"/>
      <c r="B93" s="188"/>
      <c r="C93" s="307" t="s">
        <v>475</v>
      </c>
      <c r="D93" s="308" t="s">
        <v>84</v>
      </c>
      <c r="E93" s="308" t="s">
        <v>160</v>
      </c>
      <c r="F93" s="308" t="s">
        <v>356</v>
      </c>
      <c r="G93" s="308" t="s">
        <v>356</v>
      </c>
      <c r="H93" s="308" t="s">
        <v>476</v>
      </c>
      <c r="I93" s="308" t="s">
        <v>85</v>
      </c>
      <c r="J93" s="308" t="s">
        <v>86</v>
      </c>
      <c r="K93" s="308" t="s">
        <v>163</v>
      </c>
      <c r="L93" s="472">
        <f>L94</f>
        <v>1515500</v>
      </c>
      <c r="M93" s="189"/>
      <c r="N93" s="189"/>
      <c r="O93" s="189"/>
      <c r="P93" s="189"/>
      <c r="Q93" s="189"/>
      <c r="R93" s="190"/>
      <c r="S93" s="190"/>
      <c r="T93" s="472">
        <f>T94</f>
        <v>1515489.34</v>
      </c>
      <c r="U93" s="11"/>
    </row>
    <row r="94" spans="1:21" ht="34.5" customHeight="1">
      <c r="A94" s="15"/>
      <c r="B94" s="188"/>
      <c r="C94" s="306" t="s">
        <v>475</v>
      </c>
      <c r="D94" s="218" t="s">
        <v>84</v>
      </c>
      <c r="E94" s="218" t="s">
        <v>160</v>
      </c>
      <c r="F94" s="218" t="s">
        <v>356</v>
      </c>
      <c r="G94" s="218" t="s">
        <v>356</v>
      </c>
      <c r="H94" s="218" t="s">
        <v>476</v>
      </c>
      <c r="I94" s="218" t="s">
        <v>355</v>
      </c>
      <c r="J94" s="218" t="s">
        <v>86</v>
      </c>
      <c r="K94" s="218" t="s">
        <v>163</v>
      </c>
      <c r="L94" s="19">
        <v>1515500</v>
      </c>
      <c r="M94" s="189"/>
      <c r="N94" s="189"/>
      <c r="O94" s="189"/>
      <c r="P94" s="189"/>
      <c r="Q94" s="189"/>
      <c r="R94" s="190"/>
      <c r="S94" s="190"/>
      <c r="T94" s="19">
        <v>1515489.34</v>
      </c>
      <c r="U94" s="11"/>
    </row>
    <row r="95" spans="1:21" ht="49.5" customHeight="1">
      <c r="A95" s="18"/>
      <c r="B95" s="188"/>
      <c r="C95" s="559" t="s">
        <v>438</v>
      </c>
      <c r="D95" s="308" t="s">
        <v>84</v>
      </c>
      <c r="E95" s="308" t="s">
        <v>160</v>
      </c>
      <c r="F95" s="308" t="s">
        <v>356</v>
      </c>
      <c r="G95" s="308" t="s">
        <v>356</v>
      </c>
      <c r="H95" s="308" t="s">
        <v>437</v>
      </c>
      <c r="I95" s="308" t="s">
        <v>85</v>
      </c>
      <c r="J95" s="308" t="s">
        <v>86</v>
      </c>
      <c r="K95" s="308" t="s">
        <v>163</v>
      </c>
      <c r="L95" s="472">
        <f>L96</f>
        <v>9178710.33</v>
      </c>
      <c r="M95" s="189"/>
      <c r="N95" s="189"/>
      <c r="O95" s="189"/>
      <c r="P95" s="189"/>
      <c r="Q95" s="189"/>
      <c r="R95" s="190"/>
      <c r="S95" s="190"/>
      <c r="T95" s="472">
        <f>T96</f>
        <v>6302213.7</v>
      </c>
      <c r="U95" s="11">
        <f t="shared" si="12"/>
        <v>68.66121136214133</v>
      </c>
    </row>
    <row r="96" spans="1:21" ht="64.5" customHeight="1">
      <c r="A96" s="18"/>
      <c r="B96" s="188"/>
      <c r="C96" s="251" t="s">
        <v>436</v>
      </c>
      <c r="D96" s="218" t="s">
        <v>84</v>
      </c>
      <c r="E96" s="218" t="s">
        <v>160</v>
      </c>
      <c r="F96" s="218" t="s">
        <v>356</v>
      </c>
      <c r="G96" s="218" t="s">
        <v>356</v>
      </c>
      <c r="H96" s="218" t="s">
        <v>437</v>
      </c>
      <c r="I96" s="218" t="s">
        <v>355</v>
      </c>
      <c r="J96" s="218" t="s">
        <v>474</v>
      </c>
      <c r="K96" s="218" t="s">
        <v>163</v>
      </c>
      <c r="L96" s="519">
        <v>9178710.33</v>
      </c>
      <c r="M96" s="186" t="e">
        <f>#REF!+#REF!</f>
        <v>#REF!</v>
      </c>
      <c r="N96" s="186" t="e">
        <f>#REF!+#REF!</f>
        <v>#REF!</v>
      </c>
      <c r="O96" s="186" t="e">
        <f>#REF!+#REF!</f>
        <v>#REF!</v>
      </c>
      <c r="P96" s="186" t="e">
        <f>#REF!+#REF!</f>
        <v>#REF!</v>
      </c>
      <c r="Q96" s="187" t="e">
        <f>#REF!+#REF!</f>
        <v>#REF!</v>
      </c>
      <c r="R96" s="187" t="e">
        <f>#REF!=SUM(L96:Q96)</f>
        <v>#REF!</v>
      </c>
      <c r="S96" s="16" t="e">
        <f>S97+#REF!+S102</f>
        <v>#REF!</v>
      </c>
      <c r="T96" s="473">
        <v>6302213.7</v>
      </c>
      <c r="U96" s="11">
        <f t="shared" si="12"/>
        <v>68.66121136214133</v>
      </c>
    </row>
    <row r="97" spans="1:21" ht="48" customHeight="1">
      <c r="A97" s="15"/>
      <c r="B97" s="188"/>
      <c r="C97" s="291" t="s">
        <v>439</v>
      </c>
      <c r="D97" s="308" t="s">
        <v>84</v>
      </c>
      <c r="E97" s="308" t="s">
        <v>160</v>
      </c>
      <c r="F97" s="308" t="s">
        <v>356</v>
      </c>
      <c r="G97" s="308" t="s">
        <v>356</v>
      </c>
      <c r="H97" s="308" t="s">
        <v>168</v>
      </c>
      <c r="I97" s="308" t="s">
        <v>85</v>
      </c>
      <c r="J97" s="308" t="s">
        <v>86</v>
      </c>
      <c r="K97" s="308" t="s">
        <v>163</v>
      </c>
      <c r="L97" s="472">
        <f>L98</f>
        <v>4228122.4</v>
      </c>
      <c r="M97" s="289"/>
      <c r="N97" s="289"/>
      <c r="O97" s="289"/>
      <c r="P97" s="289"/>
      <c r="Q97" s="290"/>
      <c r="R97" s="290"/>
      <c r="S97" s="472">
        <f>S98</f>
        <v>4321013.46</v>
      </c>
      <c r="T97" s="472">
        <f>T98</f>
        <v>4025617.84</v>
      </c>
      <c r="U97" s="11">
        <f t="shared" si="12"/>
        <v>95.21053222111071</v>
      </c>
    </row>
    <row r="98" spans="1:21" ht="33" customHeight="1">
      <c r="A98" s="18"/>
      <c r="B98" s="188"/>
      <c r="C98" s="246" t="s">
        <v>440</v>
      </c>
      <c r="D98" s="218" t="s">
        <v>84</v>
      </c>
      <c r="E98" s="218" t="s">
        <v>160</v>
      </c>
      <c r="F98" s="218" t="s">
        <v>356</v>
      </c>
      <c r="G98" s="218" t="s">
        <v>356</v>
      </c>
      <c r="H98" s="218" t="s">
        <v>168</v>
      </c>
      <c r="I98" s="218" t="s">
        <v>355</v>
      </c>
      <c r="J98" s="218" t="s">
        <v>474</v>
      </c>
      <c r="K98" s="218" t="s">
        <v>163</v>
      </c>
      <c r="L98" s="519">
        <v>4228122.4</v>
      </c>
      <c r="M98" s="189"/>
      <c r="N98" s="189"/>
      <c r="O98" s="189"/>
      <c r="P98" s="189"/>
      <c r="Q98" s="190"/>
      <c r="R98" s="190"/>
      <c r="S98" s="19">
        <v>4321013.46</v>
      </c>
      <c r="T98" s="19">
        <v>4025617.84</v>
      </c>
      <c r="U98" s="11">
        <f t="shared" si="12"/>
        <v>95.21053222111071</v>
      </c>
    </row>
    <row r="99" spans="1:21" ht="52.5" customHeight="1">
      <c r="A99" s="18"/>
      <c r="B99" s="443"/>
      <c r="C99" s="445" t="s">
        <v>638</v>
      </c>
      <c r="D99" s="218" t="s">
        <v>84</v>
      </c>
      <c r="E99" s="218" t="s">
        <v>160</v>
      </c>
      <c r="F99" s="218" t="s">
        <v>356</v>
      </c>
      <c r="G99" s="218" t="s">
        <v>356</v>
      </c>
      <c r="H99" s="218" t="s">
        <v>639</v>
      </c>
      <c r="I99" s="218" t="s">
        <v>355</v>
      </c>
      <c r="J99" s="218" t="s">
        <v>86</v>
      </c>
      <c r="K99" s="218" t="s">
        <v>163</v>
      </c>
      <c r="L99" s="19">
        <v>2000000</v>
      </c>
      <c r="M99" s="189"/>
      <c r="N99" s="189"/>
      <c r="O99" s="189"/>
      <c r="P99" s="189"/>
      <c r="Q99" s="190"/>
      <c r="R99" s="190"/>
      <c r="S99" s="444"/>
      <c r="T99" s="19">
        <v>2000000</v>
      </c>
      <c r="U99" s="11"/>
    </row>
    <row r="100" spans="1:21" ht="0.75" customHeight="1" thickBot="1">
      <c r="A100" s="18"/>
      <c r="B100" s="229"/>
      <c r="C100" s="221" t="s">
        <v>169</v>
      </c>
      <c r="D100" s="210" t="s">
        <v>84</v>
      </c>
      <c r="E100" s="210" t="s">
        <v>160</v>
      </c>
      <c r="F100" s="210" t="s">
        <v>356</v>
      </c>
      <c r="G100" s="210" t="s">
        <v>356</v>
      </c>
      <c r="H100" s="210" t="s">
        <v>170</v>
      </c>
      <c r="I100" s="210" t="s">
        <v>85</v>
      </c>
      <c r="J100" s="210" t="s">
        <v>86</v>
      </c>
      <c r="K100" s="210" t="s">
        <v>163</v>
      </c>
      <c r="L100" s="236">
        <f>L101</f>
        <v>22750716.27</v>
      </c>
      <c r="M100" s="189"/>
      <c r="N100" s="189"/>
      <c r="O100" s="189"/>
      <c r="P100" s="189"/>
      <c r="Q100" s="189"/>
      <c r="R100" s="190"/>
      <c r="S100" s="190"/>
      <c r="T100" s="236">
        <f>T101</f>
        <v>22333994.96</v>
      </c>
      <c r="U100" s="11">
        <f t="shared" si="12"/>
        <v>98.16831564749677</v>
      </c>
    </row>
    <row r="101" spans="1:21" ht="27" customHeight="1" thickBot="1">
      <c r="A101" s="18"/>
      <c r="B101" s="230"/>
      <c r="C101" s="241" t="s">
        <v>171</v>
      </c>
      <c r="D101" s="218" t="s">
        <v>84</v>
      </c>
      <c r="E101" s="218" t="s">
        <v>160</v>
      </c>
      <c r="F101" s="218" t="s">
        <v>356</v>
      </c>
      <c r="G101" s="218" t="s">
        <v>356</v>
      </c>
      <c r="H101" s="218" t="s">
        <v>170</v>
      </c>
      <c r="I101" s="218" t="s">
        <v>355</v>
      </c>
      <c r="J101" s="218" t="s">
        <v>86</v>
      </c>
      <c r="K101" s="218" t="s">
        <v>163</v>
      </c>
      <c r="L101" s="20">
        <f>22612716.27+138000</f>
        <v>22750716.27</v>
      </c>
      <c r="M101" s="189"/>
      <c r="N101" s="189"/>
      <c r="O101" s="189"/>
      <c r="P101" s="189"/>
      <c r="Q101" s="189"/>
      <c r="R101" s="190"/>
      <c r="S101" s="190"/>
      <c r="T101" s="480">
        <v>22333994.96</v>
      </c>
      <c r="U101" s="11">
        <f t="shared" si="12"/>
        <v>98.16831564749677</v>
      </c>
    </row>
    <row r="102" spans="1:21" ht="32.25" customHeight="1">
      <c r="A102" s="18"/>
      <c r="B102" s="211"/>
      <c r="C102" s="206" t="s">
        <v>172</v>
      </c>
      <c r="D102" s="207" t="s">
        <v>84</v>
      </c>
      <c r="E102" s="207" t="s">
        <v>160</v>
      </c>
      <c r="F102" s="207" t="s">
        <v>356</v>
      </c>
      <c r="G102" s="207" t="s">
        <v>358</v>
      </c>
      <c r="H102" s="207" t="s">
        <v>84</v>
      </c>
      <c r="I102" s="207" t="s">
        <v>85</v>
      </c>
      <c r="J102" s="207" t="s">
        <v>86</v>
      </c>
      <c r="K102" s="207" t="s">
        <v>163</v>
      </c>
      <c r="L102" s="16">
        <f>L103+L105+L109+L111+L113+L116</f>
        <v>225569033</v>
      </c>
      <c r="M102" s="189"/>
      <c r="N102" s="189"/>
      <c r="O102" s="189"/>
      <c r="P102" s="189"/>
      <c r="Q102" s="189"/>
      <c r="R102" s="190"/>
      <c r="S102" s="190"/>
      <c r="T102" s="16">
        <f>T103+T105+T107+T111+T113+T115</f>
        <v>222536077.54</v>
      </c>
      <c r="U102" s="11">
        <f t="shared" si="12"/>
        <v>98.6554202854609</v>
      </c>
    </row>
    <row r="103" spans="1:21" s="21" customFormat="1" ht="33" customHeight="1">
      <c r="A103" s="18"/>
      <c r="B103" s="7"/>
      <c r="C103" s="291" t="s">
        <v>442</v>
      </c>
      <c r="D103" s="210" t="s">
        <v>84</v>
      </c>
      <c r="E103" s="210" t="s">
        <v>160</v>
      </c>
      <c r="F103" s="210" t="s">
        <v>356</v>
      </c>
      <c r="G103" s="210" t="s">
        <v>358</v>
      </c>
      <c r="H103" s="210" t="s">
        <v>441</v>
      </c>
      <c r="I103" s="210" t="s">
        <v>85</v>
      </c>
      <c r="J103" s="210" t="s">
        <v>86</v>
      </c>
      <c r="K103" s="210" t="s">
        <v>163</v>
      </c>
      <c r="L103" s="236">
        <f>L104</f>
        <v>10500</v>
      </c>
      <c r="M103" s="189"/>
      <c r="N103" s="189"/>
      <c r="O103" s="189"/>
      <c r="P103" s="189"/>
      <c r="Q103" s="189"/>
      <c r="R103" s="190"/>
      <c r="S103" s="190"/>
      <c r="T103" s="236">
        <f>T104</f>
        <v>10500</v>
      </c>
      <c r="U103" s="11">
        <f t="shared" si="12"/>
        <v>100</v>
      </c>
    </row>
    <row r="104" spans="1:21" s="21" customFormat="1" ht="46.5" customHeight="1">
      <c r="A104" s="18"/>
      <c r="B104" s="7"/>
      <c r="C104" s="263" t="s">
        <v>449</v>
      </c>
      <c r="D104" s="264" t="s">
        <v>84</v>
      </c>
      <c r="E104" s="264" t="s">
        <v>160</v>
      </c>
      <c r="F104" s="264" t="s">
        <v>356</v>
      </c>
      <c r="G104" s="264" t="s">
        <v>358</v>
      </c>
      <c r="H104" s="264" t="s">
        <v>441</v>
      </c>
      <c r="I104" s="264" t="s">
        <v>355</v>
      </c>
      <c r="J104" s="264" t="s">
        <v>86</v>
      </c>
      <c r="K104" s="209" t="s">
        <v>163</v>
      </c>
      <c r="L104" s="19">
        <v>10500</v>
      </c>
      <c r="M104" s="189"/>
      <c r="N104" s="189"/>
      <c r="O104" s="189"/>
      <c r="P104" s="189"/>
      <c r="Q104" s="189"/>
      <c r="R104" s="190"/>
      <c r="S104" s="190"/>
      <c r="T104" s="19">
        <v>10500</v>
      </c>
      <c r="U104" s="11">
        <f t="shared" si="12"/>
        <v>100</v>
      </c>
    </row>
    <row r="105" spans="1:21" ht="47.25" customHeight="1">
      <c r="A105" s="15"/>
      <c r="B105" s="7"/>
      <c r="C105" s="221" t="s">
        <v>454</v>
      </c>
      <c r="D105" s="210" t="s">
        <v>84</v>
      </c>
      <c r="E105" s="210" t="s">
        <v>160</v>
      </c>
      <c r="F105" s="210" t="s">
        <v>356</v>
      </c>
      <c r="G105" s="210" t="s">
        <v>358</v>
      </c>
      <c r="H105" s="210" t="s">
        <v>173</v>
      </c>
      <c r="I105" s="210" t="s">
        <v>85</v>
      </c>
      <c r="J105" s="210" t="s">
        <v>86</v>
      </c>
      <c r="K105" s="210" t="s">
        <v>163</v>
      </c>
      <c r="L105" s="236">
        <f>L106</f>
        <v>676200</v>
      </c>
      <c r="M105" s="189"/>
      <c r="N105" s="189"/>
      <c r="O105" s="189"/>
      <c r="P105" s="189"/>
      <c r="Q105" s="189"/>
      <c r="R105" s="190"/>
      <c r="S105" s="190"/>
      <c r="T105" s="236">
        <f>T106</f>
        <v>676200</v>
      </c>
      <c r="U105" s="11">
        <f t="shared" si="12"/>
        <v>100</v>
      </c>
    </row>
    <row r="106" spans="1:21" ht="36.75" customHeight="1">
      <c r="A106" s="18"/>
      <c r="B106" s="7"/>
      <c r="C106" s="241" t="s">
        <v>174</v>
      </c>
      <c r="D106" s="209" t="s">
        <v>84</v>
      </c>
      <c r="E106" s="209" t="s">
        <v>160</v>
      </c>
      <c r="F106" s="209" t="s">
        <v>356</v>
      </c>
      <c r="G106" s="209" t="s">
        <v>358</v>
      </c>
      <c r="H106" s="209" t="s">
        <v>173</v>
      </c>
      <c r="I106" s="209" t="s">
        <v>355</v>
      </c>
      <c r="J106" s="209" t="s">
        <v>86</v>
      </c>
      <c r="K106" s="209" t="s">
        <v>163</v>
      </c>
      <c r="L106" s="19">
        <v>676200</v>
      </c>
      <c r="M106" s="189"/>
      <c r="N106" s="189"/>
      <c r="O106" s="189"/>
      <c r="P106" s="189"/>
      <c r="Q106" s="190"/>
      <c r="R106" s="190"/>
      <c r="S106" s="270">
        <v>10500</v>
      </c>
      <c r="T106" s="19">
        <v>676200</v>
      </c>
      <c r="U106" s="11">
        <f t="shared" si="12"/>
        <v>100</v>
      </c>
    </row>
    <row r="107" spans="1:21" ht="43.5" customHeight="1" hidden="1">
      <c r="A107" s="18"/>
      <c r="B107" s="7"/>
      <c r="C107" s="221" t="s">
        <v>175</v>
      </c>
      <c r="D107" s="210" t="s">
        <v>84</v>
      </c>
      <c r="E107" s="210" t="s">
        <v>160</v>
      </c>
      <c r="F107" s="210" t="s">
        <v>356</v>
      </c>
      <c r="G107" s="210" t="s">
        <v>358</v>
      </c>
      <c r="H107" s="210" t="s">
        <v>176</v>
      </c>
      <c r="I107" s="210" t="s">
        <v>85</v>
      </c>
      <c r="J107" s="210" t="s">
        <v>86</v>
      </c>
      <c r="K107" s="210" t="s">
        <v>163</v>
      </c>
      <c r="L107" s="236">
        <f>L110</f>
        <v>66813100</v>
      </c>
      <c r="M107" s="189"/>
      <c r="N107" s="189"/>
      <c r="O107" s="189"/>
      <c r="P107" s="189"/>
      <c r="Q107" s="190"/>
      <c r="R107" s="190"/>
      <c r="S107" s="19">
        <v>10500</v>
      </c>
      <c r="T107" s="236">
        <f>T110</f>
        <v>64148011.92</v>
      </c>
      <c r="U107" s="11">
        <f t="shared" si="12"/>
        <v>96.01112943419778</v>
      </c>
    </row>
    <row r="108" spans="1:21" ht="57.75" customHeight="1" hidden="1">
      <c r="A108" s="18"/>
      <c r="B108" s="7"/>
      <c r="C108" s="286" t="s">
        <v>443</v>
      </c>
      <c r="D108" s="209" t="s">
        <v>84</v>
      </c>
      <c r="E108" s="209" t="s">
        <v>160</v>
      </c>
      <c r="F108" s="209" t="s">
        <v>356</v>
      </c>
      <c r="G108" s="209" t="s">
        <v>358</v>
      </c>
      <c r="H108" s="209" t="s">
        <v>444</v>
      </c>
      <c r="I108" s="209" t="s">
        <v>355</v>
      </c>
      <c r="J108" s="209" t="s">
        <v>445</v>
      </c>
      <c r="K108" s="209" t="s">
        <v>163</v>
      </c>
      <c r="L108" s="269"/>
      <c r="M108" s="189"/>
      <c r="N108" s="189"/>
      <c r="O108" s="189"/>
      <c r="P108" s="189"/>
      <c r="Q108" s="190"/>
      <c r="R108" s="190"/>
      <c r="S108" s="270">
        <v>643000</v>
      </c>
      <c r="T108" s="269"/>
      <c r="U108" s="11" t="e">
        <f t="shared" si="12"/>
        <v>#DIV/0!</v>
      </c>
    </row>
    <row r="109" spans="1:21" ht="36" customHeight="1">
      <c r="A109" s="18"/>
      <c r="B109" s="7"/>
      <c r="C109" s="221" t="s">
        <v>175</v>
      </c>
      <c r="D109" s="210" t="s">
        <v>84</v>
      </c>
      <c r="E109" s="210" t="s">
        <v>160</v>
      </c>
      <c r="F109" s="210" t="s">
        <v>356</v>
      </c>
      <c r="G109" s="210" t="s">
        <v>358</v>
      </c>
      <c r="H109" s="210" t="s">
        <v>176</v>
      </c>
      <c r="I109" s="210" t="s">
        <v>85</v>
      </c>
      <c r="J109" s="210" t="s">
        <v>86</v>
      </c>
      <c r="K109" s="210" t="s">
        <v>163</v>
      </c>
      <c r="L109" s="305">
        <f>L110</f>
        <v>66813100</v>
      </c>
      <c r="M109" s="189"/>
      <c r="N109" s="189"/>
      <c r="O109" s="189"/>
      <c r="P109" s="189"/>
      <c r="Q109" s="190"/>
      <c r="R109" s="190"/>
      <c r="S109" s="19">
        <v>643000</v>
      </c>
      <c r="T109" s="305">
        <f>T110</f>
        <v>64148011.92</v>
      </c>
      <c r="U109" s="11">
        <f t="shared" si="12"/>
        <v>96.01112943419778</v>
      </c>
    </row>
    <row r="110" spans="1:21" ht="34.5" customHeight="1">
      <c r="A110" s="18"/>
      <c r="B110" s="7"/>
      <c r="C110" s="241" t="s">
        <v>177</v>
      </c>
      <c r="D110" s="218" t="s">
        <v>84</v>
      </c>
      <c r="E110" s="218" t="s">
        <v>160</v>
      </c>
      <c r="F110" s="218" t="s">
        <v>356</v>
      </c>
      <c r="G110" s="218" t="s">
        <v>358</v>
      </c>
      <c r="H110" s="218" t="s">
        <v>176</v>
      </c>
      <c r="I110" s="218" t="s">
        <v>355</v>
      </c>
      <c r="J110" s="218" t="s">
        <v>86</v>
      </c>
      <c r="K110" s="218" t="s">
        <v>163</v>
      </c>
      <c r="L110" s="19">
        <v>66813100</v>
      </c>
      <c r="M110" s="189"/>
      <c r="N110" s="189"/>
      <c r="O110" s="189"/>
      <c r="P110" s="189"/>
      <c r="Q110" s="190"/>
      <c r="R110" s="190"/>
      <c r="S110" s="236">
        <v>64456000</v>
      </c>
      <c r="T110" s="474">
        <v>64148011.92</v>
      </c>
      <c r="U110" s="11">
        <f t="shared" si="12"/>
        <v>96.01112943419778</v>
      </c>
    </row>
    <row r="111" spans="1:21" ht="50.25" customHeight="1">
      <c r="A111" s="18"/>
      <c r="B111" s="7"/>
      <c r="C111" s="560" t="s">
        <v>446</v>
      </c>
      <c r="D111" s="308" t="s">
        <v>84</v>
      </c>
      <c r="E111" s="308" t="s">
        <v>160</v>
      </c>
      <c r="F111" s="308" t="s">
        <v>356</v>
      </c>
      <c r="G111" s="308" t="s">
        <v>358</v>
      </c>
      <c r="H111" s="308" t="s">
        <v>178</v>
      </c>
      <c r="I111" s="308" t="s">
        <v>85</v>
      </c>
      <c r="J111" s="308" t="s">
        <v>86</v>
      </c>
      <c r="K111" s="308" t="s">
        <v>163</v>
      </c>
      <c r="L111" s="472">
        <f>L112</f>
        <v>533333</v>
      </c>
      <c r="M111" s="189"/>
      <c r="N111" s="189"/>
      <c r="O111" s="189"/>
      <c r="P111" s="189"/>
      <c r="Q111" s="190"/>
      <c r="R111" s="190"/>
      <c r="S111" s="19">
        <v>64456000</v>
      </c>
      <c r="T111" s="472">
        <f>T112</f>
        <v>533333</v>
      </c>
      <c r="U111" s="11">
        <f t="shared" si="12"/>
        <v>100</v>
      </c>
    </row>
    <row r="112" spans="1:21" ht="58.5" customHeight="1">
      <c r="A112" s="18"/>
      <c r="B112" s="7"/>
      <c r="C112" s="238" t="s">
        <v>455</v>
      </c>
      <c r="D112" s="209" t="s">
        <v>84</v>
      </c>
      <c r="E112" s="209" t="s">
        <v>160</v>
      </c>
      <c r="F112" s="209" t="s">
        <v>356</v>
      </c>
      <c r="G112" s="209" t="s">
        <v>358</v>
      </c>
      <c r="H112" s="209" t="s">
        <v>178</v>
      </c>
      <c r="I112" s="209" t="s">
        <v>355</v>
      </c>
      <c r="J112" s="209" t="s">
        <v>86</v>
      </c>
      <c r="K112" s="209" t="s">
        <v>163</v>
      </c>
      <c r="L112" s="19">
        <v>533333</v>
      </c>
      <c r="M112" s="189"/>
      <c r="N112" s="189"/>
      <c r="O112" s="189"/>
      <c r="P112" s="189"/>
      <c r="Q112" s="190"/>
      <c r="R112" s="190"/>
      <c r="S112" s="237">
        <v>64456000</v>
      </c>
      <c r="T112" s="19">
        <v>533333</v>
      </c>
      <c r="U112" s="11">
        <f t="shared" si="12"/>
        <v>100</v>
      </c>
    </row>
    <row r="113" spans="1:21" ht="31.5" customHeight="1">
      <c r="A113" s="18"/>
      <c r="B113" s="7"/>
      <c r="C113" s="561" t="s">
        <v>447</v>
      </c>
      <c r="D113" s="308" t="s">
        <v>84</v>
      </c>
      <c r="E113" s="308" t="s">
        <v>160</v>
      </c>
      <c r="F113" s="308" t="s">
        <v>356</v>
      </c>
      <c r="G113" s="308" t="s">
        <v>358</v>
      </c>
      <c r="H113" s="308" t="s">
        <v>426</v>
      </c>
      <c r="I113" s="308" t="s">
        <v>85</v>
      </c>
      <c r="J113" s="308" t="s">
        <v>86</v>
      </c>
      <c r="K113" s="308" t="s">
        <v>163</v>
      </c>
      <c r="L113" s="472">
        <f>L114</f>
        <v>459900</v>
      </c>
      <c r="M113" s="189"/>
      <c r="N113" s="189"/>
      <c r="O113" s="189"/>
      <c r="P113" s="189"/>
      <c r="Q113" s="190"/>
      <c r="R113" s="190"/>
      <c r="S113" s="19">
        <v>64456000</v>
      </c>
      <c r="T113" s="472">
        <f>T114</f>
        <v>92175.4</v>
      </c>
      <c r="U113" s="11">
        <f t="shared" si="12"/>
        <v>20.042487497282018</v>
      </c>
    </row>
    <row r="114" spans="1:21" ht="33.75" customHeight="1">
      <c r="A114" s="15"/>
      <c r="B114" s="7"/>
      <c r="C114" s="562" t="s">
        <v>448</v>
      </c>
      <c r="D114" s="209" t="s">
        <v>84</v>
      </c>
      <c r="E114" s="209" t="s">
        <v>160</v>
      </c>
      <c r="F114" s="209" t="s">
        <v>356</v>
      </c>
      <c r="G114" s="209" t="s">
        <v>358</v>
      </c>
      <c r="H114" s="209" t="s">
        <v>426</v>
      </c>
      <c r="I114" s="209" t="s">
        <v>355</v>
      </c>
      <c r="J114" s="209" t="s">
        <v>86</v>
      </c>
      <c r="K114" s="209" t="s">
        <v>163</v>
      </c>
      <c r="L114" s="555">
        <v>459900</v>
      </c>
      <c r="M114" s="289"/>
      <c r="N114" s="289"/>
      <c r="O114" s="289"/>
      <c r="P114" s="289"/>
      <c r="Q114" s="290"/>
      <c r="R114" s="290"/>
      <c r="S114" s="472">
        <v>686000</v>
      </c>
      <c r="T114" s="527">
        <v>92175.4</v>
      </c>
      <c r="U114" s="11">
        <f t="shared" si="12"/>
        <v>20.042487497282018</v>
      </c>
    </row>
    <row r="115" spans="1:21" ht="31.5" customHeight="1" hidden="1">
      <c r="A115" s="18"/>
      <c r="B115" s="7"/>
      <c r="C115" s="220" t="s">
        <v>179</v>
      </c>
      <c r="D115" s="210" t="s">
        <v>84</v>
      </c>
      <c r="E115" s="210" t="s">
        <v>160</v>
      </c>
      <c r="F115" s="210" t="s">
        <v>356</v>
      </c>
      <c r="G115" s="210" t="s">
        <v>358</v>
      </c>
      <c r="H115" s="210" t="s">
        <v>170</v>
      </c>
      <c r="I115" s="210" t="s">
        <v>85</v>
      </c>
      <c r="J115" s="210" t="s">
        <v>86</v>
      </c>
      <c r="K115" s="210" t="s">
        <v>163</v>
      </c>
      <c r="L115" s="236">
        <f>L117</f>
        <v>157076000</v>
      </c>
      <c r="M115" s="189"/>
      <c r="N115" s="189"/>
      <c r="O115" s="189"/>
      <c r="P115" s="189"/>
      <c r="Q115" s="190"/>
      <c r="R115" s="190"/>
      <c r="S115" s="19">
        <v>686000</v>
      </c>
      <c r="T115" s="236">
        <f>T117</f>
        <v>157075857.22</v>
      </c>
      <c r="U115" s="11">
        <f t="shared" si="12"/>
        <v>99.99990910132675</v>
      </c>
    </row>
    <row r="116" spans="1:21" ht="23.25" customHeight="1">
      <c r="A116" s="18"/>
      <c r="B116" s="7"/>
      <c r="C116" s="220" t="s">
        <v>179</v>
      </c>
      <c r="D116" s="210" t="s">
        <v>84</v>
      </c>
      <c r="E116" s="210" t="s">
        <v>160</v>
      </c>
      <c r="F116" s="210" t="s">
        <v>356</v>
      </c>
      <c r="G116" s="210" t="s">
        <v>358</v>
      </c>
      <c r="H116" s="210" t="s">
        <v>170</v>
      </c>
      <c r="I116" s="210" t="s">
        <v>85</v>
      </c>
      <c r="J116" s="210" t="s">
        <v>86</v>
      </c>
      <c r="K116" s="210" t="s">
        <v>163</v>
      </c>
      <c r="L116" s="236">
        <f>L117</f>
        <v>157076000</v>
      </c>
      <c r="M116" s="189"/>
      <c r="N116" s="189"/>
      <c r="O116" s="189"/>
      <c r="P116" s="189"/>
      <c r="Q116" s="190"/>
      <c r="R116" s="190"/>
      <c r="S116" s="19"/>
      <c r="T116" s="236">
        <f>T117</f>
        <v>157075857.22</v>
      </c>
      <c r="U116" s="11"/>
    </row>
    <row r="117" spans="1:21" ht="26.25" customHeight="1">
      <c r="A117" s="18"/>
      <c r="B117" s="7"/>
      <c r="C117" s="251" t="s">
        <v>180</v>
      </c>
      <c r="D117" s="209" t="s">
        <v>84</v>
      </c>
      <c r="E117" s="209" t="s">
        <v>160</v>
      </c>
      <c r="F117" s="209" t="s">
        <v>356</v>
      </c>
      <c r="G117" s="209" t="s">
        <v>358</v>
      </c>
      <c r="H117" s="209" t="s">
        <v>170</v>
      </c>
      <c r="I117" s="209" t="s">
        <v>355</v>
      </c>
      <c r="J117" s="209" t="s">
        <v>86</v>
      </c>
      <c r="K117" s="209" t="s">
        <v>163</v>
      </c>
      <c r="L117" s="19">
        <v>157076000</v>
      </c>
      <c r="M117" s="289"/>
      <c r="N117" s="289"/>
      <c r="O117" s="289"/>
      <c r="P117" s="289"/>
      <c r="Q117" s="290"/>
      <c r="R117" s="290"/>
      <c r="S117" s="472">
        <v>541000</v>
      </c>
      <c r="T117" s="481">
        <v>157075857.22</v>
      </c>
      <c r="U117" s="11">
        <f t="shared" si="12"/>
        <v>99.99990910132675</v>
      </c>
    </row>
    <row r="118" spans="1:21" ht="24.75" customHeight="1">
      <c r="A118" s="18"/>
      <c r="B118" s="7"/>
      <c r="C118" s="206" t="s">
        <v>398</v>
      </c>
      <c r="D118" s="207" t="s">
        <v>84</v>
      </c>
      <c r="E118" s="207" t="s">
        <v>160</v>
      </c>
      <c r="F118" s="207" t="s">
        <v>356</v>
      </c>
      <c r="G118" s="207" t="s">
        <v>359</v>
      </c>
      <c r="H118" s="207" t="s">
        <v>84</v>
      </c>
      <c r="I118" s="207" t="s">
        <v>85</v>
      </c>
      <c r="J118" s="207" t="s">
        <v>86</v>
      </c>
      <c r="K118" s="207" t="s">
        <v>163</v>
      </c>
      <c r="L118" s="16">
        <f>L119+L123</f>
        <v>2156002</v>
      </c>
      <c r="M118" s="289"/>
      <c r="N118" s="289"/>
      <c r="O118" s="289"/>
      <c r="P118" s="289"/>
      <c r="Q118" s="290"/>
      <c r="R118" s="290"/>
      <c r="S118" s="555">
        <v>541000</v>
      </c>
      <c r="T118" s="16">
        <f>T119+T123</f>
        <v>2059755.44</v>
      </c>
      <c r="U118" s="11">
        <f t="shared" si="12"/>
        <v>95.53587798156032</v>
      </c>
    </row>
    <row r="119" spans="1:21" ht="50.25" customHeight="1">
      <c r="A119" s="18"/>
      <c r="B119" s="7"/>
      <c r="C119" s="221" t="s">
        <v>181</v>
      </c>
      <c r="D119" s="210" t="s">
        <v>84</v>
      </c>
      <c r="E119" s="210" t="s">
        <v>160</v>
      </c>
      <c r="F119" s="210" t="s">
        <v>356</v>
      </c>
      <c r="G119" s="210" t="s">
        <v>359</v>
      </c>
      <c r="H119" s="210" t="s">
        <v>148</v>
      </c>
      <c r="I119" s="210" t="s">
        <v>85</v>
      </c>
      <c r="J119" s="210" t="s">
        <v>86</v>
      </c>
      <c r="K119" s="210" t="s">
        <v>163</v>
      </c>
      <c r="L119" s="236">
        <f>L120</f>
        <v>2053002</v>
      </c>
      <c r="M119" s="176"/>
      <c r="N119" s="176"/>
      <c r="O119" s="176"/>
      <c r="P119" s="176"/>
      <c r="Q119" s="176"/>
      <c r="R119" s="176"/>
      <c r="S119" s="25"/>
      <c r="T119" s="236">
        <f>T120</f>
        <v>1993002</v>
      </c>
      <c r="U119" s="11"/>
    </row>
    <row r="120" spans="1:21" ht="49.5" customHeight="1">
      <c r="A120" s="18"/>
      <c r="B120" s="7"/>
      <c r="C120" s="241" t="s">
        <v>182</v>
      </c>
      <c r="D120" s="209" t="s">
        <v>84</v>
      </c>
      <c r="E120" s="209" t="s">
        <v>160</v>
      </c>
      <c r="F120" s="209" t="s">
        <v>356</v>
      </c>
      <c r="G120" s="209" t="s">
        <v>359</v>
      </c>
      <c r="H120" s="209" t="s">
        <v>148</v>
      </c>
      <c r="I120" s="209" t="s">
        <v>355</v>
      </c>
      <c r="J120" s="209" t="s">
        <v>86</v>
      </c>
      <c r="K120" s="209" t="s">
        <v>163</v>
      </c>
      <c r="L120" s="20">
        <v>2053002</v>
      </c>
      <c r="M120" s="24"/>
      <c r="N120" s="24"/>
      <c r="O120" s="24"/>
      <c r="P120" s="24"/>
      <c r="Q120" s="24"/>
      <c r="R120" s="24"/>
      <c r="S120" s="24"/>
      <c r="T120" s="475">
        <v>1993002</v>
      </c>
      <c r="U120" s="11">
        <f>T120/L120*100</f>
        <v>97.07745048470484</v>
      </c>
    </row>
    <row r="121" spans="1:21" ht="0.75" customHeight="1" hidden="1">
      <c r="A121" s="18"/>
      <c r="B121" s="7"/>
      <c r="C121" s="221" t="s">
        <v>181</v>
      </c>
      <c r="D121" s="210" t="s">
        <v>84</v>
      </c>
      <c r="E121" s="210" t="s">
        <v>160</v>
      </c>
      <c r="F121" s="210" t="s">
        <v>356</v>
      </c>
      <c r="G121" s="210" t="s">
        <v>359</v>
      </c>
      <c r="H121" s="210" t="s">
        <v>148</v>
      </c>
      <c r="I121" s="210" t="s">
        <v>85</v>
      </c>
      <c r="J121" s="210" t="s">
        <v>86</v>
      </c>
      <c r="K121" s="210" t="s">
        <v>163</v>
      </c>
      <c r="L121" s="236">
        <f>L122</f>
        <v>1803000</v>
      </c>
      <c r="M121" s="176"/>
      <c r="N121" s="176"/>
      <c r="O121" s="176"/>
      <c r="P121" s="176"/>
      <c r="Q121" s="176"/>
      <c r="R121" s="176"/>
      <c r="S121" s="25"/>
      <c r="T121" s="236">
        <f>T122</f>
        <v>35000</v>
      </c>
      <c r="U121" s="11"/>
    </row>
    <row r="122" spans="1:21" ht="1.5" customHeight="1" hidden="1">
      <c r="A122" s="18"/>
      <c r="B122" s="7"/>
      <c r="C122" s="241" t="s">
        <v>182</v>
      </c>
      <c r="D122" s="209" t="s">
        <v>84</v>
      </c>
      <c r="E122" s="209" t="s">
        <v>160</v>
      </c>
      <c r="F122" s="209" t="s">
        <v>356</v>
      </c>
      <c r="G122" s="209" t="s">
        <v>359</v>
      </c>
      <c r="H122" s="209" t="s">
        <v>148</v>
      </c>
      <c r="I122" s="209" t="s">
        <v>355</v>
      </c>
      <c r="J122" s="209" t="s">
        <v>86</v>
      </c>
      <c r="K122" s="209" t="s">
        <v>163</v>
      </c>
      <c r="L122" s="20">
        <v>1803000</v>
      </c>
      <c r="M122" s="24"/>
      <c r="N122" s="24"/>
      <c r="O122" s="24"/>
      <c r="P122" s="24"/>
      <c r="Q122" s="24"/>
      <c r="R122" s="24"/>
      <c r="S122" s="24"/>
      <c r="T122" s="476">
        <v>35000</v>
      </c>
      <c r="U122" s="11">
        <f t="shared" si="12"/>
        <v>1.9412090959511925</v>
      </c>
    </row>
    <row r="123" spans="1:21" ht="42" customHeight="1">
      <c r="A123" s="18"/>
      <c r="B123" s="7"/>
      <c r="C123" s="241" t="s">
        <v>183</v>
      </c>
      <c r="D123" s="209" t="s">
        <v>84</v>
      </c>
      <c r="E123" s="209" t="s">
        <v>160</v>
      </c>
      <c r="F123" s="209" t="s">
        <v>356</v>
      </c>
      <c r="G123" s="209" t="s">
        <v>359</v>
      </c>
      <c r="H123" s="209" t="s">
        <v>170</v>
      </c>
      <c r="I123" s="209" t="s">
        <v>355</v>
      </c>
      <c r="J123" s="209" t="s">
        <v>86</v>
      </c>
      <c r="K123" s="209" t="s">
        <v>163</v>
      </c>
      <c r="L123" s="19">
        <v>103000</v>
      </c>
      <c r="M123" s="24"/>
      <c r="N123" s="24"/>
      <c r="O123" s="24"/>
      <c r="P123" s="24"/>
      <c r="Q123" s="24"/>
      <c r="R123" s="24"/>
      <c r="S123" s="24"/>
      <c r="T123" s="477">
        <v>66753.44</v>
      </c>
      <c r="U123" s="11"/>
    </row>
    <row r="124" spans="1:21" ht="23.25" customHeight="1">
      <c r="A124" s="18"/>
      <c r="B124" s="7"/>
      <c r="C124" s="206" t="s">
        <v>184</v>
      </c>
      <c r="D124" s="207" t="s">
        <v>84</v>
      </c>
      <c r="E124" s="207" t="s">
        <v>160</v>
      </c>
      <c r="F124" s="207" t="s">
        <v>350</v>
      </c>
      <c r="G124" s="207" t="s">
        <v>85</v>
      </c>
      <c r="H124" s="207" t="s">
        <v>84</v>
      </c>
      <c r="I124" s="207" t="s">
        <v>85</v>
      </c>
      <c r="J124" s="207" t="s">
        <v>86</v>
      </c>
      <c r="K124" s="207" t="s">
        <v>156</v>
      </c>
      <c r="L124" s="16">
        <f>L125</f>
        <v>690000</v>
      </c>
      <c r="M124" s="24"/>
      <c r="N124" s="24"/>
      <c r="O124" s="24"/>
      <c r="P124" s="24"/>
      <c r="Q124" s="24"/>
      <c r="R124" s="24"/>
      <c r="S124" s="24"/>
      <c r="T124" s="16">
        <f>T125</f>
        <v>1103021.41</v>
      </c>
      <c r="U124" s="11">
        <f t="shared" si="12"/>
        <v>159.85817536231883</v>
      </c>
    </row>
    <row r="125" spans="1:21" ht="30" customHeight="1">
      <c r="A125" s="15"/>
      <c r="B125" s="7"/>
      <c r="C125" s="243" t="s">
        <v>185</v>
      </c>
      <c r="D125" s="244" t="s">
        <v>84</v>
      </c>
      <c r="E125" s="244" t="s">
        <v>160</v>
      </c>
      <c r="F125" s="244" t="s">
        <v>350</v>
      </c>
      <c r="G125" s="244" t="s">
        <v>355</v>
      </c>
      <c r="H125" s="244" t="s">
        <v>96</v>
      </c>
      <c r="I125" s="244" t="s">
        <v>355</v>
      </c>
      <c r="J125" s="244" t="s">
        <v>86</v>
      </c>
      <c r="K125" s="244" t="s">
        <v>156</v>
      </c>
      <c r="L125" s="265">
        <v>690000</v>
      </c>
      <c r="M125" s="24"/>
      <c r="N125" s="24"/>
      <c r="O125" s="24"/>
      <c r="P125" s="24"/>
      <c r="Q125" s="24"/>
      <c r="R125" s="24"/>
      <c r="S125" s="24"/>
      <c r="T125" s="478">
        <v>1103021.41</v>
      </c>
      <c r="U125" s="11">
        <f t="shared" si="12"/>
        <v>159.85817536231883</v>
      </c>
    </row>
    <row r="126" spans="1:21" ht="0.75" customHeight="1">
      <c r="A126" s="18"/>
      <c r="B126" s="7"/>
      <c r="C126" s="242" t="s">
        <v>463</v>
      </c>
      <c r="D126" s="207" t="s">
        <v>84</v>
      </c>
      <c r="E126" s="207" t="s">
        <v>160</v>
      </c>
      <c r="F126" s="207" t="s">
        <v>464</v>
      </c>
      <c r="G126" s="207" t="s">
        <v>355</v>
      </c>
      <c r="H126" s="207" t="s">
        <v>84</v>
      </c>
      <c r="I126" s="207" t="s">
        <v>85</v>
      </c>
      <c r="J126" s="207" t="s">
        <v>86</v>
      </c>
      <c r="K126" s="207" t="s">
        <v>84</v>
      </c>
      <c r="L126" s="16">
        <f>L127</f>
        <v>0</v>
      </c>
      <c r="M126" s="24"/>
      <c r="N126" s="24"/>
      <c r="O126" s="24"/>
      <c r="P126" s="24"/>
      <c r="Q126" s="24"/>
      <c r="R126" s="24"/>
      <c r="S126" s="24"/>
      <c r="T126" s="16">
        <f>T127</f>
        <v>0</v>
      </c>
      <c r="U126" s="11" t="e">
        <f t="shared" si="12"/>
        <v>#DIV/0!</v>
      </c>
    </row>
    <row r="127" spans="1:21" ht="54.75" customHeight="1" hidden="1">
      <c r="A127" s="15"/>
      <c r="B127" s="7"/>
      <c r="C127" s="243" t="s">
        <v>465</v>
      </c>
      <c r="D127" s="244" t="s">
        <v>84</v>
      </c>
      <c r="E127" s="244" t="s">
        <v>160</v>
      </c>
      <c r="F127" s="244" t="s">
        <v>464</v>
      </c>
      <c r="G127" s="244" t="s">
        <v>355</v>
      </c>
      <c r="H127" s="244" t="s">
        <v>92</v>
      </c>
      <c r="I127" s="244" t="s">
        <v>355</v>
      </c>
      <c r="J127" s="244" t="s">
        <v>86</v>
      </c>
      <c r="K127" s="244" t="s">
        <v>163</v>
      </c>
      <c r="L127" s="265">
        <v>0</v>
      </c>
      <c r="M127" s="24"/>
      <c r="N127" s="24"/>
      <c r="O127" s="24"/>
      <c r="P127" s="24"/>
      <c r="Q127" s="24"/>
      <c r="R127" s="24"/>
      <c r="S127" s="24"/>
      <c r="T127" s="265">
        <v>0</v>
      </c>
      <c r="U127" s="11" t="e">
        <f t="shared" si="12"/>
        <v>#DIV/0!</v>
      </c>
    </row>
    <row r="128" spans="1:23" ht="50.25" customHeight="1" thickBot="1">
      <c r="A128" s="18"/>
      <c r="B128" s="7"/>
      <c r="C128" s="206" t="s">
        <v>186</v>
      </c>
      <c r="D128" s="207" t="s">
        <v>84</v>
      </c>
      <c r="E128" s="207" t="s">
        <v>160</v>
      </c>
      <c r="F128" s="207" t="s">
        <v>187</v>
      </c>
      <c r="G128" s="207" t="s">
        <v>85</v>
      </c>
      <c r="H128" s="207" t="s">
        <v>84</v>
      </c>
      <c r="I128" s="207" t="s">
        <v>85</v>
      </c>
      <c r="J128" s="207" t="s">
        <v>86</v>
      </c>
      <c r="K128" s="207" t="s">
        <v>84</v>
      </c>
      <c r="L128" s="16">
        <f>L129</f>
        <v>-3573579.62</v>
      </c>
      <c r="M128" s="24"/>
      <c r="N128" s="24"/>
      <c r="O128" s="24"/>
      <c r="P128" s="24"/>
      <c r="Q128" s="24"/>
      <c r="R128" s="24"/>
      <c r="S128" s="24"/>
      <c r="T128" s="16">
        <f>T129</f>
        <v>-3573579.62</v>
      </c>
      <c r="U128" s="11">
        <f t="shared" si="12"/>
        <v>100</v>
      </c>
      <c r="W128" s="25"/>
    </row>
    <row r="129" spans="1:23" ht="35.25" customHeight="1" thickBot="1">
      <c r="A129" s="45"/>
      <c r="B129" s="7"/>
      <c r="C129" s="266" t="s">
        <v>188</v>
      </c>
      <c r="D129" s="245" t="s">
        <v>84</v>
      </c>
      <c r="E129" s="245" t="s">
        <v>160</v>
      </c>
      <c r="F129" s="245" t="s">
        <v>187</v>
      </c>
      <c r="G129" s="245" t="s">
        <v>355</v>
      </c>
      <c r="H129" s="245" t="s">
        <v>84</v>
      </c>
      <c r="I129" s="245" t="s">
        <v>355</v>
      </c>
      <c r="J129" s="245" t="s">
        <v>86</v>
      </c>
      <c r="K129" s="245" t="s">
        <v>163</v>
      </c>
      <c r="L129" s="520">
        <v>-3573579.62</v>
      </c>
      <c r="T129" s="479">
        <v>-3573579.62</v>
      </c>
      <c r="U129" s="300">
        <f t="shared" si="12"/>
        <v>100</v>
      </c>
      <c r="W129" s="2"/>
    </row>
    <row r="130" spans="1:21" ht="13.5" customHeight="1" thickBot="1">
      <c r="A130" s="6"/>
      <c r="B130" s="7"/>
      <c r="C130" s="267" t="s">
        <v>189</v>
      </c>
      <c r="D130" s="268"/>
      <c r="E130" s="268"/>
      <c r="F130" s="268"/>
      <c r="G130" s="268"/>
      <c r="H130" s="268"/>
      <c r="I130" s="268"/>
      <c r="J130" s="268"/>
      <c r="K130" s="299"/>
      <c r="L130" s="447">
        <f>L8+L85</f>
        <v>422319910.65999997</v>
      </c>
      <c r="M130" s="448"/>
      <c r="N130" s="448"/>
      <c r="O130" s="448"/>
      <c r="P130" s="448"/>
      <c r="Q130" s="448"/>
      <c r="R130" s="448"/>
      <c r="S130" s="449" t="e">
        <f>S6+S83</f>
        <v>#VALUE!</v>
      </c>
      <c r="T130" s="450">
        <f>T8+T85</f>
        <v>419311801.48</v>
      </c>
      <c r="U130" s="446">
        <f t="shared" si="12"/>
        <v>99.28771788777402</v>
      </c>
    </row>
    <row r="131" spans="1:20" ht="33" customHeight="1">
      <c r="A131" s="6"/>
      <c r="B131" s="7"/>
      <c r="L131" s="1"/>
      <c r="M131" s="46"/>
      <c r="N131" s="46"/>
      <c r="O131" s="46"/>
      <c r="P131" s="46"/>
      <c r="Q131" s="46"/>
      <c r="R131" s="46"/>
      <c r="S131" s="46"/>
      <c r="T131" s="301"/>
    </row>
    <row r="132" spans="1:19" ht="18.75">
      <c r="A132" s="6"/>
      <c r="B132" s="7"/>
      <c r="C132" s="6"/>
      <c r="D132" s="8"/>
      <c r="E132" s="8"/>
      <c r="F132" s="8"/>
      <c r="G132" s="8"/>
      <c r="H132" s="8"/>
      <c r="I132" s="8"/>
      <c r="J132" s="8"/>
      <c r="K132" s="8"/>
      <c r="L132" s="1"/>
      <c r="M132" s="24"/>
      <c r="N132" s="24"/>
      <c r="O132" s="24"/>
      <c r="P132" s="24"/>
      <c r="Q132" s="24"/>
      <c r="R132" s="24"/>
      <c r="S132" s="24"/>
    </row>
    <row r="133" spans="1:19" ht="18.75">
      <c r="A133" s="6"/>
      <c r="B133" s="7"/>
      <c r="C133" s="6"/>
      <c r="D133" s="8"/>
      <c r="E133" s="8"/>
      <c r="F133" s="8"/>
      <c r="G133" s="8"/>
      <c r="H133" s="8"/>
      <c r="I133" s="8"/>
      <c r="J133" s="8"/>
      <c r="K133" s="8"/>
      <c r="L133" s="1"/>
      <c r="M133" s="24"/>
      <c r="N133" s="24"/>
      <c r="O133" s="24"/>
      <c r="P133" s="24"/>
      <c r="Q133" s="24"/>
      <c r="R133" s="24"/>
      <c r="S133" s="24"/>
    </row>
    <row r="134" spans="1:19" ht="18.75">
      <c r="A134" s="6"/>
      <c r="B134" s="7"/>
      <c r="C134" s="6"/>
      <c r="D134" s="8"/>
      <c r="E134" s="8"/>
      <c r="F134" s="8"/>
      <c r="G134" s="8"/>
      <c r="H134" s="8"/>
      <c r="I134" s="8"/>
      <c r="J134" s="8"/>
      <c r="K134" s="8"/>
      <c r="L134" s="1"/>
      <c r="M134" s="24"/>
      <c r="N134" s="24"/>
      <c r="O134" s="24"/>
      <c r="P134" s="24"/>
      <c r="Q134" s="24"/>
      <c r="R134" s="24"/>
      <c r="S134" s="24"/>
    </row>
    <row r="135" spans="1:19" ht="18.75">
      <c r="A135" s="6"/>
      <c r="B135" s="7"/>
      <c r="C135" s="6"/>
      <c r="D135" s="8"/>
      <c r="E135" s="8"/>
      <c r="F135" s="8"/>
      <c r="G135" s="8"/>
      <c r="H135" s="8"/>
      <c r="I135" s="8"/>
      <c r="J135" s="8"/>
      <c r="K135" s="8"/>
      <c r="L135" s="1"/>
      <c r="M135" s="24"/>
      <c r="N135" s="24"/>
      <c r="O135" s="24"/>
      <c r="P135" s="24"/>
      <c r="Q135" s="24"/>
      <c r="R135" s="24"/>
      <c r="S135" s="24"/>
    </row>
    <row r="136" spans="1:19" ht="18.75">
      <c r="A136" s="6"/>
      <c r="B136" s="7"/>
      <c r="C136" s="6"/>
      <c r="D136" s="8"/>
      <c r="E136" s="8"/>
      <c r="F136" s="8"/>
      <c r="G136" s="8"/>
      <c r="H136" s="8"/>
      <c r="I136" s="8"/>
      <c r="J136" s="8"/>
      <c r="K136" s="8"/>
      <c r="L136" s="1"/>
      <c r="M136" s="24"/>
      <c r="N136" s="24"/>
      <c r="O136" s="24"/>
      <c r="P136" s="24"/>
      <c r="Q136" s="24"/>
      <c r="R136" s="24"/>
      <c r="S136" s="24"/>
    </row>
    <row r="137" spans="1:19" ht="18.75">
      <c r="A137" s="6"/>
      <c r="B137" s="7"/>
      <c r="C137" s="6"/>
      <c r="D137" s="8"/>
      <c r="E137" s="8"/>
      <c r="F137" s="8"/>
      <c r="G137" s="8"/>
      <c r="H137" s="8"/>
      <c r="I137" s="8"/>
      <c r="J137" s="8"/>
      <c r="K137" s="8"/>
      <c r="L137" s="1"/>
      <c r="M137" s="24"/>
      <c r="N137" s="24"/>
      <c r="O137" s="24"/>
      <c r="P137" s="24"/>
      <c r="Q137" s="24"/>
      <c r="R137" s="24"/>
      <c r="S137" s="24"/>
    </row>
    <row r="138" spans="1:19" ht="18.75">
      <c r="A138" s="6"/>
      <c r="B138" s="7"/>
      <c r="C138" s="6"/>
      <c r="D138" s="8"/>
      <c r="E138" s="8"/>
      <c r="F138" s="8"/>
      <c r="G138" s="8"/>
      <c r="H138" s="8"/>
      <c r="I138" s="8"/>
      <c r="J138" s="8"/>
      <c r="K138" s="8"/>
      <c r="L138" s="1"/>
      <c r="M138" s="24"/>
      <c r="N138" s="24"/>
      <c r="O138" s="24"/>
      <c r="P138" s="24"/>
      <c r="Q138" s="24"/>
      <c r="R138" s="24"/>
      <c r="S138" s="24"/>
    </row>
    <row r="139" spans="1:19" ht="18.75">
      <c r="A139" s="6"/>
      <c r="B139" s="7"/>
      <c r="C139" s="6"/>
      <c r="D139" s="8"/>
      <c r="E139" s="8"/>
      <c r="F139" s="8"/>
      <c r="G139" s="8"/>
      <c r="H139" s="8"/>
      <c r="I139" s="8"/>
      <c r="J139" s="8"/>
      <c r="K139" s="8"/>
      <c r="L139" s="1"/>
      <c r="M139" s="24"/>
      <c r="N139" s="24"/>
      <c r="O139" s="24"/>
      <c r="P139" s="24"/>
      <c r="Q139" s="24"/>
      <c r="R139" s="24"/>
      <c r="S139" s="24"/>
    </row>
    <row r="140" spans="1:19" ht="18.75">
      <c r="A140" s="6"/>
      <c r="B140" s="7"/>
      <c r="C140" s="6"/>
      <c r="D140" s="8"/>
      <c r="E140" s="8"/>
      <c r="F140" s="8"/>
      <c r="G140" s="8"/>
      <c r="H140" s="8"/>
      <c r="I140" s="8"/>
      <c r="J140" s="8"/>
      <c r="K140" s="8"/>
      <c r="L140" s="1"/>
      <c r="M140" s="24"/>
      <c r="N140" s="24"/>
      <c r="O140" s="24"/>
      <c r="P140" s="24"/>
      <c r="Q140" s="24"/>
      <c r="R140" s="24"/>
      <c r="S140" s="24"/>
    </row>
    <row r="141" spans="1:19" ht="18.75">
      <c r="A141" s="6"/>
      <c r="B141" s="7"/>
      <c r="C141" s="6"/>
      <c r="D141" s="8"/>
      <c r="E141" s="8"/>
      <c r="F141" s="8"/>
      <c r="G141" s="8"/>
      <c r="H141" s="8"/>
      <c r="I141" s="8"/>
      <c r="J141" s="8"/>
      <c r="K141" s="8"/>
      <c r="L141" s="1"/>
      <c r="M141" s="24"/>
      <c r="N141" s="24"/>
      <c r="O141" s="24"/>
      <c r="P141" s="24"/>
      <c r="Q141" s="24"/>
      <c r="R141" s="24"/>
      <c r="S141" s="24"/>
    </row>
    <row r="142" spans="1:19" ht="18.75">
      <c r="A142" s="6"/>
      <c r="B142" s="7"/>
      <c r="C142" s="6"/>
      <c r="D142" s="8"/>
      <c r="E142" s="8"/>
      <c r="F142" s="8"/>
      <c r="G142" s="8"/>
      <c r="H142" s="8"/>
      <c r="I142" s="8"/>
      <c r="J142" s="8"/>
      <c r="K142" s="8"/>
      <c r="L142" s="1"/>
      <c r="M142" s="24"/>
      <c r="N142" s="24"/>
      <c r="O142" s="24"/>
      <c r="P142" s="24"/>
      <c r="Q142" s="24"/>
      <c r="R142" s="24"/>
      <c r="S142" s="24"/>
    </row>
    <row r="143" spans="1:19" ht="18.75">
      <c r="A143" s="6"/>
      <c r="B143" s="7"/>
      <c r="C143" s="6"/>
      <c r="D143" s="8"/>
      <c r="E143" s="8"/>
      <c r="F143" s="8"/>
      <c r="G143" s="8"/>
      <c r="H143" s="8"/>
      <c r="I143" s="8"/>
      <c r="J143" s="8"/>
      <c r="K143" s="8"/>
      <c r="L143" s="1"/>
      <c r="M143" s="24"/>
      <c r="N143" s="24"/>
      <c r="O143" s="24"/>
      <c r="P143" s="24"/>
      <c r="Q143" s="24"/>
      <c r="R143" s="24"/>
      <c r="S143" s="24"/>
    </row>
    <row r="144" spans="1:19" ht="18.75">
      <c r="A144" s="6"/>
      <c r="B144" s="7"/>
      <c r="C144" s="6"/>
      <c r="D144" s="8"/>
      <c r="E144" s="8"/>
      <c r="F144" s="8"/>
      <c r="G144" s="8"/>
      <c r="H144" s="8"/>
      <c r="I144" s="8"/>
      <c r="J144" s="8"/>
      <c r="K144" s="8"/>
      <c r="L144" s="1"/>
      <c r="M144" s="24"/>
      <c r="N144" s="24"/>
      <c r="O144" s="24"/>
      <c r="P144" s="24"/>
      <c r="Q144" s="24"/>
      <c r="R144" s="24"/>
      <c r="S144" s="24"/>
    </row>
    <row r="145" spans="1:19" ht="18.75">
      <c r="A145" s="6"/>
      <c r="B145" s="7"/>
      <c r="C145" s="6"/>
      <c r="D145" s="8"/>
      <c r="E145" s="8"/>
      <c r="F145" s="8"/>
      <c r="G145" s="8"/>
      <c r="H145" s="8"/>
      <c r="I145" s="8"/>
      <c r="J145" s="8"/>
      <c r="K145" s="8"/>
      <c r="L145" s="1"/>
      <c r="M145" s="24"/>
      <c r="N145" s="24"/>
      <c r="O145" s="24"/>
      <c r="P145" s="24"/>
      <c r="Q145" s="24"/>
      <c r="R145" s="24"/>
      <c r="S145" s="24"/>
    </row>
    <row r="146" spans="1:19" ht="18.75">
      <c r="A146" s="6"/>
      <c r="B146" s="7"/>
      <c r="C146" s="6"/>
      <c r="D146" s="8"/>
      <c r="E146" s="8"/>
      <c r="F146" s="8"/>
      <c r="G146" s="8"/>
      <c r="H146" s="8"/>
      <c r="I146" s="8"/>
      <c r="J146" s="8"/>
      <c r="K146" s="8"/>
      <c r="L146" s="1"/>
      <c r="M146" s="24"/>
      <c r="N146" s="24"/>
      <c r="O146" s="24"/>
      <c r="P146" s="24"/>
      <c r="Q146" s="24"/>
      <c r="R146" s="24"/>
      <c r="S146" s="24"/>
    </row>
    <row r="147" spans="1:19" ht="18.75">
      <c r="A147" s="6"/>
      <c r="B147" s="7"/>
      <c r="C147" s="6"/>
      <c r="D147" s="8"/>
      <c r="E147" s="8"/>
      <c r="F147" s="8"/>
      <c r="G147" s="8"/>
      <c r="H147" s="8"/>
      <c r="I147" s="8"/>
      <c r="J147" s="8"/>
      <c r="K147" s="8"/>
      <c r="L147" s="1"/>
      <c r="M147" s="24"/>
      <c r="N147" s="24"/>
      <c r="O147" s="24"/>
      <c r="P147" s="24"/>
      <c r="Q147" s="24"/>
      <c r="R147" s="24"/>
      <c r="S147" s="24"/>
    </row>
    <row r="148" spans="1:19" ht="18.75">
      <c r="A148" s="6"/>
      <c r="B148" s="7"/>
      <c r="C148" s="6"/>
      <c r="D148" s="8"/>
      <c r="E148" s="8"/>
      <c r="F148" s="8"/>
      <c r="G148" s="8"/>
      <c r="H148" s="8"/>
      <c r="I148" s="8"/>
      <c r="J148" s="8"/>
      <c r="K148" s="8"/>
      <c r="L148" s="1"/>
      <c r="M148" s="24"/>
      <c r="N148" s="24"/>
      <c r="O148" s="24"/>
      <c r="P148" s="24"/>
      <c r="Q148" s="24"/>
      <c r="R148" s="24"/>
      <c r="S148" s="24"/>
    </row>
    <row r="149" spans="1:19" ht="18.75">
      <c r="A149" s="6"/>
      <c r="B149" s="7"/>
      <c r="C149" s="6"/>
      <c r="D149" s="8"/>
      <c r="E149" s="8"/>
      <c r="F149" s="8"/>
      <c r="G149" s="8"/>
      <c r="H149" s="8"/>
      <c r="I149" s="8"/>
      <c r="J149" s="8"/>
      <c r="K149" s="8"/>
      <c r="L149" s="1"/>
      <c r="M149" s="24"/>
      <c r="N149" s="24"/>
      <c r="O149" s="24"/>
      <c r="P149" s="24"/>
      <c r="Q149" s="24"/>
      <c r="R149" s="24"/>
      <c r="S149" s="24"/>
    </row>
    <row r="150" spans="1:19" ht="18.75">
      <c r="A150" s="6"/>
      <c r="B150" s="7"/>
      <c r="C150" s="6"/>
      <c r="D150" s="8"/>
      <c r="E150" s="8"/>
      <c r="F150" s="8"/>
      <c r="G150" s="8"/>
      <c r="H150" s="8"/>
      <c r="I150" s="8"/>
      <c r="J150" s="8"/>
      <c r="K150" s="8"/>
      <c r="L150" s="1"/>
      <c r="M150" s="24"/>
      <c r="N150" s="24"/>
      <c r="O150" s="24"/>
      <c r="P150" s="24"/>
      <c r="Q150" s="24"/>
      <c r="R150" s="24"/>
      <c r="S150" s="24"/>
    </row>
    <row r="151" spans="1:19" ht="18.75">
      <c r="A151" s="6"/>
      <c r="B151" s="7"/>
      <c r="C151" s="6"/>
      <c r="D151" s="8"/>
      <c r="E151" s="8"/>
      <c r="F151" s="8"/>
      <c r="G151" s="8"/>
      <c r="H151" s="8"/>
      <c r="I151" s="8"/>
      <c r="J151" s="8"/>
      <c r="K151" s="8"/>
      <c r="L151" s="24"/>
      <c r="M151" s="24"/>
      <c r="N151" s="24"/>
      <c r="O151" s="24"/>
      <c r="P151" s="24"/>
      <c r="Q151" s="24"/>
      <c r="R151" s="24"/>
      <c r="S151" s="24"/>
    </row>
    <row r="152" spans="1:19" ht="18.75">
      <c r="A152" s="6"/>
      <c r="B152" s="7"/>
      <c r="C152" s="6"/>
      <c r="D152" s="8"/>
      <c r="E152" s="8"/>
      <c r="F152" s="8"/>
      <c r="G152" s="8"/>
      <c r="H152" s="8"/>
      <c r="I152" s="8"/>
      <c r="J152" s="8"/>
      <c r="K152" s="8"/>
      <c r="L152" s="24"/>
      <c r="M152" s="24"/>
      <c r="N152" s="24"/>
      <c r="O152" s="24"/>
      <c r="P152" s="24"/>
      <c r="Q152" s="24"/>
      <c r="R152" s="24"/>
      <c r="S152" s="24"/>
    </row>
    <row r="153" spans="1:19" ht="18.75">
      <c r="A153" s="6"/>
      <c r="B153" s="7"/>
      <c r="C153" s="6"/>
      <c r="D153" s="8"/>
      <c r="E153" s="8"/>
      <c r="F153" s="8"/>
      <c r="G153" s="8"/>
      <c r="H153" s="8"/>
      <c r="I153" s="8"/>
      <c r="J153" s="8"/>
      <c r="K153" s="8"/>
      <c r="L153" s="24"/>
      <c r="M153" s="24"/>
      <c r="N153" s="24"/>
      <c r="O153" s="24"/>
      <c r="P153" s="24"/>
      <c r="Q153" s="24"/>
      <c r="R153" s="24"/>
      <c r="S153" s="24"/>
    </row>
    <row r="154" spans="1:19" ht="18.75">
      <c r="A154" s="6"/>
      <c r="B154" s="7"/>
      <c r="C154" s="6"/>
      <c r="D154" s="8"/>
      <c r="E154" s="8"/>
      <c r="F154" s="8"/>
      <c r="G154" s="8"/>
      <c r="H154" s="8"/>
      <c r="I154" s="8"/>
      <c r="J154" s="8"/>
      <c r="K154" s="8"/>
      <c r="L154" s="24"/>
      <c r="M154" s="24"/>
      <c r="N154" s="24"/>
      <c r="O154" s="24"/>
      <c r="P154" s="24"/>
      <c r="Q154" s="24"/>
      <c r="R154" s="24"/>
      <c r="S154" s="24"/>
    </row>
    <row r="155" spans="1:19" ht="18.75">
      <c r="A155" s="6"/>
      <c r="B155" s="7"/>
      <c r="C155" s="6"/>
      <c r="D155" s="8"/>
      <c r="E155" s="8"/>
      <c r="F155" s="8"/>
      <c r="G155" s="8"/>
      <c r="H155" s="8"/>
      <c r="I155" s="8"/>
      <c r="J155" s="8"/>
      <c r="K155" s="8"/>
      <c r="L155" s="24"/>
      <c r="M155" s="24"/>
      <c r="N155" s="24"/>
      <c r="O155" s="24"/>
      <c r="P155" s="24"/>
      <c r="Q155" s="24"/>
      <c r="R155" s="24"/>
      <c r="S155" s="24"/>
    </row>
    <row r="156" spans="1:19" ht="18.75">
      <c r="A156" s="6"/>
      <c r="B156" s="7"/>
      <c r="C156" s="6"/>
      <c r="D156" s="8"/>
      <c r="E156" s="8"/>
      <c r="F156" s="8"/>
      <c r="G156" s="8"/>
      <c r="H156" s="8"/>
      <c r="I156" s="8"/>
      <c r="J156" s="8"/>
      <c r="K156" s="8"/>
      <c r="L156" s="24"/>
      <c r="M156" s="24"/>
      <c r="N156" s="24"/>
      <c r="O156" s="24"/>
      <c r="P156" s="24"/>
      <c r="Q156" s="24"/>
      <c r="R156" s="24"/>
      <c r="S156" s="24"/>
    </row>
    <row r="157" spans="1:19" ht="18.75">
      <c r="A157" s="6"/>
      <c r="B157" s="7"/>
      <c r="C157" s="6"/>
      <c r="D157" s="8"/>
      <c r="E157" s="8"/>
      <c r="F157" s="8"/>
      <c r="G157" s="8"/>
      <c r="H157" s="8"/>
      <c r="I157" s="8"/>
      <c r="J157" s="8"/>
      <c r="K157" s="8"/>
      <c r="L157" s="24"/>
      <c r="M157" s="24"/>
      <c r="N157" s="24"/>
      <c r="O157" s="24"/>
      <c r="P157" s="24"/>
      <c r="Q157" s="24"/>
      <c r="R157" s="24"/>
      <c r="S157" s="24"/>
    </row>
    <row r="158" spans="1:19" ht="18.75">
      <c r="A158" s="6"/>
      <c r="B158" s="7"/>
      <c r="C158" s="6"/>
      <c r="D158" s="8"/>
      <c r="E158" s="8"/>
      <c r="F158" s="8"/>
      <c r="G158" s="8"/>
      <c r="H158" s="8"/>
      <c r="I158" s="8"/>
      <c r="J158" s="8"/>
      <c r="K158" s="8"/>
      <c r="L158" s="24"/>
      <c r="M158" s="24"/>
      <c r="N158" s="24"/>
      <c r="O158" s="24"/>
      <c r="P158" s="24"/>
      <c r="Q158" s="24"/>
      <c r="R158" s="24"/>
      <c r="S158" s="24"/>
    </row>
    <row r="159" spans="1:19" ht="18.75">
      <c r="A159" s="6"/>
      <c r="B159" s="7"/>
      <c r="C159" s="6"/>
      <c r="D159" s="8"/>
      <c r="E159" s="8"/>
      <c r="F159" s="8"/>
      <c r="G159" s="8"/>
      <c r="H159" s="8"/>
      <c r="I159" s="8"/>
      <c r="J159" s="8"/>
      <c r="K159" s="8"/>
      <c r="L159" s="24"/>
      <c r="M159" s="24"/>
      <c r="N159" s="24"/>
      <c r="O159" s="24"/>
      <c r="P159" s="24"/>
      <c r="Q159" s="24"/>
      <c r="R159" s="24"/>
      <c r="S159" s="24"/>
    </row>
    <row r="160" spans="1:19" ht="18.75">
      <c r="A160" s="6"/>
      <c r="B160" s="7"/>
      <c r="C160" s="6"/>
      <c r="D160" s="8"/>
      <c r="E160" s="8"/>
      <c r="F160" s="8"/>
      <c r="G160" s="8"/>
      <c r="H160" s="8"/>
      <c r="I160" s="8"/>
      <c r="J160" s="8"/>
      <c r="K160" s="8"/>
      <c r="L160" s="24"/>
      <c r="M160" s="24"/>
      <c r="N160" s="24"/>
      <c r="O160" s="24"/>
      <c r="P160" s="24"/>
      <c r="Q160" s="24"/>
      <c r="R160" s="24"/>
      <c r="S160" s="24"/>
    </row>
    <row r="161" spans="1:19" ht="18.75">
      <c r="A161" s="6"/>
      <c r="B161" s="7"/>
      <c r="C161" s="6"/>
      <c r="D161" s="8"/>
      <c r="E161" s="8"/>
      <c r="F161" s="8"/>
      <c r="G161" s="8"/>
      <c r="H161" s="8"/>
      <c r="I161" s="8"/>
      <c r="J161" s="8"/>
      <c r="K161" s="8"/>
      <c r="L161" s="24"/>
      <c r="M161" s="24"/>
      <c r="N161" s="24"/>
      <c r="O161" s="24"/>
      <c r="P161" s="24"/>
      <c r="Q161" s="24"/>
      <c r="R161" s="24"/>
      <c r="S161" s="24"/>
    </row>
    <row r="162" spans="1:19" ht="18.75">
      <c r="A162" s="6"/>
      <c r="B162" s="7"/>
      <c r="C162" s="6"/>
      <c r="D162" s="8"/>
      <c r="E162" s="8"/>
      <c r="F162" s="8"/>
      <c r="G162" s="8"/>
      <c r="H162" s="8"/>
      <c r="I162" s="8"/>
      <c r="J162" s="8"/>
      <c r="K162" s="8"/>
      <c r="L162" s="24"/>
      <c r="M162" s="24"/>
      <c r="N162" s="24"/>
      <c r="O162" s="24"/>
      <c r="P162" s="24"/>
      <c r="Q162" s="24"/>
      <c r="R162" s="24"/>
      <c r="S162" s="24"/>
    </row>
    <row r="163" spans="1:19" ht="18.75">
      <c r="A163" s="6"/>
      <c r="B163" s="7"/>
      <c r="C163" s="6"/>
      <c r="D163" s="8"/>
      <c r="E163" s="8"/>
      <c r="F163" s="8"/>
      <c r="G163" s="8"/>
      <c r="H163" s="8"/>
      <c r="I163" s="8"/>
      <c r="J163" s="8"/>
      <c r="K163" s="8"/>
      <c r="L163" s="24"/>
      <c r="M163" s="24"/>
      <c r="N163" s="24"/>
      <c r="O163" s="24"/>
      <c r="P163" s="24"/>
      <c r="Q163" s="24"/>
      <c r="R163" s="24"/>
      <c r="S163" s="24"/>
    </row>
    <row r="164" spans="1:19" ht="18.75">
      <c r="A164" s="6"/>
      <c r="B164" s="7"/>
      <c r="C164" s="6"/>
      <c r="D164" s="8"/>
      <c r="E164" s="8"/>
      <c r="F164" s="8"/>
      <c r="G164" s="8"/>
      <c r="H164" s="8"/>
      <c r="I164" s="8"/>
      <c r="J164" s="8"/>
      <c r="K164" s="8"/>
      <c r="L164" s="24"/>
      <c r="M164" s="24"/>
      <c r="N164" s="24"/>
      <c r="O164" s="24"/>
      <c r="P164" s="24"/>
      <c r="Q164" s="24"/>
      <c r="R164" s="24"/>
      <c r="S164" s="24"/>
    </row>
    <row r="165" spans="1:19" ht="18.75">
      <c r="A165" s="6"/>
      <c r="B165" s="7"/>
      <c r="C165" s="6"/>
      <c r="D165" s="8"/>
      <c r="E165" s="8"/>
      <c r="F165" s="8"/>
      <c r="G165" s="8"/>
      <c r="H165" s="8"/>
      <c r="I165" s="8"/>
      <c r="J165" s="8"/>
      <c r="K165" s="8"/>
      <c r="L165" s="24"/>
      <c r="M165" s="24"/>
      <c r="N165" s="24"/>
      <c r="O165" s="24"/>
      <c r="P165" s="24"/>
      <c r="Q165" s="24"/>
      <c r="R165" s="24"/>
      <c r="S165" s="24"/>
    </row>
    <row r="166" spans="1:19" ht="18.75">
      <c r="A166" s="6"/>
      <c r="B166" s="7"/>
      <c r="C166" s="6"/>
      <c r="D166" s="8"/>
      <c r="E166" s="8"/>
      <c r="F166" s="8"/>
      <c r="G166" s="8"/>
      <c r="H166" s="8"/>
      <c r="I166" s="8"/>
      <c r="J166" s="8"/>
      <c r="K166" s="8"/>
      <c r="L166" s="24"/>
      <c r="M166" s="24"/>
      <c r="N166" s="24"/>
      <c r="O166" s="24"/>
      <c r="P166" s="24"/>
      <c r="Q166" s="24"/>
      <c r="R166" s="24"/>
      <c r="S166" s="24"/>
    </row>
    <row r="167" spans="1:19" ht="18.75">
      <c r="A167" s="6"/>
      <c r="B167" s="7"/>
      <c r="C167" s="6"/>
      <c r="D167" s="8"/>
      <c r="E167" s="8"/>
      <c r="F167" s="8"/>
      <c r="G167" s="8"/>
      <c r="H167" s="8"/>
      <c r="I167" s="8"/>
      <c r="J167" s="8"/>
      <c r="K167" s="8"/>
      <c r="L167" s="24"/>
      <c r="M167" s="24"/>
      <c r="N167" s="24"/>
      <c r="O167" s="24"/>
      <c r="P167" s="24"/>
      <c r="Q167" s="24"/>
      <c r="R167" s="24"/>
      <c r="S167" s="24"/>
    </row>
    <row r="168" ht="18.75">
      <c r="C168" s="6"/>
    </row>
  </sheetData>
  <sheetProtection/>
  <mergeCells count="15">
    <mergeCell ref="L2:U2"/>
    <mergeCell ref="U6:U7"/>
    <mergeCell ref="O6:O7"/>
    <mergeCell ref="P6:P7"/>
    <mergeCell ref="Q6:Q7"/>
    <mergeCell ref="R6:R7"/>
    <mergeCell ref="S6:S7"/>
    <mergeCell ref="T6:T7"/>
    <mergeCell ref="D6:K6"/>
    <mergeCell ref="L6:L7"/>
    <mergeCell ref="M6:M7"/>
    <mergeCell ref="A4:S4"/>
    <mergeCell ref="N6:N7"/>
    <mergeCell ref="C6:C7"/>
    <mergeCell ref="A6:A7"/>
  </mergeCells>
  <printOptions/>
  <pageMargins left="0.75" right="0.17" top="0.21" bottom="0.17" header="0.39" footer="0.17"/>
  <pageSetup fitToHeight="0" fitToWidth="1" horizontalDpi="600" verticalDpi="600" orientation="portrait" paperSize="9" scale="49" r:id="rId1"/>
  <rowBreaks count="1" manualBreakCount="1">
    <brk id="47" min="3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423"/>
  <sheetViews>
    <sheetView zoomScalePageLayoutView="0" workbookViewId="0" topLeftCell="A1">
      <selection activeCell="G280" sqref="G280"/>
    </sheetView>
  </sheetViews>
  <sheetFormatPr defaultColWidth="9.00390625" defaultRowHeight="12.75"/>
  <cols>
    <col min="1" max="1" width="46.75390625" style="48" customWidth="1"/>
    <col min="2" max="2" width="6.00390625" style="48" customWidth="1"/>
    <col min="3" max="3" width="6.875" style="48" customWidth="1"/>
    <col min="4" max="4" width="6.375" style="48" customWidth="1"/>
    <col min="5" max="5" width="12.75390625" style="48" customWidth="1"/>
    <col min="6" max="6" width="8.00390625" style="48" customWidth="1"/>
    <col min="7" max="7" width="19.00390625" style="48" customWidth="1"/>
    <col min="8" max="8" width="20.00390625" style="48" customWidth="1"/>
    <col min="9" max="9" width="7.625" style="48" customWidth="1"/>
    <col min="10" max="10" width="17.625" style="48" customWidth="1"/>
    <col min="11" max="11" width="14.125" style="48" customWidth="1"/>
    <col min="12" max="12" width="12.625" style="48" customWidth="1"/>
    <col min="13" max="13" width="13.25390625" style="48" customWidth="1"/>
    <col min="14" max="14" width="13.75390625" style="48" customWidth="1"/>
    <col min="15" max="16384" width="9.125" style="48" customWidth="1"/>
  </cols>
  <sheetData>
    <row r="1" spans="3:12" ht="12.75">
      <c r="C1" s="48" t="s">
        <v>192</v>
      </c>
      <c r="D1" s="49"/>
      <c r="E1" s="49"/>
      <c r="F1" s="49"/>
      <c r="G1" s="49"/>
      <c r="H1" s="49"/>
      <c r="I1" s="49"/>
      <c r="J1" s="49"/>
      <c r="K1" s="50"/>
      <c r="L1" s="50"/>
    </row>
    <row r="2" spans="3:12" ht="12.75" customHeight="1">
      <c r="C2" s="51" t="s">
        <v>193</v>
      </c>
      <c r="D2" s="52"/>
      <c r="E2" s="52"/>
      <c r="F2" s="52"/>
      <c r="G2" s="52"/>
      <c r="H2" s="52"/>
      <c r="I2" s="52"/>
      <c r="J2" s="52"/>
      <c r="K2" s="52"/>
      <c r="L2" s="52"/>
    </row>
    <row r="3" ht="12.75">
      <c r="C3" s="53" t="s">
        <v>0</v>
      </c>
    </row>
    <row r="4" ht="12.75">
      <c r="G4" s="54"/>
    </row>
    <row r="5" spans="1:7" ht="31.5" customHeight="1" thickBot="1">
      <c r="A5" s="574" t="s">
        <v>636</v>
      </c>
      <c r="B5" s="574"/>
      <c r="C5" s="574"/>
      <c r="D5" s="574"/>
      <c r="E5" s="574"/>
      <c r="F5" s="574"/>
      <c r="G5" s="574"/>
    </row>
    <row r="6" spans="1:9" ht="12.75" customHeight="1">
      <c r="A6" s="587" t="s">
        <v>347</v>
      </c>
      <c r="B6" s="590" t="s">
        <v>382</v>
      </c>
      <c r="C6" s="590" t="s">
        <v>348</v>
      </c>
      <c r="D6" s="593" t="s">
        <v>357</v>
      </c>
      <c r="E6" s="578" t="s">
        <v>367</v>
      </c>
      <c r="F6" s="581" t="s">
        <v>368</v>
      </c>
      <c r="G6" s="584" t="s">
        <v>195</v>
      </c>
      <c r="H6" s="584" t="s">
        <v>194</v>
      </c>
      <c r="I6" s="575" t="s">
        <v>191</v>
      </c>
    </row>
    <row r="7" spans="1:9" ht="12.75">
      <c r="A7" s="588"/>
      <c r="B7" s="591"/>
      <c r="C7" s="591"/>
      <c r="D7" s="594"/>
      <c r="E7" s="579"/>
      <c r="F7" s="582"/>
      <c r="G7" s="585"/>
      <c r="H7" s="585"/>
      <c r="I7" s="576"/>
    </row>
    <row r="8" spans="1:9" ht="12.75">
      <c r="A8" s="588"/>
      <c r="B8" s="591"/>
      <c r="C8" s="591"/>
      <c r="D8" s="594"/>
      <c r="E8" s="579"/>
      <c r="F8" s="582"/>
      <c r="G8" s="585"/>
      <c r="H8" s="585"/>
      <c r="I8" s="576"/>
    </row>
    <row r="9" spans="1:9" ht="12.75">
      <c r="A9" s="588"/>
      <c r="B9" s="591"/>
      <c r="C9" s="591"/>
      <c r="D9" s="594"/>
      <c r="E9" s="579"/>
      <c r="F9" s="582"/>
      <c r="G9" s="585"/>
      <c r="H9" s="585"/>
      <c r="I9" s="576"/>
    </row>
    <row r="10" spans="1:9" ht="12.75">
      <c r="A10" s="588"/>
      <c r="B10" s="591"/>
      <c r="C10" s="591"/>
      <c r="D10" s="594"/>
      <c r="E10" s="579"/>
      <c r="F10" s="582"/>
      <c r="G10" s="585"/>
      <c r="H10" s="585"/>
      <c r="I10" s="576"/>
    </row>
    <row r="11" spans="1:9" ht="13.5" thickBot="1">
      <c r="A11" s="589"/>
      <c r="B11" s="592"/>
      <c r="C11" s="592"/>
      <c r="D11" s="595"/>
      <c r="E11" s="580"/>
      <c r="F11" s="583"/>
      <c r="G11" s="586"/>
      <c r="H11" s="586"/>
      <c r="I11" s="577"/>
    </row>
    <row r="12" spans="1:9" ht="25.5">
      <c r="A12" s="484" t="s">
        <v>381</v>
      </c>
      <c r="B12" s="485"/>
      <c r="C12" s="55"/>
      <c r="D12" s="56"/>
      <c r="E12" s="57"/>
      <c r="F12" s="58"/>
      <c r="G12" s="164">
        <f>G415</f>
        <v>440574910.66</v>
      </c>
      <c r="H12" s="164">
        <f>H415</f>
        <v>433286271.93</v>
      </c>
      <c r="I12" s="486">
        <f>H12/G12*100</f>
        <v>98.34565279282896</v>
      </c>
    </row>
    <row r="13" spans="1:9" ht="15.75">
      <c r="A13" s="414" t="s">
        <v>363</v>
      </c>
      <c r="B13" s="441" t="s">
        <v>383</v>
      </c>
      <c r="C13" s="311" t="s">
        <v>349</v>
      </c>
      <c r="D13" s="310"/>
      <c r="E13" s="309"/>
      <c r="F13" s="311"/>
      <c r="G13" s="312">
        <f>G14+G18+G63+G66+G69</f>
        <v>27334992.74</v>
      </c>
      <c r="H13" s="312">
        <f>H14+H18+H63+H66+H69</f>
        <v>26809242.64</v>
      </c>
      <c r="I13" s="59">
        <f aca="true" t="shared" si="0" ref="I13:I76">H13/G13*100</f>
        <v>98.07664079152781</v>
      </c>
    </row>
    <row r="14" spans="1:13" ht="41.25" customHeight="1">
      <c r="A14" s="415" t="s">
        <v>386</v>
      </c>
      <c r="B14" s="91" t="s">
        <v>383</v>
      </c>
      <c r="C14" s="60" t="s">
        <v>349</v>
      </c>
      <c r="D14" s="61" t="s">
        <v>358</v>
      </c>
      <c r="E14" s="62"/>
      <c r="F14" s="63"/>
      <c r="G14" s="313">
        <f>G15</f>
        <v>537885</v>
      </c>
      <c r="H14" s="313">
        <f>H15</f>
        <v>537885</v>
      </c>
      <c r="I14" s="59">
        <f t="shared" si="0"/>
        <v>100</v>
      </c>
      <c r="J14" s="39">
        <f>G14+G19+G25+G74+G82+G91+G61</f>
        <v>25796592.74</v>
      </c>
      <c r="K14" t="s">
        <v>9</v>
      </c>
      <c r="L14"/>
      <c r="M14"/>
    </row>
    <row r="15" spans="1:13" ht="21.75" customHeight="1">
      <c r="A15" s="369" t="s">
        <v>59</v>
      </c>
      <c r="B15" s="91" t="s">
        <v>383</v>
      </c>
      <c r="C15" s="65" t="s">
        <v>349</v>
      </c>
      <c r="D15" s="66" t="s">
        <v>358</v>
      </c>
      <c r="E15" s="67" t="s">
        <v>477</v>
      </c>
      <c r="F15" s="68"/>
      <c r="G15" s="314">
        <f>G16+G17</f>
        <v>537885</v>
      </c>
      <c r="H15" s="314">
        <f>H16+H17</f>
        <v>537885</v>
      </c>
      <c r="I15" s="59">
        <f t="shared" si="0"/>
        <v>100</v>
      </c>
      <c r="J15" s="161">
        <f>G28+G33+G37+G64+G72</f>
        <v>1235400</v>
      </c>
      <c r="K15" s="39" t="s">
        <v>10</v>
      </c>
      <c r="L15" s="161"/>
      <c r="M15" s="161"/>
    </row>
    <row r="16" spans="1:13" ht="52.5" customHeight="1">
      <c r="A16" s="121" t="s">
        <v>263</v>
      </c>
      <c r="B16" s="91" t="s">
        <v>383</v>
      </c>
      <c r="C16" s="70" t="s">
        <v>349</v>
      </c>
      <c r="D16" s="71" t="s">
        <v>358</v>
      </c>
      <c r="E16" s="72" t="s">
        <v>477</v>
      </c>
      <c r="F16" s="73" t="s">
        <v>264</v>
      </c>
      <c r="G16" s="315">
        <v>240185</v>
      </c>
      <c r="H16" s="315">
        <v>240185</v>
      </c>
      <c r="I16" s="59">
        <f t="shared" si="0"/>
        <v>100</v>
      </c>
      <c r="J16" s="161">
        <f>G49+G51+G45+G43+G53+G57</f>
        <v>303000</v>
      </c>
      <c r="K16" s="39" t="s">
        <v>11</v>
      </c>
      <c r="L16" s="161"/>
      <c r="M16" s="161"/>
    </row>
    <row r="17" spans="1:9" ht="25.5" customHeight="1">
      <c r="A17" s="121" t="s">
        <v>422</v>
      </c>
      <c r="B17" s="91" t="s">
        <v>383</v>
      </c>
      <c r="C17" s="70" t="s">
        <v>349</v>
      </c>
      <c r="D17" s="71" t="s">
        <v>358</v>
      </c>
      <c r="E17" s="72" t="s">
        <v>477</v>
      </c>
      <c r="F17" s="73" t="s">
        <v>424</v>
      </c>
      <c r="G17" s="315">
        <v>297700</v>
      </c>
      <c r="H17" s="315">
        <v>297700</v>
      </c>
      <c r="I17" s="59">
        <f t="shared" si="0"/>
        <v>100</v>
      </c>
    </row>
    <row r="18" spans="1:9" ht="41.25" customHeight="1">
      <c r="A18" s="88" t="s">
        <v>377</v>
      </c>
      <c r="B18" s="91" t="s">
        <v>383</v>
      </c>
      <c r="C18" s="60" t="s">
        <v>349</v>
      </c>
      <c r="D18" s="61" t="s">
        <v>359</v>
      </c>
      <c r="E18" s="62"/>
      <c r="F18" s="63"/>
      <c r="G18" s="313">
        <f>G19+G25+G28+G33+G37+G43+G45+G49+G51+G53+G57+G59+G61</f>
        <v>18347658.009999998</v>
      </c>
      <c r="H18" s="313">
        <f>H19+H25+H28+H33+H37+H43+H45+H49+H51+H53+H57+H59+H61</f>
        <v>18190817.81</v>
      </c>
      <c r="I18" s="59">
        <f t="shared" si="0"/>
        <v>99.1451759133808</v>
      </c>
    </row>
    <row r="19" spans="1:9" ht="36.75" customHeight="1">
      <c r="A19" s="398" t="s">
        <v>429</v>
      </c>
      <c r="B19" s="91" t="s">
        <v>383</v>
      </c>
      <c r="C19" s="65" t="s">
        <v>349</v>
      </c>
      <c r="D19" s="66" t="s">
        <v>359</v>
      </c>
      <c r="E19" s="67" t="s">
        <v>478</v>
      </c>
      <c r="F19" s="68"/>
      <c r="G19" s="314">
        <f>SUM(G20:G24)</f>
        <v>15896131.009999998</v>
      </c>
      <c r="H19" s="314">
        <f>SUM(H20:H24)</f>
        <v>15896131.009999998</v>
      </c>
      <c r="I19" s="59">
        <f t="shared" si="0"/>
        <v>100</v>
      </c>
    </row>
    <row r="20" spans="1:9" ht="26.25" customHeight="1">
      <c r="A20" s="121" t="s">
        <v>479</v>
      </c>
      <c r="B20" s="91" t="s">
        <v>383</v>
      </c>
      <c r="C20" s="70" t="s">
        <v>349</v>
      </c>
      <c r="D20" s="71" t="s">
        <v>359</v>
      </c>
      <c r="E20" s="72" t="s">
        <v>478</v>
      </c>
      <c r="F20" s="73" t="s">
        <v>426</v>
      </c>
      <c r="G20" s="316">
        <v>9932171.67</v>
      </c>
      <c r="H20" s="316">
        <v>9932171.67</v>
      </c>
      <c r="I20" s="59">
        <f t="shared" si="0"/>
        <v>100</v>
      </c>
    </row>
    <row r="21" spans="1:9" ht="27" customHeight="1">
      <c r="A21" s="121" t="s">
        <v>430</v>
      </c>
      <c r="B21" s="91" t="s">
        <v>383</v>
      </c>
      <c r="C21" s="70" t="s">
        <v>431</v>
      </c>
      <c r="D21" s="71" t="s">
        <v>359</v>
      </c>
      <c r="E21" s="72" t="s">
        <v>478</v>
      </c>
      <c r="F21" s="73" t="s">
        <v>432</v>
      </c>
      <c r="G21" s="315">
        <v>267370.66</v>
      </c>
      <c r="H21" s="315">
        <v>267370.66</v>
      </c>
      <c r="I21" s="59">
        <f t="shared" si="0"/>
        <v>100</v>
      </c>
    </row>
    <row r="22" spans="1:9" ht="24.75" customHeight="1">
      <c r="A22" s="399" t="s">
        <v>480</v>
      </c>
      <c r="B22" s="91" t="s">
        <v>383</v>
      </c>
      <c r="C22" s="70" t="s">
        <v>431</v>
      </c>
      <c r="D22" s="71" t="s">
        <v>359</v>
      </c>
      <c r="E22" s="72" t="s">
        <v>478</v>
      </c>
      <c r="F22" s="73" t="s">
        <v>481</v>
      </c>
      <c r="G22" s="315">
        <v>3546240.55</v>
      </c>
      <c r="H22" s="315">
        <v>3546240.55</v>
      </c>
      <c r="I22" s="59">
        <f t="shared" si="0"/>
        <v>100</v>
      </c>
    </row>
    <row r="23" spans="1:9" ht="25.5" customHeight="1">
      <c r="A23" s="121" t="s">
        <v>422</v>
      </c>
      <c r="B23" s="91" t="s">
        <v>383</v>
      </c>
      <c r="C23" s="70" t="s">
        <v>349</v>
      </c>
      <c r="D23" s="71" t="s">
        <v>359</v>
      </c>
      <c r="E23" s="72" t="s">
        <v>478</v>
      </c>
      <c r="F23" s="73" t="s">
        <v>424</v>
      </c>
      <c r="G23" s="315">
        <v>2150348.13</v>
      </c>
      <c r="H23" s="315">
        <v>2150348.13</v>
      </c>
      <c r="I23" s="59">
        <f t="shared" si="0"/>
        <v>100</v>
      </c>
    </row>
    <row r="24" spans="1:9" ht="0.75" customHeight="1">
      <c r="A24" s="411" t="s">
        <v>48</v>
      </c>
      <c r="B24" s="91" t="s">
        <v>383</v>
      </c>
      <c r="C24" s="70" t="s">
        <v>349</v>
      </c>
      <c r="D24" s="71" t="s">
        <v>359</v>
      </c>
      <c r="E24" s="72" t="s">
        <v>478</v>
      </c>
      <c r="F24" s="73" t="s">
        <v>49</v>
      </c>
      <c r="G24" s="315"/>
      <c r="H24" s="315"/>
      <c r="I24" s="59"/>
    </row>
    <row r="25" spans="1:9" ht="28.5" customHeight="1">
      <c r="A25" s="158" t="s">
        <v>384</v>
      </c>
      <c r="B25" s="91" t="s">
        <v>383</v>
      </c>
      <c r="C25" s="65" t="s">
        <v>349</v>
      </c>
      <c r="D25" s="66" t="s">
        <v>359</v>
      </c>
      <c r="E25" s="67" t="s">
        <v>482</v>
      </c>
      <c r="F25" s="68"/>
      <c r="G25" s="314">
        <f>G26+G27</f>
        <v>1290016.8800000001</v>
      </c>
      <c r="H25" s="314">
        <f>H26+H27</f>
        <v>1290016.8800000001</v>
      </c>
      <c r="I25" s="59">
        <f t="shared" si="0"/>
        <v>100</v>
      </c>
    </row>
    <row r="26" spans="1:9" ht="25.5" customHeight="1">
      <c r="A26" s="121" t="s">
        <v>483</v>
      </c>
      <c r="B26" s="91" t="s">
        <v>383</v>
      </c>
      <c r="C26" s="70" t="s">
        <v>349</v>
      </c>
      <c r="D26" s="71" t="s">
        <v>359</v>
      </c>
      <c r="E26" s="72" t="s">
        <v>482</v>
      </c>
      <c r="F26" s="73" t="s">
        <v>426</v>
      </c>
      <c r="G26" s="315">
        <v>1079919.85</v>
      </c>
      <c r="H26" s="315">
        <v>1079919.85</v>
      </c>
      <c r="I26" s="59">
        <f t="shared" si="0"/>
        <v>100</v>
      </c>
    </row>
    <row r="27" spans="1:9" ht="39" customHeight="1">
      <c r="A27" s="399" t="s">
        <v>480</v>
      </c>
      <c r="B27" s="91" t="s">
        <v>383</v>
      </c>
      <c r="C27" s="70" t="s">
        <v>349</v>
      </c>
      <c r="D27" s="71" t="s">
        <v>359</v>
      </c>
      <c r="E27" s="72" t="s">
        <v>482</v>
      </c>
      <c r="F27" s="73" t="s">
        <v>481</v>
      </c>
      <c r="G27" s="315">
        <v>210097.03</v>
      </c>
      <c r="H27" s="315">
        <v>210097.03</v>
      </c>
      <c r="I27" s="59">
        <f t="shared" si="0"/>
        <v>100</v>
      </c>
    </row>
    <row r="28" spans="1:9" ht="39.75" customHeight="1">
      <c r="A28" s="329" t="s">
        <v>401</v>
      </c>
      <c r="B28" s="91" t="s">
        <v>383</v>
      </c>
      <c r="C28" s="65" t="s">
        <v>349</v>
      </c>
      <c r="D28" s="66" t="s">
        <v>359</v>
      </c>
      <c r="E28" s="67" t="s">
        <v>484</v>
      </c>
      <c r="F28" s="68"/>
      <c r="G28" s="314">
        <f>SUM(G29:G32)</f>
        <v>350000</v>
      </c>
      <c r="H28" s="314">
        <f>SUM(H29:H32)</f>
        <v>258159.80000000002</v>
      </c>
      <c r="I28" s="59">
        <f t="shared" si="0"/>
        <v>73.75994285714286</v>
      </c>
    </row>
    <row r="29" spans="1:9" ht="19.5" customHeight="1">
      <c r="A29" s="121" t="s">
        <v>483</v>
      </c>
      <c r="B29" s="91" t="s">
        <v>383</v>
      </c>
      <c r="C29" s="70" t="s">
        <v>349</v>
      </c>
      <c r="D29" s="71" t="s">
        <v>359</v>
      </c>
      <c r="E29" s="72" t="s">
        <v>484</v>
      </c>
      <c r="F29" s="73" t="s">
        <v>426</v>
      </c>
      <c r="G29" s="315">
        <v>190519.94</v>
      </c>
      <c r="H29" s="315">
        <v>174810.89</v>
      </c>
      <c r="I29" s="59">
        <f t="shared" si="0"/>
        <v>91.75464258491789</v>
      </c>
    </row>
    <row r="30" spans="1:9" ht="26.25" customHeight="1">
      <c r="A30" s="121" t="s">
        <v>430</v>
      </c>
      <c r="B30" s="91" t="s">
        <v>383</v>
      </c>
      <c r="C30" s="70" t="s">
        <v>349</v>
      </c>
      <c r="D30" s="71" t="s">
        <v>359</v>
      </c>
      <c r="E30" s="72" t="s">
        <v>484</v>
      </c>
      <c r="F30" s="73" t="s">
        <v>432</v>
      </c>
      <c r="G30" s="315">
        <v>11000</v>
      </c>
      <c r="H30" s="315">
        <v>690</v>
      </c>
      <c r="I30" s="59">
        <f t="shared" si="0"/>
        <v>6.2727272727272725</v>
      </c>
    </row>
    <row r="31" spans="1:9" ht="42.75" customHeight="1">
      <c r="A31" s="399" t="s">
        <v>480</v>
      </c>
      <c r="B31" s="91" t="s">
        <v>383</v>
      </c>
      <c r="C31" s="70" t="s">
        <v>349</v>
      </c>
      <c r="D31" s="71" t="s">
        <v>359</v>
      </c>
      <c r="E31" s="72" t="s">
        <v>484</v>
      </c>
      <c r="F31" s="73" t="s">
        <v>481</v>
      </c>
      <c r="G31" s="315">
        <v>85480.06</v>
      </c>
      <c r="H31" s="315">
        <v>54797.91</v>
      </c>
      <c r="I31" s="59">
        <f t="shared" si="0"/>
        <v>64.10607339302288</v>
      </c>
    </row>
    <row r="32" spans="1:9" ht="27.75" customHeight="1">
      <c r="A32" s="121" t="s">
        <v>422</v>
      </c>
      <c r="B32" s="91" t="s">
        <v>383</v>
      </c>
      <c r="C32" s="70" t="s">
        <v>349</v>
      </c>
      <c r="D32" s="71" t="s">
        <v>359</v>
      </c>
      <c r="E32" s="72" t="s">
        <v>484</v>
      </c>
      <c r="F32" s="73" t="s">
        <v>424</v>
      </c>
      <c r="G32" s="315">
        <v>63000</v>
      </c>
      <c r="H32" s="315">
        <v>27861</v>
      </c>
      <c r="I32" s="59">
        <f t="shared" si="0"/>
        <v>44.22380952380953</v>
      </c>
    </row>
    <row r="33" spans="1:9" ht="27" customHeight="1">
      <c r="A33" s="416" t="s">
        <v>388</v>
      </c>
      <c r="B33" s="91" t="s">
        <v>383</v>
      </c>
      <c r="C33" s="65" t="s">
        <v>349</v>
      </c>
      <c r="D33" s="66" t="s">
        <v>359</v>
      </c>
      <c r="E33" s="67" t="s">
        <v>485</v>
      </c>
      <c r="F33" s="68"/>
      <c r="G33" s="314">
        <f>SUM(G34:G36)</f>
        <v>73000</v>
      </c>
      <c r="H33" s="314">
        <f>SUM(H34:H36)</f>
        <v>73000</v>
      </c>
      <c r="I33" s="59">
        <f t="shared" si="0"/>
        <v>100</v>
      </c>
    </row>
    <row r="34" spans="1:9" ht="18" customHeight="1">
      <c r="A34" s="121" t="s">
        <v>483</v>
      </c>
      <c r="B34" s="91" t="s">
        <v>383</v>
      </c>
      <c r="C34" s="70" t="s">
        <v>349</v>
      </c>
      <c r="D34" s="71" t="s">
        <v>359</v>
      </c>
      <c r="E34" s="72" t="s">
        <v>485</v>
      </c>
      <c r="F34" s="73" t="s">
        <v>426</v>
      </c>
      <c r="G34" s="315">
        <v>53142.02</v>
      </c>
      <c r="H34" s="315">
        <v>53142.02</v>
      </c>
      <c r="I34" s="59">
        <f t="shared" si="0"/>
        <v>100</v>
      </c>
    </row>
    <row r="35" spans="1:9" ht="42.75" customHeight="1">
      <c r="A35" s="399" t="s">
        <v>480</v>
      </c>
      <c r="B35" s="91" t="s">
        <v>383</v>
      </c>
      <c r="C35" s="70" t="s">
        <v>349</v>
      </c>
      <c r="D35" s="71" t="s">
        <v>359</v>
      </c>
      <c r="E35" s="72" t="s">
        <v>485</v>
      </c>
      <c r="F35" s="73" t="s">
        <v>481</v>
      </c>
      <c r="G35" s="315">
        <v>19857.98</v>
      </c>
      <c r="H35" s="315">
        <v>19857.98</v>
      </c>
      <c r="I35" s="59">
        <f t="shared" si="0"/>
        <v>100</v>
      </c>
    </row>
    <row r="36" spans="1:9" ht="0.75" customHeight="1">
      <c r="A36" s="121" t="s">
        <v>422</v>
      </c>
      <c r="B36" s="91" t="s">
        <v>383</v>
      </c>
      <c r="C36" s="70" t="s">
        <v>349</v>
      </c>
      <c r="D36" s="71" t="s">
        <v>359</v>
      </c>
      <c r="E36" s="72" t="s">
        <v>485</v>
      </c>
      <c r="F36" s="73" t="s">
        <v>424</v>
      </c>
      <c r="G36" s="315">
        <v>0</v>
      </c>
      <c r="H36" s="315">
        <v>0</v>
      </c>
      <c r="I36" s="59" t="e">
        <f t="shared" si="0"/>
        <v>#DIV/0!</v>
      </c>
    </row>
    <row r="37" spans="1:9" ht="64.5" customHeight="1">
      <c r="A37" s="417" t="s">
        <v>417</v>
      </c>
      <c r="B37" s="91" t="s">
        <v>383</v>
      </c>
      <c r="C37" s="435" t="s">
        <v>349</v>
      </c>
      <c r="D37" s="75" t="s">
        <v>359</v>
      </c>
      <c r="E37" s="76" t="s">
        <v>486</v>
      </c>
      <c r="F37" s="77"/>
      <c r="G37" s="314">
        <f>SUM(G38:G42)</f>
        <v>342000</v>
      </c>
      <c r="H37" s="314">
        <f>SUM(H38:H42)</f>
        <v>342000</v>
      </c>
      <c r="I37" s="59">
        <f t="shared" si="0"/>
        <v>100</v>
      </c>
    </row>
    <row r="38" spans="1:9" ht="25.5" customHeight="1">
      <c r="A38" s="121" t="s">
        <v>479</v>
      </c>
      <c r="B38" s="91" t="s">
        <v>383</v>
      </c>
      <c r="C38" s="70" t="s">
        <v>349</v>
      </c>
      <c r="D38" s="71" t="s">
        <v>359</v>
      </c>
      <c r="E38" s="72" t="s">
        <v>486</v>
      </c>
      <c r="F38" s="73" t="s">
        <v>426</v>
      </c>
      <c r="G38" s="315">
        <v>240977.49</v>
      </c>
      <c r="H38" s="315">
        <v>240977.49</v>
      </c>
      <c r="I38" s="59">
        <f t="shared" si="0"/>
        <v>100</v>
      </c>
    </row>
    <row r="39" spans="1:9" ht="0.75" customHeight="1" hidden="1">
      <c r="A39" s="121" t="s">
        <v>430</v>
      </c>
      <c r="B39" s="91" t="s">
        <v>383</v>
      </c>
      <c r="C39" s="70" t="s">
        <v>349</v>
      </c>
      <c r="D39" s="71" t="s">
        <v>359</v>
      </c>
      <c r="E39" s="72" t="s">
        <v>486</v>
      </c>
      <c r="F39" s="73" t="s">
        <v>432</v>
      </c>
      <c r="G39" s="315">
        <v>0</v>
      </c>
      <c r="H39" s="315">
        <v>0</v>
      </c>
      <c r="I39" s="59" t="e">
        <f t="shared" si="0"/>
        <v>#DIV/0!</v>
      </c>
    </row>
    <row r="40" spans="1:9" ht="51">
      <c r="A40" s="399" t="s">
        <v>480</v>
      </c>
      <c r="B40" s="91" t="s">
        <v>383</v>
      </c>
      <c r="C40" s="70" t="s">
        <v>349</v>
      </c>
      <c r="D40" s="71" t="s">
        <v>359</v>
      </c>
      <c r="E40" s="72" t="s">
        <v>486</v>
      </c>
      <c r="F40" s="73" t="s">
        <v>481</v>
      </c>
      <c r="G40" s="315">
        <v>70963.24</v>
      </c>
      <c r="H40" s="315">
        <v>70963.24</v>
      </c>
      <c r="I40" s="59">
        <f t="shared" si="0"/>
        <v>100</v>
      </c>
    </row>
    <row r="41" spans="1:9" ht="28.5" customHeight="1">
      <c r="A41" s="121" t="s">
        <v>422</v>
      </c>
      <c r="B41" s="91" t="s">
        <v>383</v>
      </c>
      <c r="C41" s="70" t="s">
        <v>349</v>
      </c>
      <c r="D41" s="71" t="s">
        <v>359</v>
      </c>
      <c r="E41" s="72" t="s">
        <v>486</v>
      </c>
      <c r="F41" s="73" t="s">
        <v>424</v>
      </c>
      <c r="G41" s="315">
        <v>20059.27</v>
      </c>
      <c r="H41" s="315">
        <v>20059.27</v>
      </c>
      <c r="I41" s="59">
        <f t="shared" si="0"/>
        <v>100</v>
      </c>
    </row>
    <row r="42" spans="1:9" ht="26.25" customHeight="1">
      <c r="A42" s="121" t="s">
        <v>433</v>
      </c>
      <c r="B42" s="91" t="s">
        <v>383</v>
      </c>
      <c r="C42" s="70" t="s">
        <v>349</v>
      </c>
      <c r="D42" s="71" t="s">
        <v>359</v>
      </c>
      <c r="E42" s="72" t="s">
        <v>486</v>
      </c>
      <c r="F42" s="73" t="s">
        <v>413</v>
      </c>
      <c r="G42" s="315">
        <v>10000</v>
      </c>
      <c r="H42" s="315">
        <v>10000</v>
      </c>
      <c r="I42" s="59">
        <f t="shared" si="0"/>
        <v>100</v>
      </c>
    </row>
    <row r="43" spans="1:9" ht="39" customHeight="1">
      <c r="A43" s="398" t="s">
        <v>427</v>
      </c>
      <c r="B43" s="91" t="s">
        <v>383</v>
      </c>
      <c r="C43" s="65" t="s">
        <v>349</v>
      </c>
      <c r="D43" s="67" t="s">
        <v>359</v>
      </c>
      <c r="E43" s="67" t="s">
        <v>487</v>
      </c>
      <c r="F43" s="67"/>
      <c r="G43" s="314">
        <f>G44</f>
        <v>160000</v>
      </c>
      <c r="H43" s="314">
        <f>H44</f>
        <v>110000</v>
      </c>
      <c r="I43" s="59">
        <f t="shared" si="0"/>
        <v>68.75</v>
      </c>
    </row>
    <row r="44" spans="1:9" ht="26.25" customHeight="1">
      <c r="A44" s="121" t="s">
        <v>422</v>
      </c>
      <c r="B44" s="91" t="s">
        <v>383</v>
      </c>
      <c r="C44" s="70" t="s">
        <v>349</v>
      </c>
      <c r="D44" s="72" t="s">
        <v>359</v>
      </c>
      <c r="E44" s="72" t="s">
        <v>487</v>
      </c>
      <c r="F44" s="72" t="s">
        <v>424</v>
      </c>
      <c r="G44" s="315">
        <f>110000+50000</f>
        <v>160000</v>
      </c>
      <c r="H44" s="315">
        <v>110000</v>
      </c>
      <c r="I44" s="59">
        <f t="shared" si="0"/>
        <v>68.75</v>
      </c>
    </row>
    <row r="45" spans="1:9" ht="50.25" customHeight="1">
      <c r="A45" s="398" t="s">
        <v>265</v>
      </c>
      <c r="B45" s="91" t="s">
        <v>383</v>
      </c>
      <c r="C45" s="65" t="s">
        <v>349</v>
      </c>
      <c r="D45" s="67" t="s">
        <v>359</v>
      </c>
      <c r="E45" s="67" t="s">
        <v>488</v>
      </c>
      <c r="F45" s="67"/>
      <c r="G45" s="314">
        <f>SUM(G46:G48)</f>
        <v>50000</v>
      </c>
      <c r="H45" s="314">
        <f>SUM(H46:H48)</f>
        <v>40000</v>
      </c>
      <c r="I45" s="59">
        <f t="shared" si="0"/>
        <v>80</v>
      </c>
    </row>
    <row r="46" spans="1:9" ht="24" customHeight="1" hidden="1">
      <c r="A46" s="121" t="s">
        <v>483</v>
      </c>
      <c r="B46" s="91" t="s">
        <v>383</v>
      </c>
      <c r="C46" s="70" t="s">
        <v>349</v>
      </c>
      <c r="D46" s="72" t="s">
        <v>359</v>
      </c>
      <c r="E46" s="72" t="s">
        <v>488</v>
      </c>
      <c r="F46" s="73" t="s">
        <v>426</v>
      </c>
      <c r="G46" s="315">
        <v>0</v>
      </c>
      <c r="H46" s="315">
        <v>0</v>
      </c>
      <c r="I46" s="59" t="e">
        <f t="shared" si="0"/>
        <v>#DIV/0!</v>
      </c>
    </row>
    <row r="47" spans="1:9" ht="35.25" customHeight="1" hidden="1">
      <c r="A47" s="399" t="s">
        <v>480</v>
      </c>
      <c r="B47" s="91" t="s">
        <v>383</v>
      </c>
      <c r="C47" s="70" t="s">
        <v>349</v>
      </c>
      <c r="D47" s="72" t="s">
        <v>359</v>
      </c>
      <c r="E47" s="72" t="s">
        <v>488</v>
      </c>
      <c r="F47" s="73" t="s">
        <v>481</v>
      </c>
      <c r="G47" s="315">
        <v>0</v>
      </c>
      <c r="H47" s="315">
        <v>0</v>
      </c>
      <c r="I47" s="59" t="e">
        <f t="shared" si="0"/>
        <v>#DIV/0!</v>
      </c>
    </row>
    <row r="48" spans="1:9" ht="25.5" customHeight="1">
      <c r="A48" s="121" t="s">
        <v>422</v>
      </c>
      <c r="B48" s="91" t="s">
        <v>383</v>
      </c>
      <c r="C48" s="70" t="s">
        <v>349</v>
      </c>
      <c r="D48" s="72" t="s">
        <v>359</v>
      </c>
      <c r="E48" s="72" t="s">
        <v>488</v>
      </c>
      <c r="F48" s="73" t="s">
        <v>424</v>
      </c>
      <c r="G48" s="315">
        <v>50000</v>
      </c>
      <c r="H48" s="315">
        <v>40000</v>
      </c>
      <c r="I48" s="59">
        <f t="shared" si="0"/>
        <v>80</v>
      </c>
    </row>
    <row r="49" spans="1:9" ht="50.25" customHeight="1">
      <c r="A49" s="398" t="s">
        <v>489</v>
      </c>
      <c r="B49" s="91" t="s">
        <v>383</v>
      </c>
      <c r="C49" s="65" t="s">
        <v>349</v>
      </c>
      <c r="D49" s="67" t="s">
        <v>359</v>
      </c>
      <c r="E49" s="67" t="s">
        <v>490</v>
      </c>
      <c r="F49" s="68"/>
      <c r="G49" s="314">
        <f>G50</f>
        <v>5000</v>
      </c>
      <c r="H49" s="314">
        <f>H50</f>
        <v>0</v>
      </c>
      <c r="I49" s="59">
        <f t="shared" si="0"/>
        <v>0</v>
      </c>
    </row>
    <row r="50" spans="1:9" ht="27.75" customHeight="1">
      <c r="A50" s="121" t="s">
        <v>422</v>
      </c>
      <c r="B50" s="91" t="s">
        <v>383</v>
      </c>
      <c r="C50" s="70" t="s">
        <v>349</v>
      </c>
      <c r="D50" s="72" t="s">
        <v>359</v>
      </c>
      <c r="E50" s="72" t="s">
        <v>490</v>
      </c>
      <c r="F50" s="73" t="s">
        <v>424</v>
      </c>
      <c r="G50" s="315">
        <v>5000</v>
      </c>
      <c r="H50" s="315">
        <v>0</v>
      </c>
      <c r="I50" s="59">
        <f t="shared" si="0"/>
        <v>0</v>
      </c>
    </row>
    <row r="51" spans="1:9" ht="39.75" customHeight="1">
      <c r="A51" s="317" t="s">
        <v>491</v>
      </c>
      <c r="B51" s="91" t="s">
        <v>383</v>
      </c>
      <c r="C51" s="65" t="s">
        <v>349</v>
      </c>
      <c r="D51" s="67" t="s">
        <v>359</v>
      </c>
      <c r="E51" s="67" t="s">
        <v>492</v>
      </c>
      <c r="F51" s="68"/>
      <c r="G51" s="314">
        <f>G52</f>
        <v>11000</v>
      </c>
      <c r="H51" s="314">
        <f>H52</f>
        <v>11000</v>
      </c>
      <c r="I51" s="59">
        <f t="shared" si="0"/>
        <v>100</v>
      </c>
    </row>
    <row r="52" spans="1:9" ht="27.75" customHeight="1">
      <c r="A52" s="121" t="s">
        <v>422</v>
      </c>
      <c r="B52" s="91" t="s">
        <v>383</v>
      </c>
      <c r="C52" s="70" t="s">
        <v>349</v>
      </c>
      <c r="D52" s="72" t="s">
        <v>359</v>
      </c>
      <c r="E52" s="72" t="s">
        <v>493</v>
      </c>
      <c r="F52" s="73" t="s">
        <v>424</v>
      </c>
      <c r="G52" s="315">
        <v>11000</v>
      </c>
      <c r="H52" s="315">
        <v>11000</v>
      </c>
      <c r="I52" s="59">
        <f t="shared" si="0"/>
        <v>100</v>
      </c>
    </row>
    <row r="53" spans="1:9" ht="39.75" customHeight="1">
      <c r="A53" s="317" t="s">
        <v>494</v>
      </c>
      <c r="B53" s="91" t="s">
        <v>383</v>
      </c>
      <c r="C53" s="65" t="s">
        <v>349</v>
      </c>
      <c r="D53" s="67" t="s">
        <v>359</v>
      </c>
      <c r="E53" s="67" t="s">
        <v>495</v>
      </c>
      <c r="F53" s="68"/>
      <c r="G53" s="314">
        <f>SUM(G54:G56)</f>
        <v>66000</v>
      </c>
      <c r="H53" s="314">
        <f>SUM(H54:H56)</f>
        <v>66000</v>
      </c>
      <c r="I53" s="59">
        <f t="shared" si="0"/>
        <v>100</v>
      </c>
    </row>
    <row r="54" spans="1:9" ht="0.75" customHeight="1" hidden="1">
      <c r="A54" s="121" t="s">
        <v>479</v>
      </c>
      <c r="B54" s="91" t="s">
        <v>383</v>
      </c>
      <c r="C54" s="70" t="s">
        <v>349</v>
      </c>
      <c r="D54" s="72" t="s">
        <v>359</v>
      </c>
      <c r="E54" s="72" t="s">
        <v>495</v>
      </c>
      <c r="F54" s="73" t="s">
        <v>426</v>
      </c>
      <c r="G54" s="315">
        <v>0</v>
      </c>
      <c r="H54" s="315">
        <v>0</v>
      </c>
      <c r="I54" s="59" t="e">
        <f t="shared" si="0"/>
        <v>#DIV/0!</v>
      </c>
    </row>
    <row r="55" spans="1:9" ht="39" customHeight="1">
      <c r="A55" s="399" t="s">
        <v>480</v>
      </c>
      <c r="B55" s="91" t="s">
        <v>383</v>
      </c>
      <c r="C55" s="70" t="s">
        <v>349</v>
      </c>
      <c r="D55" s="72" t="s">
        <v>359</v>
      </c>
      <c r="E55" s="72" t="s">
        <v>495</v>
      </c>
      <c r="F55" s="73" t="s">
        <v>481</v>
      </c>
      <c r="G55" s="315">
        <v>71.66</v>
      </c>
      <c r="H55" s="315">
        <v>71.66</v>
      </c>
      <c r="I55" s="59">
        <f t="shared" si="0"/>
        <v>100</v>
      </c>
    </row>
    <row r="56" spans="1:9" ht="28.5" customHeight="1">
      <c r="A56" s="121" t="s">
        <v>422</v>
      </c>
      <c r="B56" s="91" t="s">
        <v>383</v>
      </c>
      <c r="C56" s="70" t="s">
        <v>349</v>
      </c>
      <c r="D56" s="72" t="s">
        <v>359</v>
      </c>
      <c r="E56" s="72" t="s">
        <v>495</v>
      </c>
      <c r="F56" s="73" t="s">
        <v>424</v>
      </c>
      <c r="G56" s="315">
        <v>65928.34</v>
      </c>
      <c r="H56" s="315">
        <v>65928.34</v>
      </c>
      <c r="I56" s="59">
        <f t="shared" si="0"/>
        <v>100</v>
      </c>
    </row>
    <row r="57" spans="1:9" ht="54" customHeight="1">
      <c r="A57" s="317" t="s">
        <v>496</v>
      </c>
      <c r="B57" s="91" t="s">
        <v>383</v>
      </c>
      <c r="C57" s="65" t="s">
        <v>349</v>
      </c>
      <c r="D57" s="67" t="s">
        <v>359</v>
      </c>
      <c r="E57" s="67" t="s">
        <v>497</v>
      </c>
      <c r="F57" s="68"/>
      <c r="G57" s="314">
        <f>G58</f>
        <v>11000</v>
      </c>
      <c r="H57" s="314">
        <f>H58</f>
        <v>11000</v>
      </c>
      <c r="I57" s="59">
        <f t="shared" si="0"/>
        <v>100</v>
      </c>
    </row>
    <row r="58" spans="1:9" ht="24.75" customHeight="1">
      <c r="A58" s="121" t="s">
        <v>422</v>
      </c>
      <c r="B58" s="91" t="s">
        <v>383</v>
      </c>
      <c r="C58" s="70" t="s">
        <v>349</v>
      </c>
      <c r="D58" s="72" t="s">
        <v>359</v>
      </c>
      <c r="E58" s="72" t="s">
        <v>497</v>
      </c>
      <c r="F58" s="73" t="s">
        <v>424</v>
      </c>
      <c r="G58" s="315">
        <v>11000</v>
      </c>
      <c r="H58" s="315">
        <v>11000</v>
      </c>
      <c r="I58" s="59">
        <f t="shared" si="0"/>
        <v>100</v>
      </c>
    </row>
    <row r="59" spans="1:9" ht="40.5" customHeight="1" hidden="1">
      <c r="A59" s="317" t="s">
        <v>498</v>
      </c>
      <c r="B59" s="91" t="s">
        <v>383</v>
      </c>
      <c r="C59" s="65" t="s">
        <v>349</v>
      </c>
      <c r="D59" s="67" t="s">
        <v>359</v>
      </c>
      <c r="E59" s="67" t="s">
        <v>499</v>
      </c>
      <c r="F59" s="68"/>
      <c r="G59" s="314">
        <f>G60</f>
        <v>0</v>
      </c>
      <c r="H59" s="314">
        <f>H60</f>
        <v>0</v>
      </c>
      <c r="I59" s="59" t="e">
        <f t="shared" si="0"/>
        <v>#DIV/0!</v>
      </c>
    </row>
    <row r="60" spans="1:9" ht="30" customHeight="1" hidden="1">
      <c r="A60" s="121" t="s">
        <v>422</v>
      </c>
      <c r="B60" s="91" t="s">
        <v>383</v>
      </c>
      <c r="C60" s="70" t="s">
        <v>349</v>
      </c>
      <c r="D60" s="72" t="s">
        <v>359</v>
      </c>
      <c r="E60" s="72" t="s">
        <v>499</v>
      </c>
      <c r="F60" s="73" t="s">
        <v>424</v>
      </c>
      <c r="G60" s="315">
        <v>0</v>
      </c>
      <c r="H60" s="315">
        <v>0</v>
      </c>
      <c r="I60" s="59" t="e">
        <f t="shared" si="0"/>
        <v>#DIV/0!</v>
      </c>
    </row>
    <row r="61" spans="1:9" ht="52.5" customHeight="1">
      <c r="A61" s="127" t="s">
        <v>14</v>
      </c>
      <c r="B61" s="91" t="s">
        <v>383</v>
      </c>
      <c r="C61" s="65" t="s">
        <v>349</v>
      </c>
      <c r="D61" s="67" t="s">
        <v>359</v>
      </c>
      <c r="E61" s="67" t="s">
        <v>15</v>
      </c>
      <c r="F61" s="73"/>
      <c r="G61" s="314">
        <f>G62</f>
        <v>93510.12</v>
      </c>
      <c r="H61" s="314">
        <f>H62</f>
        <v>93510.12</v>
      </c>
      <c r="I61" s="59">
        <f t="shared" si="0"/>
        <v>100</v>
      </c>
    </row>
    <row r="62" spans="1:9" ht="30" customHeight="1">
      <c r="A62" s="155" t="s">
        <v>398</v>
      </c>
      <c r="B62" s="91" t="s">
        <v>383</v>
      </c>
      <c r="C62" s="70" t="s">
        <v>349</v>
      </c>
      <c r="D62" s="72" t="s">
        <v>359</v>
      </c>
      <c r="E62" s="72" t="s">
        <v>15</v>
      </c>
      <c r="F62" s="73" t="s">
        <v>331</v>
      </c>
      <c r="G62" s="315">
        <v>93510.12</v>
      </c>
      <c r="H62" s="315">
        <v>93510.12</v>
      </c>
      <c r="I62" s="59">
        <f t="shared" si="0"/>
        <v>100</v>
      </c>
    </row>
    <row r="63" spans="1:9" ht="19.5" customHeight="1">
      <c r="A63" s="400" t="s">
        <v>500</v>
      </c>
      <c r="B63" s="91" t="s">
        <v>383</v>
      </c>
      <c r="C63" s="60" t="s">
        <v>349</v>
      </c>
      <c r="D63" s="61" t="s">
        <v>355</v>
      </c>
      <c r="E63" s="62"/>
      <c r="F63" s="63"/>
      <c r="G63" s="313">
        <f>G64</f>
        <v>10500</v>
      </c>
      <c r="H63" s="313">
        <f>H64</f>
        <v>10500</v>
      </c>
      <c r="I63" s="59">
        <f t="shared" si="0"/>
        <v>100</v>
      </c>
    </row>
    <row r="64" spans="1:9" ht="96.75" customHeight="1">
      <c r="A64" s="401" t="s">
        <v>501</v>
      </c>
      <c r="B64" s="91" t="s">
        <v>383</v>
      </c>
      <c r="C64" s="65" t="s">
        <v>349</v>
      </c>
      <c r="D64" s="66" t="s">
        <v>355</v>
      </c>
      <c r="E64" s="67" t="s">
        <v>502</v>
      </c>
      <c r="F64" s="68"/>
      <c r="G64" s="314">
        <f>G65</f>
        <v>10500</v>
      </c>
      <c r="H64" s="314">
        <f>H65</f>
        <v>10500</v>
      </c>
      <c r="I64" s="59">
        <f t="shared" si="0"/>
        <v>100</v>
      </c>
    </row>
    <row r="65" spans="1:9" ht="32.25" customHeight="1">
      <c r="A65" s="121" t="s">
        <v>422</v>
      </c>
      <c r="B65" s="91" t="s">
        <v>383</v>
      </c>
      <c r="C65" s="78" t="s">
        <v>349</v>
      </c>
      <c r="D65" s="79" t="s">
        <v>355</v>
      </c>
      <c r="E65" s="72" t="s">
        <v>502</v>
      </c>
      <c r="F65" s="80" t="s">
        <v>424</v>
      </c>
      <c r="G65" s="315">
        <v>10500</v>
      </c>
      <c r="H65" s="315">
        <v>10500</v>
      </c>
      <c r="I65" s="59">
        <f t="shared" si="0"/>
        <v>100</v>
      </c>
    </row>
    <row r="66" spans="1:9" ht="0.75" customHeight="1" hidden="1">
      <c r="A66" s="400" t="s">
        <v>392</v>
      </c>
      <c r="B66" s="91" t="s">
        <v>383</v>
      </c>
      <c r="C66" s="60" t="s">
        <v>349</v>
      </c>
      <c r="D66" s="61" t="s">
        <v>380</v>
      </c>
      <c r="E66" s="62"/>
      <c r="F66" s="63"/>
      <c r="G66" s="313">
        <f>G67</f>
        <v>0</v>
      </c>
      <c r="H66" s="313">
        <f>H67</f>
        <v>0</v>
      </c>
      <c r="I66" s="59" t="e">
        <f t="shared" si="0"/>
        <v>#DIV/0!</v>
      </c>
    </row>
    <row r="67" spans="1:9" ht="16.5" customHeight="1" hidden="1">
      <c r="A67" s="402" t="s">
        <v>393</v>
      </c>
      <c r="B67" s="91" t="s">
        <v>383</v>
      </c>
      <c r="C67" s="65" t="s">
        <v>349</v>
      </c>
      <c r="D67" s="66" t="s">
        <v>380</v>
      </c>
      <c r="E67" s="67" t="s">
        <v>503</v>
      </c>
      <c r="F67" s="68"/>
      <c r="G67" s="314">
        <f>G68</f>
        <v>0</v>
      </c>
      <c r="H67" s="314">
        <f>H68</f>
        <v>0</v>
      </c>
      <c r="I67" s="59" t="e">
        <f t="shared" si="0"/>
        <v>#DIV/0!</v>
      </c>
    </row>
    <row r="68" spans="1:9" ht="20.25" customHeight="1" hidden="1">
      <c r="A68" s="403" t="s">
        <v>33</v>
      </c>
      <c r="B68" s="91" t="s">
        <v>383</v>
      </c>
      <c r="C68" s="78" t="s">
        <v>349</v>
      </c>
      <c r="D68" s="79" t="s">
        <v>380</v>
      </c>
      <c r="E68" s="72" t="s">
        <v>504</v>
      </c>
      <c r="F68" s="80" t="s">
        <v>415</v>
      </c>
      <c r="G68" s="315">
        <v>0</v>
      </c>
      <c r="H68" s="315">
        <v>0</v>
      </c>
      <c r="I68" s="59" t="e">
        <f>H68/G68*100</f>
        <v>#DIV/0!</v>
      </c>
    </row>
    <row r="69" spans="1:9" ht="26.25" customHeight="1">
      <c r="A69" s="88" t="s">
        <v>364</v>
      </c>
      <c r="B69" s="91" t="s">
        <v>383</v>
      </c>
      <c r="C69" s="60" t="s">
        <v>349</v>
      </c>
      <c r="D69" s="61" t="s">
        <v>397</v>
      </c>
      <c r="E69" s="62" t="s">
        <v>505</v>
      </c>
      <c r="F69" s="63"/>
      <c r="G69" s="313">
        <f>G72+G74+G82+G91</f>
        <v>8438949.73</v>
      </c>
      <c r="H69" s="313">
        <f>H72+H74+H82+H91+H70</f>
        <v>8070039.83</v>
      </c>
      <c r="I69" s="59">
        <f t="shared" si="0"/>
        <v>95.62848563146969</v>
      </c>
    </row>
    <row r="70" spans="1:9" ht="0.75" customHeight="1">
      <c r="A70" s="154" t="s">
        <v>318</v>
      </c>
      <c r="B70" s="91" t="s">
        <v>383</v>
      </c>
      <c r="C70" s="65" t="s">
        <v>349</v>
      </c>
      <c r="D70" s="66" t="s">
        <v>397</v>
      </c>
      <c r="E70" s="67" t="s">
        <v>506</v>
      </c>
      <c r="F70" s="68"/>
      <c r="G70" s="314">
        <f>G71</f>
        <v>0</v>
      </c>
      <c r="H70" s="314">
        <f>H71</f>
        <v>0</v>
      </c>
      <c r="I70" s="59" t="e">
        <f t="shared" si="0"/>
        <v>#DIV/0!</v>
      </c>
    </row>
    <row r="71" spans="1:9" ht="28.5" customHeight="1" hidden="1">
      <c r="A71" s="125" t="s">
        <v>319</v>
      </c>
      <c r="B71" s="91" t="s">
        <v>383</v>
      </c>
      <c r="C71" s="70" t="s">
        <v>349</v>
      </c>
      <c r="D71" s="71" t="s">
        <v>397</v>
      </c>
      <c r="E71" s="72" t="s">
        <v>506</v>
      </c>
      <c r="F71" s="73" t="s">
        <v>63</v>
      </c>
      <c r="G71" s="315">
        <v>0</v>
      </c>
      <c r="H71" s="315">
        <v>0</v>
      </c>
      <c r="I71" s="59" t="e">
        <f t="shared" si="0"/>
        <v>#DIV/0!</v>
      </c>
    </row>
    <row r="72" spans="1:9" ht="58.5" customHeight="1">
      <c r="A72" s="154" t="s">
        <v>507</v>
      </c>
      <c r="B72" s="91" t="s">
        <v>383</v>
      </c>
      <c r="C72" s="65" t="s">
        <v>349</v>
      </c>
      <c r="D72" s="66" t="s">
        <v>397</v>
      </c>
      <c r="E72" s="67" t="s">
        <v>508</v>
      </c>
      <c r="F72" s="68"/>
      <c r="G72" s="314">
        <f>G73</f>
        <v>459900</v>
      </c>
      <c r="H72" s="314">
        <f>H73</f>
        <v>92175.4</v>
      </c>
      <c r="I72" s="59">
        <f t="shared" si="0"/>
        <v>20.042487497282018</v>
      </c>
    </row>
    <row r="73" spans="1:9" ht="25.5" customHeight="1">
      <c r="A73" s="121" t="s">
        <v>422</v>
      </c>
      <c r="B73" s="91" t="s">
        <v>383</v>
      </c>
      <c r="C73" s="70" t="s">
        <v>431</v>
      </c>
      <c r="D73" s="71" t="s">
        <v>397</v>
      </c>
      <c r="E73" s="72" t="s">
        <v>508</v>
      </c>
      <c r="F73" s="73" t="s">
        <v>424</v>
      </c>
      <c r="G73" s="315">
        <v>459900</v>
      </c>
      <c r="H73" s="315">
        <v>92175.4</v>
      </c>
      <c r="I73" s="59">
        <f t="shared" si="0"/>
        <v>20.042487497282018</v>
      </c>
    </row>
    <row r="74" spans="1:9" ht="29.25" customHeight="1">
      <c r="A74" s="398" t="s">
        <v>60</v>
      </c>
      <c r="B74" s="91" t="s">
        <v>383</v>
      </c>
      <c r="C74" s="65" t="s">
        <v>349</v>
      </c>
      <c r="D74" s="66" t="s">
        <v>397</v>
      </c>
      <c r="E74" s="67" t="s">
        <v>509</v>
      </c>
      <c r="F74" s="68"/>
      <c r="G74" s="314">
        <f>SUM(G75:G81)</f>
        <v>665654</v>
      </c>
      <c r="H74" s="314">
        <f>SUM(H75:H81)</f>
        <v>665654</v>
      </c>
      <c r="I74" s="59">
        <f t="shared" si="0"/>
        <v>100</v>
      </c>
    </row>
    <row r="75" spans="1:9" ht="36.75" customHeight="1" hidden="1">
      <c r="A75" s="121" t="s">
        <v>266</v>
      </c>
      <c r="B75" s="91" t="s">
        <v>383</v>
      </c>
      <c r="C75" s="70" t="s">
        <v>431</v>
      </c>
      <c r="D75" s="71" t="s">
        <v>397</v>
      </c>
      <c r="E75" s="72" t="s">
        <v>509</v>
      </c>
      <c r="F75" s="73" t="s">
        <v>264</v>
      </c>
      <c r="G75" s="315">
        <v>0</v>
      </c>
      <c r="H75" s="315">
        <v>0</v>
      </c>
      <c r="I75" s="59" t="e">
        <f t="shared" si="0"/>
        <v>#DIV/0!</v>
      </c>
    </row>
    <row r="76" spans="1:9" ht="25.5" customHeight="1">
      <c r="A76" s="121" t="s">
        <v>422</v>
      </c>
      <c r="B76" s="91" t="s">
        <v>383</v>
      </c>
      <c r="C76" s="70" t="s">
        <v>349</v>
      </c>
      <c r="D76" s="71" t="s">
        <v>397</v>
      </c>
      <c r="E76" s="72" t="s">
        <v>509</v>
      </c>
      <c r="F76" s="73" t="s">
        <v>424</v>
      </c>
      <c r="G76" s="315">
        <v>396513.27</v>
      </c>
      <c r="H76" s="315">
        <v>396513.27</v>
      </c>
      <c r="I76" s="59">
        <f t="shared" si="0"/>
        <v>100</v>
      </c>
    </row>
    <row r="77" spans="1:9" ht="17.25" customHeight="1">
      <c r="A77" s="121" t="s">
        <v>510</v>
      </c>
      <c r="B77" s="91" t="s">
        <v>383</v>
      </c>
      <c r="C77" s="70" t="s">
        <v>349</v>
      </c>
      <c r="D77" s="71" t="s">
        <v>397</v>
      </c>
      <c r="E77" s="72" t="s">
        <v>509</v>
      </c>
      <c r="F77" s="73" t="s">
        <v>511</v>
      </c>
      <c r="G77" s="315">
        <v>9000</v>
      </c>
      <c r="H77" s="315">
        <v>9000</v>
      </c>
      <c r="I77" s="59">
        <f aca="true" t="shared" si="1" ref="I77:I144">H77/G77*100</f>
        <v>100</v>
      </c>
    </row>
    <row r="78" spans="1:9" ht="99" customHeight="1">
      <c r="A78" s="358" t="s">
        <v>39</v>
      </c>
      <c r="B78" s="91" t="s">
        <v>383</v>
      </c>
      <c r="C78" s="70" t="s">
        <v>349</v>
      </c>
      <c r="D78" s="71" t="s">
        <v>397</v>
      </c>
      <c r="E78" s="72" t="s">
        <v>509</v>
      </c>
      <c r="F78" s="73" t="s">
        <v>35</v>
      </c>
      <c r="G78" s="315">
        <v>144481.79</v>
      </c>
      <c r="H78" s="315">
        <v>144481.79</v>
      </c>
      <c r="I78" s="59">
        <f t="shared" si="1"/>
        <v>100</v>
      </c>
    </row>
    <row r="79" spans="1:9" ht="37.5" customHeight="1">
      <c r="A79" s="121" t="s">
        <v>34</v>
      </c>
      <c r="B79" s="91" t="s">
        <v>383</v>
      </c>
      <c r="C79" s="70" t="s">
        <v>349</v>
      </c>
      <c r="D79" s="71" t="s">
        <v>397</v>
      </c>
      <c r="E79" s="72" t="s">
        <v>509</v>
      </c>
      <c r="F79" s="73" t="s">
        <v>37</v>
      </c>
      <c r="G79" s="315">
        <v>875</v>
      </c>
      <c r="H79" s="315">
        <v>875</v>
      </c>
      <c r="I79" s="59">
        <f t="shared" si="1"/>
        <v>100</v>
      </c>
    </row>
    <row r="80" spans="1:9" ht="25.5" customHeight="1">
      <c r="A80" s="121" t="s">
        <v>36</v>
      </c>
      <c r="B80" s="91" t="s">
        <v>383</v>
      </c>
      <c r="C80" s="70" t="s">
        <v>349</v>
      </c>
      <c r="D80" s="71" t="s">
        <v>397</v>
      </c>
      <c r="E80" s="72" t="s">
        <v>509</v>
      </c>
      <c r="F80" s="73" t="s">
        <v>38</v>
      </c>
      <c r="G80" s="315">
        <v>18904</v>
      </c>
      <c r="H80" s="315">
        <v>18904</v>
      </c>
      <c r="I80" s="59">
        <f t="shared" si="1"/>
        <v>100</v>
      </c>
    </row>
    <row r="81" spans="1:9" ht="15.75" customHeight="1">
      <c r="A81" s="155" t="s">
        <v>512</v>
      </c>
      <c r="B81" s="91" t="s">
        <v>383</v>
      </c>
      <c r="C81" s="70" t="s">
        <v>349</v>
      </c>
      <c r="D81" s="71" t="s">
        <v>397</v>
      </c>
      <c r="E81" s="72" t="s">
        <v>509</v>
      </c>
      <c r="F81" s="73" t="s">
        <v>513</v>
      </c>
      <c r="G81" s="315">
        <v>95879.94</v>
      </c>
      <c r="H81" s="315">
        <v>95879.94</v>
      </c>
      <c r="I81" s="59">
        <f t="shared" si="1"/>
        <v>100</v>
      </c>
    </row>
    <row r="82" spans="1:13" ht="14.25" customHeight="1">
      <c r="A82" s="398" t="s">
        <v>414</v>
      </c>
      <c r="B82" s="91" t="s">
        <v>383</v>
      </c>
      <c r="C82" s="318" t="s">
        <v>349</v>
      </c>
      <c r="D82" s="319" t="s">
        <v>397</v>
      </c>
      <c r="E82" s="320" t="s">
        <v>514</v>
      </c>
      <c r="F82" s="321"/>
      <c r="G82" s="322">
        <f>SUM(G83:G90)</f>
        <v>7308395.73</v>
      </c>
      <c r="H82" s="322">
        <f>SUM(H83:H90)</f>
        <v>7307210.43</v>
      </c>
      <c r="I82" s="59">
        <f t="shared" si="1"/>
        <v>99.9837816664041</v>
      </c>
      <c r="J82" s="162"/>
      <c r="K82" s="162"/>
      <c r="L82" s="162"/>
      <c r="M82" s="162"/>
    </row>
    <row r="83" spans="1:9" ht="14.25" customHeight="1">
      <c r="A83" s="399" t="s">
        <v>515</v>
      </c>
      <c r="B83" s="91" t="s">
        <v>383</v>
      </c>
      <c r="C83" s="126" t="s">
        <v>349</v>
      </c>
      <c r="D83" s="81" t="s">
        <v>397</v>
      </c>
      <c r="E83" s="81" t="s">
        <v>514</v>
      </c>
      <c r="F83" s="82" t="s">
        <v>40</v>
      </c>
      <c r="G83" s="323">
        <v>2967404.02</v>
      </c>
      <c r="H83" s="323">
        <v>2967404.02</v>
      </c>
      <c r="I83" s="59">
        <f t="shared" si="1"/>
        <v>100</v>
      </c>
    </row>
    <row r="84" spans="1:11" ht="27" customHeight="1">
      <c r="A84" s="399" t="s">
        <v>42</v>
      </c>
      <c r="B84" s="91" t="s">
        <v>383</v>
      </c>
      <c r="C84" s="126" t="s">
        <v>349</v>
      </c>
      <c r="D84" s="81" t="s">
        <v>397</v>
      </c>
      <c r="E84" s="81" t="s">
        <v>514</v>
      </c>
      <c r="F84" s="82" t="s">
        <v>41</v>
      </c>
      <c r="G84" s="323">
        <v>17827.18</v>
      </c>
      <c r="H84" s="323">
        <v>17827.18</v>
      </c>
      <c r="I84" s="59">
        <f t="shared" si="1"/>
        <v>100</v>
      </c>
      <c r="K84" s="161"/>
    </row>
    <row r="85" spans="1:11" ht="43.5" customHeight="1">
      <c r="A85" s="399" t="s">
        <v>516</v>
      </c>
      <c r="B85" s="91" t="s">
        <v>383</v>
      </c>
      <c r="C85" s="126" t="s">
        <v>349</v>
      </c>
      <c r="D85" s="81" t="s">
        <v>397</v>
      </c>
      <c r="E85" s="81" t="s">
        <v>514</v>
      </c>
      <c r="F85" s="82" t="s">
        <v>178</v>
      </c>
      <c r="G85" s="323">
        <v>966891</v>
      </c>
      <c r="H85" s="323">
        <v>965705.7</v>
      </c>
      <c r="I85" s="59">
        <f t="shared" si="1"/>
        <v>99.87741120767491</v>
      </c>
      <c r="K85" s="161"/>
    </row>
    <row r="86" spans="1:9" ht="27" customHeight="1">
      <c r="A86" s="399" t="s">
        <v>43</v>
      </c>
      <c r="B86" s="91" t="s">
        <v>383</v>
      </c>
      <c r="C86" s="126" t="s">
        <v>349</v>
      </c>
      <c r="D86" s="81" t="s">
        <v>397</v>
      </c>
      <c r="E86" s="81" t="s">
        <v>514</v>
      </c>
      <c r="F86" s="82" t="s">
        <v>424</v>
      </c>
      <c r="G86" s="323">
        <v>3096991.94</v>
      </c>
      <c r="H86" s="323">
        <v>3096991.94</v>
      </c>
      <c r="I86" s="59">
        <f>H86/G86*100</f>
        <v>100</v>
      </c>
    </row>
    <row r="87" spans="1:11" ht="63.75" customHeight="1">
      <c r="A87" s="418" t="s">
        <v>39</v>
      </c>
      <c r="B87" s="91" t="s">
        <v>383</v>
      </c>
      <c r="C87" s="126" t="s">
        <v>349</v>
      </c>
      <c r="D87" s="81" t="s">
        <v>397</v>
      </c>
      <c r="E87" s="81" t="s">
        <v>514</v>
      </c>
      <c r="F87" s="82" t="s">
        <v>35</v>
      </c>
      <c r="G87" s="323">
        <v>139955.09</v>
      </c>
      <c r="H87" s="323">
        <v>139955.09</v>
      </c>
      <c r="I87" s="59">
        <f>H87/G87*100</f>
        <v>100</v>
      </c>
      <c r="K87" s="161"/>
    </row>
    <row r="88" spans="1:11" ht="24" customHeight="1">
      <c r="A88" s="121" t="s">
        <v>34</v>
      </c>
      <c r="B88" s="91" t="s">
        <v>383</v>
      </c>
      <c r="C88" s="70" t="s">
        <v>349</v>
      </c>
      <c r="D88" s="71" t="s">
        <v>397</v>
      </c>
      <c r="E88" s="81" t="s">
        <v>514</v>
      </c>
      <c r="F88" s="73" t="s">
        <v>37</v>
      </c>
      <c r="G88" s="315">
        <v>72770.23</v>
      </c>
      <c r="H88" s="315">
        <v>72770.23</v>
      </c>
      <c r="I88" s="59">
        <f>H88/G88*100</f>
        <v>100</v>
      </c>
      <c r="K88" s="161"/>
    </row>
    <row r="89" spans="1:9" ht="27" customHeight="1">
      <c r="A89" s="121" t="s">
        <v>36</v>
      </c>
      <c r="B89" s="91" t="s">
        <v>383</v>
      </c>
      <c r="C89" s="70" t="s">
        <v>349</v>
      </c>
      <c r="D89" s="71" t="s">
        <v>397</v>
      </c>
      <c r="E89" s="81" t="s">
        <v>514</v>
      </c>
      <c r="F89" s="73" t="s">
        <v>38</v>
      </c>
      <c r="G89" s="315">
        <v>31679.39</v>
      </c>
      <c r="H89" s="315">
        <v>31679.39</v>
      </c>
      <c r="I89" s="59">
        <f>H89/G89*100</f>
        <v>100</v>
      </c>
    </row>
    <row r="90" spans="1:9" ht="16.5" customHeight="1">
      <c r="A90" s="155" t="s">
        <v>512</v>
      </c>
      <c r="B90" s="91" t="s">
        <v>383</v>
      </c>
      <c r="C90" s="70" t="s">
        <v>349</v>
      </c>
      <c r="D90" s="71" t="s">
        <v>397</v>
      </c>
      <c r="E90" s="81" t="s">
        <v>514</v>
      </c>
      <c r="F90" s="73" t="s">
        <v>513</v>
      </c>
      <c r="G90" s="315">
        <v>14876.88</v>
      </c>
      <c r="H90" s="315">
        <v>14876.88</v>
      </c>
      <c r="I90" s="59">
        <f t="shared" si="1"/>
        <v>100</v>
      </c>
    </row>
    <row r="91" spans="1:11" ht="44.25" customHeight="1">
      <c r="A91" s="158" t="s">
        <v>267</v>
      </c>
      <c r="B91" s="91" t="s">
        <v>383</v>
      </c>
      <c r="C91" s="114" t="s">
        <v>349</v>
      </c>
      <c r="D91" s="66" t="s">
        <v>397</v>
      </c>
      <c r="E91" s="67" t="s">
        <v>517</v>
      </c>
      <c r="F91" s="83"/>
      <c r="G91" s="314">
        <f>SUM(G92:G92)</f>
        <v>5000</v>
      </c>
      <c r="H91" s="314">
        <f>SUM(H92:H92)</f>
        <v>5000</v>
      </c>
      <c r="I91" s="59">
        <f t="shared" si="1"/>
        <v>100</v>
      </c>
      <c r="J91" s="161"/>
      <c r="K91" s="161"/>
    </row>
    <row r="92" spans="1:11" ht="54" customHeight="1">
      <c r="A92" s="121" t="s">
        <v>266</v>
      </c>
      <c r="B92" s="91" t="s">
        <v>383</v>
      </c>
      <c r="C92" s="84" t="s">
        <v>349</v>
      </c>
      <c r="D92" s="85" t="s">
        <v>397</v>
      </c>
      <c r="E92" s="72" t="s">
        <v>517</v>
      </c>
      <c r="F92" s="83" t="s">
        <v>264</v>
      </c>
      <c r="G92" s="315">
        <v>5000</v>
      </c>
      <c r="H92" s="315">
        <v>5000</v>
      </c>
      <c r="I92" s="59">
        <f t="shared" si="1"/>
        <v>100</v>
      </c>
      <c r="J92" s="161"/>
      <c r="K92" s="161"/>
    </row>
    <row r="93" spans="1:9" ht="17.25" customHeight="1">
      <c r="A93" s="419" t="s">
        <v>409</v>
      </c>
      <c r="B93" s="440" t="s">
        <v>383</v>
      </c>
      <c r="C93" s="324" t="s">
        <v>356</v>
      </c>
      <c r="D93" s="325"/>
      <c r="E93" s="326"/>
      <c r="F93" s="325"/>
      <c r="G93" s="327">
        <f aca="true" t="shared" si="2" ref="G93:H99">G94</f>
        <v>676200</v>
      </c>
      <c r="H93" s="327">
        <f t="shared" si="2"/>
        <v>676200</v>
      </c>
      <c r="I93" s="59">
        <f t="shared" si="1"/>
        <v>100</v>
      </c>
    </row>
    <row r="94" spans="1:9" ht="17.25" customHeight="1">
      <c r="A94" s="88" t="s">
        <v>410</v>
      </c>
      <c r="B94" s="91" t="s">
        <v>383</v>
      </c>
      <c r="C94" s="60" t="s">
        <v>356</v>
      </c>
      <c r="D94" s="61" t="s">
        <v>358</v>
      </c>
      <c r="E94" s="62"/>
      <c r="F94" s="89"/>
      <c r="G94" s="313">
        <f t="shared" si="2"/>
        <v>676200</v>
      </c>
      <c r="H94" s="313">
        <f t="shared" si="2"/>
        <v>676200</v>
      </c>
      <c r="I94" s="59">
        <f t="shared" si="1"/>
        <v>100</v>
      </c>
    </row>
    <row r="95" spans="1:11" ht="29.25" customHeight="1">
      <c r="A95" s="329" t="s">
        <v>399</v>
      </c>
      <c r="B95" s="91" t="s">
        <v>383</v>
      </c>
      <c r="C95" s="65" t="s">
        <v>356</v>
      </c>
      <c r="D95" s="66" t="s">
        <v>358</v>
      </c>
      <c r="E95" s="67" t="s">
        <v>518</v>
      </c>
      <c r="F95" s="328"/>
      <c r="G95" s="314">
        <f t="shared" si="2"/>
        <v>676200</v>
      </c>
      <c r="H95" s="314">
        <f t="shared" si="2"/>
        <v>676200</v>
      </c>
      <c r="I95" s="59">
        <f t="shared" si="1"/>
        <v>100</v>
      </c>
      <c r="J95" s="161">
        <f>G96</f>
        <v>676200</v>
      </c>
      <c r="K95" t="s">
        <v>12</v>
      </c>
    </row>
    <row r="96" spans="1:9" ht="21.75" customHeight="1">
      <c r="A96" s="121" t="s">
        <v>433</v>
      </c>
      <c r="B96" s="91" t="s">
        <v>383</v>
      </c>
      <c r="C96" s="70" t="s">
        <v>356</v>
      </c>
      <c r="D96" s="71" t="s">
        <v>358</v>
      </c>
      <c r="E96" s="72" t="s">
        <v>518</v>
      </c>
      <c r="F96" s="90" t="s">
        <v>413</v>
      </c>
      <c r="G96" s="315">
        <v>676200</v>
      </c>
      <c r="H96" s="315">
        <v>676200</v>
      </c>
      <c r="I96" s="59">
        <f t="shared" si="1"/>
        <v>100</v>
      </c>
    </row>
    <row r="97" spans="1:9" ht="29.25" customHeight="1">
      <c r="A97" s="419" t="s">
        <v>328</v>
      </c>
      <c r="B97" s="440" t="s">
        <v>383</v>
      </c>
      <c r="C97" s="324" t="s">
        <v>358</v>
      </c>
      <c r="D97" s="325"/>
      <c r="E97" s="326"/>
      <c r="F97" s="325"/>
      <c r="G97" s="327">
        <f t="shared" si="2"/>
        <v>252000</v>
      </c>
      <c r="H97" s="327">
        <f t="shared" si="2"/>
        <v>252000</v>
      </c>
      <c r="I97" s="59">
        <f t="shared" si="1"/>
        <v>100</v>
      </c>
    </row>
    <row r="98" spans="1:9" ht="29.25" customHeight="1">
      <c r="A98" s="88" t="s">
        <v>329</v>
      </c>
      <c r="B98" s="91" t="s">
        <v>383</v>
      </c>
      <c r="C98" s="60" t="s">
        <v>358</v>
      </c>
      <c r="D98" s="61" t="s">
        <v>385</v>
      </c>
      <c r="E98" s="62"/>
      <c r="F98" s="89"/>
      <c r="G98" s="313">
        <f t="shared" si="2"/>
        <v>252000</v>
      </c>
      <c r="H98" s="313">
        <f t="shared" si="2"/>
        <v>252000</v>
      </c>
      <c r="I98" s="59">
        <f t="shared" si="1"/>
        <v>100</v>
      </c>
    </row>
    <row r="99" spans="1:11" ht="27" customHeight="1">
      <c r="A99" s="329" t="s">
        <v>519</v>
      </c>
      <c r="B99" s="91" t="s">
        <v>383</v>
      </c>
      <c r="C99" s="65" t="s">
        <v>358</v>
      </c>
      <c r="D99" s="66" t="s">
        <v>385</v>
      </c>
      <c r="E99" s="67" t="s">
        <v>506</v>
      </c>
      <c r="F99" s="328"/>
      <c r="G99" s="314">
        <f t="shared" si="2"/>
        <v>252000</v>
      </c>
      <c r="H99" s="314">
        <f t="shared" si="2"/>
        <v>252000</v>
      </c>
      <c r="I99" s="59">
        <f t="shared" si="1"/>
        <v>100</v>
      </c>
      <c r="J99" s="161">
        <f>G99</f>
        <v>252000</v>
      </c>
      <c r="K99" t="s">
        <v>12</v>
      </c>
    </row>
    <row r="100" spans="1:9" ht="29.25" customHeight="1">
      <c r="A100" s="125" t="s">
        <v>319</v>
      </c>
      <c r="B100" s="91" t="s">
        <v>383</v>
      </c>
      <c r="C100" s="70" t="s">
        <v>358</v>
      </c>
      <c r="D100" s="71" t="s">
        <v>385</v>
      </c>
      <c r="E100" s="72" t="s">
        <v>506</v>
      </c>
      <c r="F100" s="90" t="s">
        <v>63</v>
      </c>
      <c r="G100" s="315">
        <v>252000</v>
      </c>
      <c r="H100" s="315">
        <v>252000</v>
      </c>
      <c r="I100" s="59">
        <f t="shared" si="1"/>
        <v>100</v>
      </c>
    </row>
    <row r="101" spans="1:9" ht="29.25" customHeight="1">
      <c r="A101" s="419" t="s">
        <v>378</v>
      </c>
      <c r="B101" s="440" t="s">
        <v>383</v>
      </c>
      <c r="C101" s="324" t="s">
        <v>359</v>
      </c>
      <c r="D101" s="86"/>
      <c r="E101" s="87"/>
      <c r="F101" s="86"/>
      <c r="G101" s="327">
        <f>G102+G105+G113</f>
        <v>1180120</v>
      </c>
      <c r="H101" s="327">
        <f>H102+H105+H113</f>
        <v>1180097</v>
      </c>
      <c r="I101" s="59">
        <f t="shared" si="1"/>
        <v>99.99805104565638</v>
      </c>
    </row>
    <row r="102" spans="1:9" ht="21.75" customHeight="1">
      <c r="A102" s="404" t="s">
        <v>61</v>
      </c>
      <c r="B102" s="91" t="s">
        <v>383</v>
      </c>
      <c r="C102" s="92" t="s">
        <v>359</v>
      </c>
      <c r="D102" s="63" t="s">
        <v>355</v>
      </c>
      <c r="E102" s="62"/>
      <c r="F102" s="63"/>
      <c r="G102" s="313">
        <f>G103</f>
        <v>212000</v>
      </c>
      <c r="H102" s="313">
        <f>H103</f>
        <v>211977</v>
      </c>
      <c r="I102" s="59">
        <f t="shared" si="1"/>
        <v>99.98915094339623</v>
      </c>
    </row>
    <row r="103" spans="1:11" ht="65.25" customHeight="1">
      <c r="A103" s="329" t="s">
        <v>62</v>
      </c>
      <c r="B103" s="91" t="s">
        <v>383</v>
      </c>
      <c r="C103" s="105" t="s">
        <v>359</v>
      </c>
      <c r="D103" s="68" t="s">
        <v>355</v>
      </c>
      <c r="E103" s="67" t="s">
        <v>520</v>
      </c>
      <c r="F103" s="68"/>
      <c r="G103" s="314">
        <f>G104</f>
        <v>212000</v>
      </c>
      <c r="H103" s="314">
        <f>H104</f>
        <v>211977</v>
      </c>
      <c r="I103" s="59">
        <f>H103/G103*100</f>
        <v>99.98915094339623</v>
      </c>
      <c r="J103" s="161">
        <f>G103+G114</f>
        <v>1130120</v>
      </c>
      <c r="K103" t="s">
        <v>12</v>
      </c>
    </row>
    <row r="104" spans="1:11" ht="32.25" customHeight="1">
      <c r="A104" s="160" t="s">
        <v>43</v>
      </c>
      <c r="B104" s="91" t="s">
        <v>383</v>
      </c>
      <c r="C104" s="100" t="s">
        <v>359</v>
      </c>
      <c r="D104" s="71" t="s">
        <v>355</v>
      </c>
      <c r="E104" s="72" t="s">
        <v>520</v>
      </c>
      <c r="F104" s="94" t="s">
        <v>424</v>
      </c>
      <c r="G104" s="315">
        <v>212000</v>
      </c>
      <c r="H104" s="315">
        <v>211977</v>
      </c>
      <c r="I104" s="59">
        <f>H104/G104*100</f>
        <v>99.98915094339623</v>
      </c>
      <c r="J104" s="161">
        <f>G116</f>
        <v>50000</v>
      </c>
      <c r="K104" t="s">
        <v>13</v>
      </c>
    </row>
    <row r="105" spans="1:9" ht="21" customHeight="1" hidden="1">
      <c r="A105" s="404" t="s">
        <v>330</v>
      </c>
      <c r="B105" s="91" t="s">
        <v>383</v>
      </c>
      <c r="C105" s="92" t="s">
        <v>359</v>
      </c>
      <c r="D105" s="63" t="s">
        <v>352</v>
      </c>
      <c r="E105" s="62"/>
      <c r="F105" s="63"/>
      <c r="G105" s="313">
        <f>G106+G111</f>
        <v>0</v>
      </c>
      <c r="H105" s="313">
        <f>H106+H111</f>
        <v>0</v>
      </c>
      <c r="I105" s="59" t="e">
        <f t="shared" si="1"/>
        <v>#DIV/0!</v>
      </c>
    </row>
    <row r="106" spans="1:9" ht="42.75" customHeight="1" hidden="1">
      <c r="A106" s="157" t="s">
        <v>268</v>
      </c>
      <c r="B106" s="91" t="s">
        <v>383</v>
      </c>
      <c r="C106" s="108" t="s">
        <v>359</v>
      </c>
      <c r="D106" s="109" t="s">
        <v>352</v>
      </c>
      <c r="E106" s="110" t="s">
        <v>521</v>
      </c>
      <c r="F106" s="111"/>
      <c r="G106" s="112">
        <f>G107+G109</f>
        <v>0</v>
      </c>
      <c r="H106" s="112">
        <f>H107+H109</f>
        <v>0</v>
      </c>
      <c r="I106" s="59" t="e">
        <f t="shared" si="1"/>
        <v>#DIV/0!</v>
      </c>
    </row>
    <row r="107" spans="1:13" ht="23.25" customHeight="1" hidden="1">
      <c r="A107" s="158" t="s">
        <v>269</v>
      </c>
      <c r="B107" s="91" t="s">
        <v>383</v>
      </c>
      <c r="C107" s="159" t="s">
        <v>359</v>
      </c>
      <c r="D107" s="67" t="s">
        <v>352</v>
      </c>
      <c r="E107" s="67" t="s">
        <v>522</v>
      </c>
      <c r="F107" s="71"/>
      <c r="G107" s="69">
        <f>G108</f>
        <v>0</v>
      </c>
      <c r="H107" s="331">
        <f>H108</f>
        <v>0</v>
      </c>
      <c r="I107" s="59" t="e">
        <f t="shared" si="1"/>
        <v>#DIV/0!</v>
      </c>
      <c r="J107" s="162"/>
      <c r="K107" s="162"/>
      <c r="L107" s="162"/>
      <c r="M107" s="162"/>
    </row>
    <row r="108" spans="1:13" ht="23.25" customHeight="1" hidden="1">
      <c r="A108" s="160" t="s">
        <v>43</v>
      </c>
      <c r="B108" s="91" t="s">
        <v>383</v>
      </c>
      <c r="C108" s="70" t="s">
        <v>359</v>
      </c>
      <c r="D108" s="72" t="s">
        <v>352</v>
      </c>
      <c r="E108" s="72" t="s">
        <v>522</v>
      </c>
      <c r="F108" s="71" t="s">
        <v>424</v>
      </c>
      <c r="G108" s="74">
        <v>0</v>
      </c>
      <c r="H108" s="332">
        <v>0</v>
      </c>
      <c r="I108" s="59" t="e">
        <f t="shared" si="1"/>
        <v>#DIV/0!</v>
      </c>
      <c r="J108" s="161"/>
      <c r="K108" s="161"/>
      <c r="M108" s="161"/>
    </row>
    <row r="109" spans="1:13" ht="33.75" customHeight="1" hidden="1">
      <c r="A109" s="158" t="s">
        <v>270</v>
      </c>
      <c r="B109" s="91" t="s">
        <v>383</v>
      </c>
      <c r="C109" s="159" t="s">
        <v>359</v>
      </c>
      <c r="D109" s="67" t="s">
        <v>352</v>
      </c>
      <c r="E109" s="67" t="s">
        <v>523</v>
      </c>
      <c r="F109" s="71"/>
      <c r="G109" s="69">
        <f>G110</f>
        <v>0</v>
      </c>
      <c r="H109" s="333">
        <f>H110</f>
        <v>0</v>
      </c>
      <c r="I109" s="59" t="e">
        <f t="shared" si="1"/>
        <v>#DIV/0!</v>
      </c>
      <c r="J109" s="161"/>
      <c r="K109" s="161"/>
      <c r="M109" s="161"/>
    </row>
    <row r="110" spans="1:9" ht="23.25" customHeight="1" hidden="1">
      <c r="A110" s="160" t="s">
        <v>43</v>
      </c>
      <c r="B110" s="91" t="s">
        <v>383</v>
      </c>
      <c r="C110" s="70" t="s">
        <v>359</v>
      </c>
      <c r="D110" s="72" t="s">
        <v>352</v>
      </c>
      <c r="E110" s="72" t="s">
        <v>523</v>
      </c>
      <c r="F110" s="71" t="s">
        <v>424</v>
      </c>
      <c r="G110" s="74">
        <v>0</v>
      </c>
      <c r="H110" s="332">
        <v>0</v>
      </c>
      <c r="I110" s="59" t="e">
        <f t="shared" si="1"/>
        <v>#DIV/0!</v>
      </c>
    </row>
    <row r="111" spans="1:9" ht="23.25" customHeight="1" hidden="1">
      <c r="A111" s="154" t="s">
        <v>318</v>
      </c>
      <c r="B111" s="91" t="s">
        <v>383</v>
      </c>
      <c r="C111" s="65" t="s">
        <v>359</v>
      </c>
      <c r="D111" s="68" t="s">
        <v>352</v>
      </c>
      <c r="E111" s="67" t="s">
        <v>506</v>
      </c>
      <c r="F111" s="68"/>
      <c r="G111" s="69">
        <f>G112</f>
        <v>0</v>
      </c>
      <c r="H111" s="334">
        <f>H112</f>
        <v>0</v>
      </c>
      <c r="I111" s="59" t="e">
        <f t="shared" si="1"/>
        <v>#DIV/0!</v>
      </c>
    </row>
    <row r="112" spans="1:9" ht="30" customHeight="1" hidden="1">
      <c r="A112" s="125" t="s">
        <v>319</v>
      </c>
      <c r="B112" s="91" t="s">
        <v>383</v>
      </c>
      <c r="C112" s="70" t="s">
        <v>359</v>
      </c>
      <c r="D112" s="73" t="s">
        <v>352</v>
      </c>
      <c r="E112" s="72" t="s">
        <v>506</v>
      </c>
      <c r="F112" s="73" t="s">
        <v>63</v>
      </c>
      <c r="G112" s="74">
        <v>0</v>
      </c>
      <c r="H112" s="335">
        <v>0</v>
      </c>
      <c r="I112" s="59" t="e">
        <f t="shared" si="1"/>
        <v>#DIV/0!</v>
      </c>
    </row>
    <row r="113" spans="1:9" ht="23.25" customHeight="1">
      <c r="A113" s="404" t="s">
        <v>394</v>
      </c>
      <c r="B113" s="91" t="s">
        <v>383</v>
      </c>
      <c r="C113" s="92" t="s">
        <v>359</v>
      </c>
      <c r="D113" s="63" t="s">
        <v>353</v>
      </c>
      <c r="E113" s="62"/>
      <c r="F113" s="63"/>
      <c r="G113" s="64">
        <f>G116+G114</f>
        <v>968120</v>
      </c>
      <c r="H113" s="64">
        <f>H116+H114</f>
        <v>968120</v>
      </c>
      <c r="I113" s="59">
        <f t="shared" si="1"/>
        <v>100</v>
      </c>
    </row>
    <row r="114" spans="1:9" ht="43.5" customHeight="1">
      <c r="A114" s="528" t="s">
        <v>1</v>
      </c>
      <c r="B114" s="529" t="s">
        <v>383</v>
      </c>
      <c r="C114" s="530" t="s">
        <v>359</v>
      </c>
      <c r="D114" s="320" t="s">
        <v>353</v>
      </c>
      <c r="E114" s="320" t="s">
        <v>2</v>
      </c>
      <c r="F114" s="320"/>
      <c r="G114" s="531">
        <f>G115</f>
        <v>918120</v>
      </c>
      <c r="H114" s="531">
        <f>H115</f>
        <v>918120</v>
      </c>
      <c r="I114" s="59">
        <f t="shared" si="1"/>
        <v>100</v>
      </c>
    </row>
    <row r="115" spans="1:9" ht="42.75" customHeight="1">
      <c r="A115" s="532" t="s">
        <v>58</v>
      </c>
      <c r="B115" s="533" t="s">
        <v>383</v>
      </c>
      <c r="C115" s="534" t="s">
        <v>359</v>
      </c>
      <c r="D115" s="81" t="s">
        <v>353</v>
      </c>
      <c r="E115" s="81" t="s">
        <v>2</v>
      </c>
      <c r="F115" s="81" t="s">
        <v>57</v>
      </c>
      <c r="G115" s="535">
        <v>918120</v>
      </c>
      <c r="H115" s="535">
        <v>918120</v>
      </c>
      <c r="I115" s="59">
        <f t="shared" si="1"/>
        <v>100</v>
      </c>
    </row>
    <row r="116" spans="1:9" ht="41.25" customHeight="1">
      <c r="A116" s="329" t="s">
        <v>271</v>
      </c>
      <c r="B116" s="91" t="s">
        <v>383</v>
      </c>
      <c r="C116" s="105" t="s">
        <v>359</v>
      </c>
      <c r="D116" s="68" t="s">
        <v>353</v>
      </c>
      <c r="E116" s="67" t="s">
        <v>524</v>
      </c>
      <c r="F116" s="68"/>
      <c r="G116" s="69">
        <f>G117+G118</f>
        <v>50000</v>
      </c>
      <c r="H116" s="69">
        <f>H117+H118</f>
        <v>50000</v>
      </c>
      <c r="I116" s="59">
        <f t="shared" si="1"/>
        <v>100</v>
      </c>
    </row>
    <row r="117" spans="1:9" ht="9" customHeight="1" hidden="1">
      <c r="A117" s="487" t="s">
        <v>43</v>
      </c>
      <c r="B117" s="91" t="s">
        <v>383</v>
      </c>
      <c r="C117" s="100" t="s">
        <v>359</v>
      </c>
      <c r="D117" s="71" t="s">
        <v>353</v>
      </c>
      <c r="E117" s="72" t="s">
        <v>524</v>
      </c>
      <c r="F117" s="94" t="s">
        <v>424</v>
      </c>
      <c r="G117" s="315">
        <v>0</v>
      </c>
      <c r="H117" s="315">
        <v>0</v>
      </c>
      <c r="I117" s="59" t="e">
        <f t="shared" si="1"/>
        <v>#DIV/0!</v>
      </c>
    </row>
    <row r="118" spans="1:9" ht="51.75" customHeight="1">
      <c r="A118" s="487" t="s">
        <v>16</v>
      </c>
      <c r="B118" s="91" t="s">
        <v>383</v>
      </c>
      <c r="C118" s="100" t="s">
        <v>359</v>
      </c>
      <c r="D118" s="71" t="s">
        <v>353</v>
      </c>
      <c r="E118" s="72" t="s">
        <v>524</v>
      </c>
      <c r="F118" s="94" t="s">
        <v>57</v>
      </c>
      <c r="G118" s="315">
        <v>50000</v>
      </c>
      <c r="H118" s="315">
        <v>50000</v>
      </c>
      <c r="I118" s="59">
        <f t="shared" si="1"/>
        <v>100</v>
      </c>
    </row>
    <row r="119" spans="1:9" ht="23.25" customHeight="1">
      <c r="A119" s="412" t="s">
        <v>374</v>
      </c>
      <c r="B119" s="440" t="s">
        <v>383</v>
      </c>
      <c r="C119" s="324" t="s">
        <v>355</v>
      </c>
      <c r="D119" s="336"/>
      <c r="E119" s="326"/>
      <c r="F119" s="325"/>
      <c r="G119" s="327">
        <f>G120+G134+G147+G157</f>
        <v>17938764.84</v>
      </c>
      <c r="H119" s="327">
        <f>H120+H134+H147+H157</f>
        <v>14839362.16</v>
      </c>
      <c r="I119" s="59">
        <f t="shared" si="1"/>
        <v>82.72231835555964</v>
      </c>
    </row>
    <row r="120" spans="1:9" ht="16.5" customHeight="1">
      <c r="A120" s="405" t="s">
        <v>332</v>
      </c>
      <c r="B120" s="91" t="s">
        <v>383</v>
      </c>
      <c r="C120" s="144" t="s">
        <v>355</v>
      </c>
      <c r="D120" s="143" t="s">
        <v>349</v>
      </c>
      <c r="E120" s="337"/>
      <c r="F120" s="338"/>
      <c r="G120" s="339">
        <f>G121+G123+G125+G128+G130+G132</f>
        <v>14236538.040000001</v>
      </c>
      <c r="H120" s="339">
        <f>H121+H123+H125+H128+H130+H132</f>
        <v>11157536.85</v>
      </c>
      <c r="I120" s="59">
        <f t="shared" si="1"/>
        <v>78.37254266908839</v>
      </c>
    </row>
    <row r="121" spans="1:9" ht="0.75" customHeight="1" hidden="1">
      <c r="A121" s="401" t="s">
        <v>525</v>
      </c>
      <c r="B121" s="91" t="s">
        <v>383</v>
      </c>
      <c r="C121" s="98" t="s">
        <v>355</v>
      </c>
      <c r="D121" s="97" t="s">
        <v>349</v>
      </c>
      <c r="E121" s="97" t="s">
        <v>526</v>
      </c>
      <c r="F121" s="338"/>
      <c r="G121" s="340">
        <f>G122</f>
        <v>0</v>
      </c>
      <c r="H121" s="340">
        <f>H122</f>
        <v>0</v>
      </c>
      <c r="I121" s="59" t="e">
        <f t="shared" si="1"/>
        <v>#DIV/0!</v>
      </c>
    </row>
    <row r="122" spans="1:9" ht="0.75" customHeight="1" hidden="1">
      <c r="A122" s="121" t="s">
        <v>527</v>
      </c>
      <c r="B122" s="91" t="s">
        <v>383</v>
      </c>
      <c r="C122" s="341" t="s">
        <v>355</v>
      </c>
      <c r="D122" s="93" t="s">
        <v>349</v>
      </c>
      <c r="E122" s="93" t="s">
        <v>526</v>
      </c>
      <c r="F122" s="73" t="s">
        <v>313</v>
      </c>
      <c r="G122" s="315"/>
      <c r="H122" s="315"/>
      <c r="I122" s="59" t="e">
        <f t="shared" si="1"/>
        <v>#DIV/0!</v>
      </c>
    </row>
    <row r="123" spans="1:9" ht="15.75" customHeight="1">
      <c r="A123" s="401" t="s">
        <v>528</v>
      </c>
      <c r="B123" s="91" t="s">
        <v>383</v>
      </c>
      <c r="C123" s="98" t="s">
        <v>355</v>
      </c>
      <c r="D123" s="97" t="s">
        <v>349</v>
      </c>
      <c r="E123" s="97" t="s">
        <v>529</v>
      </c>
      <c r="F123" s="338"/>
      <c r="G123" s="340">
        <f>G124</f>
        <v>83780</v>
      </c>
      <c r="H123" s="340">
        <f>H124</f>
        <v>83780</v>
      </c>
      <c r="I123" s="59">
        <f t="shared" si="1"/>
        <v>100</v>
      </c>
    </row>
    <row r="124" spans="1:9" ht="33" customHeight="1">
      <c r="A124" s="160" t="s">
        <v>43</v>
      </c>
      <c r="B124" s="91" t="s">
        <v>383</v>
      </c>
      <c r="C124" s="341" t="s">
        <v>355</v>
      </c>
      <c r="D124" s="93" t="s">
        <v>349</v>
      </c>
      <c r="E124" s="93" t="s">
        <v>529</v>
      </c>
      <c r="F124" s="73" t="s">
        <v>424</v>
      </c>
      <c r="G124" s="315">
        <v>83780</v>
      </c>
      <c r="H124" s="315">
        <v>83780</v>
      </c>
      <c r="I124" s="59">
        <f t="shared" si="1"/>
        <v>100</v>
      </c>
    </row>
    <row r="125" spans="1:9" ht="13.5" customHeight="1">
      <c r="A125" s="401" t="s">
        <v>530</v>
      </c>
      <c r="B125" s="91" t="s">
        <v>383</v>
      </c>
      <c r="C125" s="98" t="s">
        <v>355</v>
      </c>
      <c r="D125" s="97" t="s">
        <v>349</v>
      </c>
      <c r="E125" s="97" t="s">
        <v>531</v>
      </c>
      <c r="F125" s="338"/>
      <c r="G125" s="340">
        <f>G126+G127</f>
        <v>602117.8200000001</v>
      </c>
      <c r="H125" s="340">
        <f>H126+H127</f>
        <v>602117.8200000001</v>
      </c>
      <c r="I125" s="59">
        <f t="shared" si="1"/>
        <v>100</v>
      </c>
    </row>
    <row r="126" spans="1:11" ht="33" customHeight="1">
      <c r="A126" s="121" t="s">
        <v>43</v>
      </c>
      <c r="B126" s="91" t="s">
        <v>383</v>
      </c>
      <c r="C126" s="341" t="s">
        <v>355</v>
      </c>
      <c r="D126" s="93" t="s">
        <v>349</v>
      </c>
      <c r="E126" s="93" t="s">
        <v>531</v>
      </c>
      <c r="F126" s="73" t="s">
        <v>424</v>
      </c>
      <c r="G126" s="315">
        <v>508100</v>
      </c>
      <c r="H126" s="315">
        <v>508100</v>
      </c>
      <c r="I126" s="59">
        <f t="shared" si="1"/>
        <v>100</v>
      </c>
      <c r="J126" s="161">
        <f>G123+G125</f>
        <v>685897.8200000001</v>
      </c>
      <c r="K126" t="s">
        <v>450</v>
      </c>
    </row>
    <row r="127" spans="1:9" ht="21" customHeight="1">
      <c r="A127" s="121" t="s">
        <v>398</v>
      </c>
      <c r="B127" s="91" t="s">
        <v>383</v>
      </c>
      <c r="C127" s="341" t="s">
        <v>355</v>
      </c>
      <c r="D127" s="93" t="s">
        <v>349</v>
      </c>
      <c r="E127" s="93" t="s">
        <v>531</v>
      </c>
      <c r="F127" s="73" t="s">
        <v>331</v>
      </c>
      <c r="G127" s="315">
        <v>94017.82</v>
      </c>
      <c r="H127" s="315">
        <v>94017.82</v>
      </c>
      <c r="I127" s="59">
        <f t="shared" si="1"/>
        <v>100</v>
      </c>
    </row>
    <row r="128" spans="1:11" ht="43.5" customHeight="1">
      <c r="A128" s="398" t="s">
        <v>532</v>
      </c>
      <c r="B128" s="91" t="s">
        <v>383</v>
      </c>
      <c r="C128" s="98" t="s">
        <v>355</v>
      </c>
      <c r="D128" s="97" t="s">
        <v>349</v>
      </c>
      <c r="E128" s="97" t="s">
        <v>533</v>
      </c>
      <c r="F128" s="73"/>
      <c r="G128" s="314">
        <f>G129</f>
        <v>9178710.33</v>
      </c>
      <c r="H128" s="314">
        <f>H129</f>
        <v>6302213.7</v>
      </c>
      <c r="I128" s="59">
        <f t="shared" si="1"/>
        <v>68.66121136214133</v>
      </c>
      <c r="J128" s="161">
        <f>G132+G135+G141+G143</f>
        <v>459912.8</v>
      </c>
      <c r="K128" t="s">
        <v>9</v>
      </c>
    </row>
    <row r="129" spans="1:11" ht="40.5" customHeight="1">
      <c r="A129" s="121" t="s">
        <v>527</v>
      </c>
      <c r="B129" s="91" t="s">
        <v>383</v>
      </c>
      <c r="C129" s="341" t="s">
        <v>355</v>
      </c>
      <c r="D129" s="93" t="s">
        <v>349</v>
      </c>
      <c r="E129" s="93" t="s">
        <v>533</v>
      </c>
      <c r="F129" s="73" t="s">
        <v>313</v>
      </c>
      <c r="G129" s="315">
        <v>9178710.33</v>
      </c>
      <c r="H129" s="315">
        <v>6302213.7</v>
      </c>
      <c r="I129" s="59">
        <f t="shared" si="1"/>
        <v>68.66121136214133</v>
      </c>
      <c r="J129" s="161">
        <f>G128+G130+G137+G139+G153</f>
        <v>16792954.22</v>
      </c>
      <c r="K129" t="s">
        <v>451</v>
      </c>
    </row>
    <row r="130" spans="1:9" ht="33" customHeight="1">
      <c r="A130" s="398" t="s">
        <v>534</v>
      </c>
      <c r="B130" s="91" t="s">
        <v>383</v>
      </c>
      <c r="C130" s="98" t="s">
        <v>355</v>
      </c>
      <c r="D130" s="97" t="s">
        <v>349</v>
      </c>
      <c r="E130" s="97" t="s">
        <v>535</v>
      </c>
      <c r="F130" s="73"/>
      <c r="G130" s="314">
        <f>G131</f>
        <v>4228122.4</v>
      </c>
      <c r="H130" s="314">
        <f>H131</f>
        <v>4025617.84</v>
      </c>
      <c r="I130" s="59">
        <f t="shared" si="1"/>
        <v>95.21053222111071</v>
      </c>
    </row>
    <row r="131" spans="1:9" ht="38.25" customHeight="1">
      <c r="A131" s="121" t="s">
        <v>527</v>
      </c>
      <c r="B131" s="91" t="s">
        <v>383</v>
      </c>
      <c r="C131" s="341" t="s">
        <v>355</v>
      </c>
      <c r="D131" s="93" t="s">
        <v>349</v>
      </c>
      <c r="E131" s="93" t="s">
        <v>535</v>
      </c>
      <c r="F131" s="73" t="s">
        <v>313</v>
      </c>
      <c r="G131" s="315">
        <v>4228122.4</v>
      </c>
      <c r="H131" s="315">
        <v>4025617.84</v>
      </c>
      <c r="I131" s="59">
        <f t="shared" si="1"/>
        <v>95.21053222111071</v>
      </c>
    </row>
    <row r="132" spans="1:9" ht="31.5" customHeight="1">
      <c r="A132" s="127" t="s">
        <v>17</v>
      </c>
      <c r="B132" s="91" t="s">
        <v>383</v>
      </c>
      <c r="C132" s="98" t="s">
        <v>355</v>
      </c>
      <c r="D132" s="97" t="s">
        <v>349</v>
      </c>
      <c r="E132" s="97" t="s">
        <v>18</v>
      </c>
      <c r="F132" s="73"/>
      <c r="G132" s="314">
        <f>G133</f>
        <v>143807.49</v>
      </c>
      <c r="H132" s="315">
        <f>H133</f>
        <v>143807.49</v>
      </c>
      <c r="I132" s="59">
        <f t="shared" si="1"/>
        <v>100</v>
      </c>
    </row>
    <row r="133" spans="1:9" ht="38.25" customHeight="1">
      <c r="A133" s="121" t="s">
        <v>398</v>
      </c>
      <c r="B133" s="91" t="s">
        <v>383</v>
      </c>
      <c r="C133" s="341" t="s">
        <v>355</v>
      </c>
      <c r="D133" s="93" t="s">
        <v>349</v>
      </c>
      <c r="E133" s="93" t="s">
        <v>18</v>
      </c>
      <c r="F133" s="73" t="s">
        <v>331</v>
      </c>
      <c r="G133" s="315">
        <v>143807.49</v>
      </c>
      <c r="H133" s="315">
        <v>143807.49</v>
      </c>
      <c r="I133" s="59">
        <f t="shared" si="1"/>
        <v>100</v>
      </c>
    </row>
    <row r="134" spans="1:9" ht="20.25" customHeight="1">
      <c r="A134" s="406" t="s">
        <v>428</v>
      </c>
      <c r="B134" s="91" t="s">
        <v>383</v>
      </c>
      <c r="C134" s="96" t="s">
        <v>355</v>
      </c>
      <c r="D134" s="342" t="s">
        <v>356</v>
      </c>
      <c r="E134" s="97"/>
      <c r="F134" s="338"/>
      <c r="G134" s="339">
        <f>G135+G137+G139+G145+G143+G141</f>
        <v>2631605.31</v>
      </c>
      <c r="H134" s="339">
        <f>H135+H137+H139+H145+H143+H141</f>
        <v>2611203.8200000003</v>
      </c>
      <c r="I134" s="59">
        <f t="shared" si="1"/>
        <v>99.22475114628797</v>
      </c>
    </row>
    <row r="135" spans="1:9" ht="20.25" customHeight="1">
      <c r="A135" s="317" t="s">
        <v>393</v>
      </c>
      <c r="B135" s="91" t="s">
        <v>383</v>
      </c>
      <c r="C135" s="65" t="s">
        <v>355</v>
      </c>
      <c r="D135" s="67" t="s">
        <v>356</v>
      </c>
      <c r="E135" s="67" t="s">
        <v>503</v>
      </c>
      <c r="F135" s="98"/>
      <c r="G135" s="340">
        <f>G136</f>
        <v>5352</v>
      </c>
      <c r="H135" s="340">
        <f>H136</f>
        <v>5352</v>
      </c>
      <c r="I135" s="59">
        <f t="shared" si="1"/>
        <v>100</v>
      </c>
    </row>
    <row r="136" spans="1:9" ht="33" customHeight="1">
      <c r="A136" s="121" t="s">
        <v>422</v>
      </c>
      <c r="B136" s="91" t="s">
        <v>383</v>
      </c>
      <c r="C136" s="70" t="s">
        <v>355</v>
      </c>
      <c r="D136" s="71" t="s">
        <v>356</v>
      </c>
      <c r="E136" s="72" t="s">
        <v>503</v>
      </c>
      <c r="F136" s="73" t="s">
        <v>424</v>
      </c>
      <c r="G136" s="315">
        <v>5352</v>
      </c>
      <c r="H136" s="315">
        <v>5352</v>
      </c>
      <c r="I136" s="59">
        <f t="shared" si="1"/>
        <v>100</v>
      </c>
    </row>
    <row r="137" spans="1:9" ht="37.5" customHeight="1">
      <c r="A137" s="398" t="s">
        <v>536</v>
      </c>
      <c r="B137" s="91" t="s">
        <v>383</v>
      </c>
      <c r="C137" s="65" t="s">
        <v>355</v>
      </c>
      <c r="D137" s="67" t="s">
        <v>356</v>
      </c>
      <c r="E137" s="67" t="s">
        <v>537</v>
      </c>
      <c r="F137" s="72"/>
      <c r="G137" s="314">
        <f>G138</f>
        <v>1515500</v>
      </c>
      <c r="H137" s="314">
        <f>H138</f>
        <v>1515489.34</v>
      </c>
      <c r="I137" s="59">
        <f t="shared" si="1"/>
        <v>99.9992966017816</v>
      </c>
    </row>
    <row r="138" spans="1:9" ht="39.75" customHeight="1">
      <c r="A138" s="121" t="s">
        <v>527</v>
      </c>
      <c r="B138" s="91" t="s">
        <v>383</v>
      </c>
      <c r="C138" s="70" t="s">
        <v>355</v>
      </c>
      <c r="D138" s="72" t="s">
        <v>356</v>
      </c>
      <c r="E138" s="72" t="s">
        <v>537</v>
      </c>
      <c r="F138" s="72" t="s">
        <v>313</v>
      </c>
      <c r="G138" s="315">
        <v>1515500</v>
      </c>
      <c r="H138" s="315">
        <v>1515489.34</v>
      </c>
      <c r="I138" s="59">
        <f t="shared" si="1"/>
        <v>99.9992966017816</v>
      </c>
    </row>
    <row r="139" spans="1:9" ht="48.75" customHeight="1">
      <c r="A139" s="398" t="s">
        <v>538</v>
      </c>
      <c r="B139" s="91" t="s">
        <v>383</v>
      </c>
      <c r="C139" s="65" t="s">
        <v>355</v>
      </c>
      <c r="D139" s="67" t="s">
        <v>356</v>
      </c>
      <c r="E139" s="67" t="s">
        <v>539</v>
      </c>
      <c r="F139" s="343"/>
      <c r="G139" s="314">
        <f>G140</f>
        <v>800000</v>
      </c>
      <c r="H139" s="314">
        <f>H140</f>
        <v>779609.17</v>
      </c>
      <c r="I139" s="59">
        <f t="shared" si="1"/>
        <v>97.45114625000001</v>
      </c>
    </row>
    <row r="140" spans="1:9" ht="28.5" customHeight="1">
      <c r="A140" s="121" t="s">
        <v>422</v>
      </c>
      <c r="B140" s="91" t="s">
        <v>383</v>
      </c>
      <c r="C140" s="70" t="s">
        <v>355</v>
      </c>
      <c r="D140" s="72" t="s">
        <v>356</v>
      </c>
      <c r="E140" s="72" t="s">
        <v>539</v>
      </c>
      <c r="F140" s="80" t="s">
        <v>424</v>
      </c>
      <c r="G140" s="315">
        <v>800000</v>
      </c>
      <c r="H140" s="315">
        <v>779609.17</v>
      </c>
      <c r="I140" s="59">
        <f t="shared" si="1"/>
        <v>97.45114625000001</v>
      </c>
    </row>
    <row r="141" spans="1:9" ht="75" customHeight="1">
      <c r="A141" s="536" t="s">
        <v>3</v>
      </c>
      <c r="B141" s="529" t="s">
        <v>383</v>
      </c>
      <c r="C141" s="537" t="s">
        <v>355</v>
      </c>
      <c r="D141" s="320" t="s">
        <v>356</v>
      </c>
      <c r="E141" s="320" t="s">
        <v>4</v>
      </c>
      <c r="F141" s="320"/>
      <c r="G141" s="531">
        <f>G142</f>
        <v>67602.47</v>
      </c>
      <c r="H141" s="531">
        <f>H142</f>
        <v>67602.47</v>
      </c>
      <c r="I141" s="59">
        <f t="shared" si="1"/>
        <v>100</v>
      </c>
    </row>
    <row r="142" spans="1:9" ht="31.5" customHeight="1">
      <c r="A142" s="532" t="s">
        <v>422</v>
      </c>
      <c r="B142" s="533" t="s">
        <v>383</v>
      </c>
      <c r="C142" s="538" t="s">
        <v>355</v>
      </c>
      <c r="D142" s="81" t="s">
        <v>356</v>
      </c>
      <c r="E142" s="81" t="s">
        <v>4</v>
      </c>
      <c r="F142" s="81" t="s">
        <v>424</v>
      </c>
      <c r="G142" s="535">
        <v>67602.47</v>
      </c>
      <c r="H142" s="535">
        <v>67602.47</v>
      </c>
      <c r="I142" s="59">
        <f t="shared" si="1"/>
        <v>100</v>
      </c>
    </row>
    <row r="143" spans="1:9" ht="58.5" customHeight="1">
      <c r="A143" s="488" t="s">
        <v>19</v>
      </c>
      <c r="B143" s="91" t="s">
        <v>383</v>
      </c>
      <c r="C143" s="65" t="s">
        <v>355</v>
      </c>
      <c r="D143" s="67" t="s">
        <v>356</v>
      </c>
      <c r="E143" s="67" t="s">
        <v>20</v>
      </c>
      <c r="F143" s="80"/>
      <c r="G143" s="314">
        <f>G144</f>
        <v>243150.84</v>
      </c>
      <c r="H143" s="314">
        <f>H144</f>
        <v>243150.84</v>
      </c>
      <c r="I143" s="59">
        <f t="shared" si="1"/>
        <v>100</v>
      </c>
    </row>
    <row r="144" spans="1:9" ht="26.25" customHeight="1">
      <c r="A144" s="121" t="s">
        <v>422</v>
      </c>
      <c r="B144" s="91" t="s">
        <v>383</v>
      </c>
      <c r="C144" s="70" t="s">
        <v>355</v>
      </c>
      <c r="D144" s="72" t="s">
        <v>356</v>
      </c>
      <c r="E144" s="72" t="s">
        <v>20</v>
      </c>
      <c r="F144" s="80" t="s">
        <v>424</v>
      </c>
      <c r="G144" s="315">
        <v>243150.84</v>
      </c>
      <c r="H144" s="315">
        <v>243150.84</v>
      </c>
      <c r="I144" s="59">
        <f t="shared" si="1"/>
        <v>100</v>
      </c>
    </row>
    <row r="145" spans="1:9" ht="17.25" customHeight="1" hidden="1">
      <c r="A145" s="317" t="s">
        <v>333</v>
      </c>
      <c r="B145" s="91" t="s">
        <v>383</v>
      </c>
      <c r="C145" s="410" t="s">
        <v>355</v>
      </c>
      <c r="D145" s="344" t="s">
        <v>356</v>
      </c>
      <c r="E145" s="344" t="s">
        <v>540</v>
      </c>
      <c r="F145" s="345"/>
      <c r="G145" s="340">
        <f>G146</f>
        <v>0</v>
      </c>
      <c r="H145" s="340">
        <f>H146</f>
        <v>0</v>
      </c>
      <c r="I145" s="59" t="e">
        <f aca="true" t="shared" si="3" ref="I145:I208">H145/G145*100</f>
        <v>#DIV/0!</v>
      </c>
    </row>
    <row r="146" spans="1:9" ht="30" customHeight="1" hidden="1">
      <c r="A146" s="121" t="s">
        <v>422</v>
      </c>
      <c r="B146" s="91" t="s">
        <v>383</v>
      </c>
      <c r="C146" s="70" t="s">
        <v>355</v>
      </c>
      <c r="D146" s="71" t="s">
        <v>356</v>
      </c>
      <c r="E146" s="72" t="s">
        <v>540</v>
      </c>
      <c r="F146" s="73" t="s">
        <v>424</v>
      </c>
      <c r="G146" s="315">
        <v>0</v>
      </c>
      <c r="H146" s="315">
        <v>0</v>
      </c>
      <c r="I146" s="59" t="e">
        <f t="shared" si="3"/>
        <v>#DIV/0!</v>
      </c>
    </row>
    <row r="147" spans="1:9" ht="21.75" customHeight="1">
      <c r="A147" s="407" t="s">
        <v>314</v>
      </c>
      <c r="B147" s="91" t="s">
        <v>383</v>
      </c>
      <c r="C147" s="346" t="s">
        <v>355</v>
      </c>
      <c r="D147" s="347" t="s">
        <v>358</v>
      </c>
      <c r="E147" s="67"/>
      <c r="F147" s="347"/>
      <c r="G147" s="64">
        <f>G148+G153+G155</f>
        <v>1070621.49</v>
      </c>
      <c r="H147" s="64">
        <f>H148+H153+H155</f>
        <v>1070621.49</v>
      </c>
      <c r="I147" s="59">
        <f t="shared" si="3"/>
        <v>100</v>
      </c>
    </row>
    <row r="148" spans="1:9" ht="18.75" customHeight="1" hidden="1">
      <c r="A148" s="408" t="s">
        <v>314</v>
      </c>
      <c r="B148" s="91" t="s">
        <v>383</v>
      </c>
      <c r="C148" s="348" t="s">
        <v>355</v>
      </c>
      <c r="D148" s="349" t="s">
        <v>358</v>
      </c>
      <c r="E148" s="110" t="s">
        <v>541</v>
      </c>
      <c r="F148" s="349"/>
      <c r="G148" s="350">
        <f>G149+G151</f>
        <v>0</v>
      </c>
      <c r="H148" s="350">
        <f>H149+H151</f>
        <v>0</v>
      </c>
      <c r="I148" s="59" t="e">
        <f t="shared" si="3"/>
        <v>#DIV/0!</v>
      </c>
    </row>
    <row r="149" spans="1:9" ht="21" customHeight="1" hidden="1">
      <c r="A149" s="409" t="s">
        <v>315</v>
      </c>
      <c r="B149" s="91" t="s">
        <v>383</v>
      </c>
      <c r="C149" s="351" t="s">
        <v>355</v>
      </c>
      <c r="D149" s="352" t="s">
        <v>358</v>
      </c>
      <c r="E149" s="67" t="s">
        <v>541</v>
      </c>
      <c r="F149" s="352"/>
      <c r="G149" s="314">
        <f>G150</f>
        <v>0</v>
      </c>
      <c r="H149" s="314">
        <f>H150</f>
        <v>0</v>
      </c>
      <c r="I149" s="59" t="e">
        <f t="shared" si="3"/>
        <v>#DIV/0!</v>
      </c>
    </row>
    <row r="150" spans="1:9" ht="29.25" customHeight="1" hidden="1">
      <c r="A150" s="121" t="s">
        <v>422</v>
      </c>
      <c r="B150" s="91" t="s">
        <v>383</v>
      </c>
      <c r="C150" s="353" t="s">
        <v>355</v>
      </c>
      <c r="D150" s="354" t="s">
        <v>358</v>
      </c>
      <c r="E150" s="72" t="s">
        <v>541</v>
      </c>
      <c r="F150" s="354" t="s">
        <v>424</v>
      </c>
      <c r="G150" s="315"/>
      <c r="H150" s="315">
        <v>0</v>
      </c>
      <c r="I150" s="59" t="e">
        <f t="shared" si="3"/>
        <v>#DIV/0!</v>
      </c>
    </row>
    <row r="151" spans="1:9" ht="30.75" customHeight="1" hidden="1">
      <c r="A151" s="409" t="s">
        <v>542</v>
      </c>
      <c r="B151" s="91" t="s">
        <v>383</v>
      </c>
      <c r="C151" s="351" t="s">
        <v>355</v>
      </c>
      <c r="D151" s="352" t="s">
        <v>358</v>
      </c>
      <c r="E151" s="67" t="s">
        <v>543</v>
      </c>
      <c r="F151" s="352"/>
      <c r="G151" s="314">
        <f>G152</f>
        <v>0</v>
      </c>
      <c r="H151" s="314">
        <f>H152</f>
        <v>0</v>
      </c>
      <c r="I151" s="59" t="e">
        <f t="shared" si="3"/>
        <v>#DIV/0!</v>
      </c>
    </row>
    <row r="152" spans="1:9" ht="27.75" customHeight="1" hidden="1">
      <c r="A152" s="121" t="s">
        <v>422</v>
      </c>
      <c r="B152" s="91" t="s">
        <v>383</v>
      </c>
      <c r="C152" s="353" t="s">
        <v>355</v>
      </c>
      <c r="D152" s="354" t="s">
        <v>358</v>
      </c>
      <c r="E152" s="72" t="s">
        <v>543</v>
      </c>
      <c r="F152" s="354" t="s">
        <v>424</v>
      </c>
      <c r="G152" s="315"/>
      <c r="H152" s="315">
        <v>0</v>
      </c>
      <c r="I152" s="59" t="e">
        <f t="shared" si="3"/>
        <v>#DIV/0!</v>
      </c>
    </row>
    <row r="153" spans="1:9" ht="28.5" customHeight="1">
      <c r="A153" s="127" t="s">
        <v>519</v>
      </c>
      <c r="B153" s="91" t="s">
        <v>383</v>
      </c>
      <c r="C153" s="351" t="s">
        <v>355</v>
      </c>
      <c r="D153" s="115" t="s">
        <v>358</v>
      </c>
      <c r="E153" s="67" t="s">
        <v>506</v>
      </c>
      <c r="F153" s="355"/>
      <c r="G153" s="314">
        <f>G154</f>
        <v>1070621.49</v>
      </c>
      <c r="H153" s="314">
        <f>H154</f>
        <v>1070621.49</v>
      </c>
      <c r="I153" s="59">
        <f t="shared" si="3"/>
        <v>100</v>
      </c>
    </row>
    <row r="154" spans="1:9" ht="39" customHeight="1">
      <c r="A154" s="420" t="s">
        <v>319</v>
      </c>
      <c r="B154" s="91" t="s">
        <v>383</v>
      </c>
      <c r="C154" s="84" t="s">
        <v>355</v>
      </c>
      <c r="D154" s="354" t="s">
        <v>358</v>
      </c>
      <c r="E154" s="72" t="s">
        <v>506</v>
      </c>
      <c r="F154" s="354" t="s">
        <v>63</v>
      </c>
      <c r="G154" s="74">
        <v>1070621.49</v>
      </c>
      <c r="H154" s="74">
        <v>1070621.49</v>
      </c>
      <c r="I154" s="59">
        <f t="shared" si="3"/>
        <v>100</v>
      </c>
    </row>
    <row r="155" spans="1:9" ht="26.25" customHeight="1" hidden="1">
      <c r="A155" s="421" t="s">
        <v>544</v>
      </c>
      <c r="B155" s="91" t="s">
        <v>383</v>
      </c>
      <c r="C155" s="114" t="s">
        <v>355</v>
      </c>
      <c r="D155" s="352" t="s">
        <v>358</v>
      </c>
      <c r="E155" s="67" t="s">
        <v>545</v>
      </c>
      <c r="F155" s="352"/>
      <c r="G155" s="314">
        <f>G156</f>
        <v>0</v>
      </c>
      <c r="H155" s="314">
        <f>H156</f>
        <v>0</v>
      </c>
      <c r="I155" s="59" t="e">
        <f t="shared" si="3"/>
        <v>#DIV/0!</v>
      </c>
    </row>
    <row r="156" spans="1:9" ht="30" customHeight="1" hidden="1">
      <c r="A156" s="420" t="s">
        <v>319</v>
      </c>
      <c r="B156" s="91" t="s">
        <v>383</v>
      </c>
      <c r="C156" s="84" t="s">
        <v>355</v>
      </c>
      <c r="D156" s="354" t="s">
        <v>358</v>
      </c>
      <c r="E156" s="72" t="s">
        <v>545</v>
      </c>
      <c r="F156" s="354" t="s">
        <v>63</v>
      </c>
      <c r="G156" s="74"/>
      <c r="H156" s="74">
        <v>0</v>
      </c>
      <c r="I156" s="59" t="e">
        <f t="shared" si="3"/>
        <v>#DIV/0!</v>
      </c>
    </row>
    <row r="157" spans="1:9" ht="2.25" customHeight="1" hidden="1">
      <c r="A157" s="407" t="s">
        <v>375</v>
      </c>
      <c r="B157" s="91" t="s">
        <v>383</v>
      </c>
      <c r="C157" s="99" t="s">
        <v>355</v>
      </c>
      <c r="D157" s="61" t="s">
        <v>355</v>
      </c>
      <c r="E157" s="62"/>
      <c r="F157" s="63"/>
      <c r="G157" s="356">
        <f>G158</f>
        <v>0</v>
      </c>
      <c r="H157" s="356">
        <f>H158</f>
        <v>0</v>
      </c>
      <c r="I157" s="59" t="e">
        <f t="shared" si="3"/>
        <v>#DIV/0!</v>
      </c>
    </row>
    <row r="158" spans="1:9" ht="18" customHeight="1" hidden="1">
      <c r="A158" s="158" t="s">
        <v>272</v>
      </c>
      <c r="B158" s="91" t="s">
        <v>383</v>
      </c>
      <c r="C158" s="65" t="s">
        <v>355</v>
      </c>
      <c r="D158" s="66" t="s">
        <v>355</v>
      </c>
      <c r="E158" s="67" t="s">
        <v>546</v>
      </c>
      <c r="F158" s="68"/>
      <c r="G158" s="314">
        <f>G159</f>
        <v>0</v>
      </c>
      <c r="H158" s="314">
        <f>H159</f>
        <v>0</v>
      </c>
      <c r="I158" s="59" t="e">
        <f t="shared" si="3"/>
        <v>#DIV/0!</v>
      </c>
    </row>
    <row r="159" spans="1:9" ht="0.75" customHeight="1">
      <c r="A159" s="411" t="s">
        <v>246</v>
      </c>
      <c r="B159" s="91" t="s">
        <v>383</v>
      </c>
      <c r="C159" s="100" t="s">
        <v>355</v>
      </c>
      <c r="D159" s="71" t="s">
        <v>355</v>
      </c>
      <c r="E159" s="72" t="s">
        <v>546</v>
      </c>
      <c r="F159" s="73" t="s">
        <v>245</v>
      </c>
      <c r="G159" s="315">
        <v>0</v>
      </c>
      <c r="H159" s="315">
        <v>0</v>
      </c>
      <c r="I159" s="59" t="e">
        <f t="shared" si="3"/>
        <v>#DIV/0!</v>
      </c>
    </row>
    <row r="160" spans="1:14" ht="23.25" customHeight="1">
      <c r="A160" s="412" t="s">
        <v>369</v>
      </c>
      <c r="B160" s="440" t="s">
        <v>383</v>
      </c>
      <c r="C160" s="324" t="s">
        <v>350</v>
      </c>
      <c r="D160" s="336"/>
      <c r="E160" s="326"/>
      <c r="F160" s="325"/>
      <c r="G160" s="327">
        <f>G161+G200+G270+G285</f>
        <v>299468772.89</v>
      </c>
      <c r="H160" s="327">
        <f>H161+H200+H270+H285</f>
        <v>298207369.16999996</v>
      </c>
      <c r="I160" s="59">
        <f t="shared" si="3"/>
        <v>99.57878622608062</v>
      </c>
      <c r="J160" s="162"/>
      <c r="K160" s="162"/>
      <c r="L160" s="162"/>
      <c r="M160" s="162"/>
      <c r="N160" s="163"/>
    </row>
    <row r="161" spans="1:14" ht="22.5" customHeight="1">
      <c r="A161" s="407" t="s">
        <v>370</v>
      </c>
      <c r="B161" s="91" t="s">
        <v>383</v>
      </c>
      <c r="C161" s="101" t="s">
        <v>350</v>
      </c>
      <c r="D161" s="102" t="s">
        <v>349</v>
      </c>
      <c r="E161" s="103"/>
      <c r="F161" s="104"/>
      <c r="G161" s="356">
        <f>G163+G165+G167+G180+G191+G194+G198+G178</f>
        <v>73231115.27</v>
      </c>
      <c r="H161" s="356">
        <f>H163+H165+H167+H180+H191+H194+H198+H178</f>
        <v>72722838.03999998</v>
      </c>
      <c r="I161" s="59">
        <f t="shared" si="3"/>
        <v>99.30592723035008</v>
      </c>
      <c r="J161" s="161"/>
      <c r="K161" s="161"/>
      <c r="N161" s="161"/>
    </row>
    <row r="162" spans="1:9" ht="28.5" customHeight="1">
      <c r="A162" s="158" t="s">
        <v>273</v>
      </c>
      <c r="B162" s="91" t="s">
        <v>383</v>
      </c>
      <c r="C162" s="105" t="s">
        <v>350</v>
      </c>
      <c r="D162" s="66" t="s">
        <v>349</v>
      </c>
      <c r="E162" s="106" t="s">
        <v>547</v>
      </c>
      <c r="F162" s="107"/>
      <c r="G162" s="314">
        <f>G161</f>
        <v>73231115.27</v>
      </c>
      <c r="H162" s="314">
        <f>H161</f>
        <v>72722838.03999998</v>
      </c>
      <c r="I162" s="59">
        <f t="shared" si="3"/>
        <v>99.30592723035008</v>
      </c>
    </row>
    <row r="163" spans="1:14" ht="18" customHeight="1">
      <c r="A163" s="118" t="s">
        <v>274</v>
      </c>
      <c r="B163" s="91" t="s">
        <v>383</v>
      </c>
      <c r="C163" s="108" t="s">
        <v>350</v>
      </c>
      <c r="D163" s="109" t="s">
        <v>349</v>
      </c>
      <c r="E163" s="110" t="s">
        <v>548</v>
      </c>
      <c r="F163" s="111"/>
      <c r="G163" s="350">
        <f>G164</f>
        <v>13983814.39</v>
      </c>
      <c r="H163" s="350">
        <f>H164</f>
        <v>13954118.62</v>
      </c>
      <c r="I163" s="59">
        <f t="shared" si="3"/>
        <v>99.78764184669645</v>
      </c>
      <c r="J163" s="161"/>
      <c r="K163" s="161"/>
      <c r="N163" s="161"/>
    </row>
    <row r="164" spans="1:9" ht="31.5" customHeight="1">
      <c r="A164" s="121" t="s">
        <v>43</v>
      </c>
      <c r="B164" s="91" t="s">
        <v>383</v>
      </c>
      <c r="C164" s="100" t="s">
        <v>350</v>
      </c>
      <c r="D164" s="71" t="s">
        <v>349</v>
      </c>
      <c r="E164" s="72" t="s">
        <v>548</v>
      </c>
      <c r="F164" s="73" t="s">
        <v>424</v>
      </c>
      <c r="G164" s="315">
        <v>13983814.39</v>
      </c>
      <c r="H164" s="315">
        <v>13954118.62</v>
      </c>
      <c r="I164" s="59">
        <f t="shared" si="3"/>
        <v>99.78764184669645</v>
      </c>
    </row>
    <row r="165" spans="1:11" ht="19.5" customHeight="1">
      <c r="A165" s="118" t="s">
        <v>334</v>
      </c>
      <c r="B165" s="91" t="s">
        <v>383</v>
      </c>
      <c r="C165" s="108" t="s">
        <v>350</v>
      </c>
      <c r="D165" s="109" t="s">
        <v>349</v>
      </c>
      <c r="E165" s="110" t="s">
        <v>549</v>
      </c>
      <c r="F165" s="111"/>
      <c r="G165" s="350">
        <f>G166</f>
        <v>595249.43</v>
      </c>
      <c r="H165" s="350">
        <f>H166</f>
        <v>581964.47</v>
      </c>
      <c r="I165" s="59">
        <f>H165/G165*100</f>
        <v>97.76816921941445</v>
      </c>
      <c r="J165" s="161">
        <f>G163+G201</f>
        <v>16922847.57</v>
      </c>
      <c r="K165" t="s">
        <v>452</v>
      </c>
    </row>
    <row r="166" spans="1:11" ht="31.5" customHeight="1">
      <c r="A166" s="121" t="s">
        <v>43</v>
      </c>
      <c r="B166" s="91" t="s">
        <v>383</v>
      </c>
      <c r="C166" s="100" t="s">
        <v>350</v>
      </c>
      <c r="D166" s="71" t="s">
        <v>349</v>
      </c>
      <c r="E166" s="72" t="s">
        <v>549</v>
      </c>
      <c r="F166" s="73" t="s">
        <v>424</v>
      </c>
      <c r="G166" s="315">
        <v>595249.43</v>
      </c>
      <c r="H166" s="315">
        <v>581964.47</v>
      </c>
      <c r="I166" s="59">
        <f>H166/G166*100</f>
        <v>97.76816921941445</v>
      </c>
      <c r="J166" s="161">
        <f>G165+G167+G178+G203+G213+G241+G244+G260+G262+G267+G271+G278+G281+G286+G294+G302+G304+G307</f>
        <v>107332157.32000001</v>
      </c>
      <c r="K166" t="s">
        <v>9</v>
      </c>
    </row>
    <row r="167" spans="1:11" ht="18" customHeight="1">
      <c r="A167" s="118" t="s">
        <v>275</v>
      </c>
      <c r="B167" s="91" t="s">
        <v>383</v>
      </c>
      <c r="C167" s="108" t="s">
        <v>350</v>
      </c>
      <c r="D167" s="109" t="s">
        <v>349</v>
      </c>
      <c r="E167" s="110" t="s">
        <v>550</v>
      </c>
      <c r="F167" s="111"/>
      <c r="G167" s="350">
        <f>SUM(G168:G177)</f>
        <v>16182755.790000001</v>
      </c>
      <c r="H167" s="350">
        <f>SUM(H168:H177)</f>
        <v>16123576.459999999</v>
      </c>
      <c r="I167" s="59">
        <f t="shared" si="3"/>
        <v>99.63430622838311</v>
      </c>
      <c r="J167" s="161">
        <f>G180+G191+G194+G198+G215+G218+G228+G247+G250+G253+G256+G258+G275+G300+G238</f>
        <v>175213767.99999997</v>
      </c>
      <c r="K167" t="s">
        <v>10</v>
      </c>
    </row>
    <row r="168" spans="1:9" ht="26.25" customHeight="1">
      <c r="A168" s="121" t="s">
        <v>515</v>
      </c>
      <c r="B168" s="91" t="s">
        <v>383</v>
      </c>
      <c r="C168" s="84" t="s">
        <v>350</v>
      </c>
      <c r="D168" s="85" t="s">
        <v>349</v>
      </c>
      <c r="E168" s="72" t="s">
        <v>550</v>
      </c>
      <c r="F168" s="82" t="s">
        <v>40</v>
      </c>
      <c r="G168" s="315">
        <v>3509979.43</v>
      </c>
      <c r="H168" s="315">
        <v>3500215.65</v>
      </c>
      <c r="I168" s="59">
        <f t="shared" si="3"/>
        <v>99.72182799943074</v>
      </c>
    </row>
    <row r="169" spans="1:9" ht="28.5" customHeight="1">
      <c r="A169" s="121" t="s">
        <v>42</v>
      </c>
      <c r="B169" s="91" t="s">
        <v>383</v>
      </c>
      <c r="C169" s="84" t="s">
        <v>350</v>
      </c>
      <c r="D169" s="85" t="s">
        <v>349</v>
      </c>
      <c r="E169" s="72" t="s">
        <v>550</v>
      </c>
      <c r="F169" s="82" t="s">
        <v>41</v>
      </c>
      <c r="G169" s="315">
        <v>38507.69</v>
      </c>
      <c r="H169" s="315">
        <v>26003.9</v>
      </c>
      <c r="I169" s="59">
        <f t="shared" si="3"/>
        <v>67.52910912080159</v>
      </c>
    </row>
    <row r="170" spans="1:9" ht="42.75" customHeight="1">
      <c r="A170" s="399" t="s">
        <v>516</v>
      </c>
      <c r="B170" s="91" t="s">
        <v>383</v>
      </c>
      <c r="C170" s="84" t="s">
        <v>350</v>
      </c>
      <c r="D170" s="85" t="s">
        <v>349</v>
      </c>
      <c r="E170" s="72" t="s">
        <v>550</v>
      </c>
      <c r="F170" s="82" t="s">
        <v>178</v>
      </c>
      <c r="G170" s="315">
        <v>1850032.88</v>
      </c>
      <c r="H170" s="315">
        <v>1831999.46</v>
      </c>
      <c r="I170" s="59">
        <f t="shared" si="3"/>
        <v>99.02523786496162</v>
      </c>
    </row>
    <row r="171" spans="1:9" ht="27.75" customHeight="1">
      <c r="A171" s="121" t="s">
        <v>43</v>
      </c>
      <c r="B171" s="91" t="s">
        <v>383</v>
      </c>
      <c r="C171" s="84" t="s">
        <v>350</v>
      </c>
      <c r="D171" s="85" t="s">
        <v>349</v>
      </c>
      <c r="E171" s="72" t="s">
        <v>550</v>
      </c>
      <c r="F171" s="82" t="s">
        <v>424</v>
      </c>
      <c r="G171" s="315">
        <v>9225151.82</v>
      </c>
      <c r="H171" s="315">
        <v>9217489.87</v>
      </c>
      <c r="I171" s="59">
        <f t="shared" si="3"/>
        <v>99.91694499831006</v>
      </c>
    </row>
    <row r="172" spans="1:9" ht="30.75" customHeight="1">
      <c r="A172" s="487" t="s">
        <v>553</v>
      </c>
      <c r="B172" s="91" t="s">
        <v>383</v>
      </c>
      <c r="C172" s="84" t="s">
        <v>350</v>
      </c>
      <c r="D172" s="85" t="s">
        <v>349</v>
      </c>
      <c r="E172" s="72" t="s">
        <v>550</v>
      </c>
      <c r="F172" s="82" t="s">
        <v>554</v>
      </c>
      <c r="G172" s="315">
        <v>35461.48</v>
      </c>
      <c r="H172" s="315">
        <v>35461.48</v>
      </c>
      <c r="I172" s="59">
        <f t="shared" si="3"/>
        <v>100</v>
      </c>
    </row>
    <row r="173" spans="1:9" ht="54.75" customHeight="1">
      <c r="A173" s="113" t="s">
        <v>44</v>
      </c>
      <c r="B173" s="91" t="s">
        <v>383</v>
      </c>
      <c r="C173" s="84" t="s">
        <v>350</v>
      </c>
      <c r="D173" s="85" t="s">
        <v>349</v>
      </c>
      <c r="E173" s="72" t="s">
        <v>550</v>
      </c>
      <c r="F173" s="82" t="s">
        <v>45</v>
      </c>
      <c r="G173" s="315">
        <v>370000</v>
      </c>
      <c r="H173" s="315">
        <v>370000</v>
      </c>
      <c r="I173" s="59">
        <f t="shared" si="3"/>
        <v>100</v>
      </c>
    </row>
    <row r="174" spans="1:9" ht="108" customHeight="1">
      <c r="A174" s="358" t="s">
        <v>39</v>
      </c>
      <c r="B174" s="91" t="s">
        <v>383</v>
      </c>
      <c r="C174" s="84" t="s">
        <v>350</v>
      </c>
      <c r="D174" s="85" t="s">
        <v>349</v>
      </c>
      <c r="E174" s="72" t="s">
        <v>550</v>
      </c>
      <c r="F174" s="82" t="s">
        <v>35</v>
      </c>
      <c r="G174" s="315">
        <v>330634.65</v>
      </c>
      <c r="H174" s="315">
        <v>324026.2</v>
      </c>
      <c r="I174" s="59">
        <f t="shared" si="3"/>
        <v>98.00128328957656</v>
      </c>
    </row>
    <row r="175" spans="1:9" ht="21.75" customHeight="1">
      <c r="A175" s="121" t="s">
        <v>34</v>
      </c>
      <c r="B175" s="91" t="s">
        <v>383</v>
      </c>
      <c r="C175" s="84" t="s">
        <v>350</v>
      </c>
      <c r="D175" s="85" t="s">
        <v>349</v>
      </c>
      <c r="E175" s="72" t="s">
        <v>550</v>
      </c>
      <c r="F175" s="73" t="s">
        <v>37</v>
      </c>
      <c r="G175" s="315">
        <v>625703.82</v>
      </c>
      <c r="H175" s="315">
        <v>623453</v>
      </c>
      <c r="I175" s="59">
        <f t="shared" si="3"/>
        <v>99.64027389188706</v>
      </c>
    </row>
    <row r="176" spans="1:9" ht="22.5" customHeight="1">
      <c r="A176" s="121" t="s">
        <v>36</v>
      </c>
      <c r="B176" s="91" t="s">
        <v>383</v>
      </c>
      <c r="C176" s="84" t="s">
        <v>350</v>
      </c>
      <c r="D176" s="85" t="s">
        <v>349</v>
      </c>
      <c r="E176" s="72" t="s">
        <v>550</v>
      </c>
      <c r="F176" s="73" t="s">
        <v>38</v>
      </c>
      <c r="G176" s="315">
        <v>22835.82</v>
      </c>
      <c r="H176" s="315">
        <v>20787.44</v>
      </c>
      <c r="I176" s="59">
        <f t="shared" si="3"/>
        <v>91.02996958287461</v>
      </c>
    </row>
    <row r="177" spans="1:9" ht="20.25" customHeight="1">
      <c r="A177" s="155" t="s">
        <v>512</v>
      </c>
      <c r="B177" s="91" t="s">
        <v>383</v>
      </c>
      <c r="C177" s="84" t="s">
        <v>350</v>
      </c>
      <c r="D177" s="85" t="s">
        <v>349</v>
      </c>
      <c r="E177" s="72" t="s">
        <v>550</v>
      </c>
      <c r="F177" s="73" t="s">
        <v>513</v>
      </c>
      <c r="G177" s="315">
        <v>174448.2</v>
      </c>
      <c r="H177" s="315">
        <v>174139.46</v>
      </c>
      <c r="I177" s="59">
        <f t="shared" si="3"/>
        <v>99.82301909678631</v>
      </c>
    </row>
    <row r="178" spans="1:9" ht="32.25" customHeight="1">
      <c r="A178" s="373" t="s">
        <v>21</v>
      </c>
      <c r="B178" s="91" t="s">
        <v>383</v>
      </c>
      <c r="C178" s="108" t="s">
        <v>350</v>
      </c>
      <c r="D178" s="109" t="s">
        <v>349</v>
      </c>
      <c r="E178" s="110" t="s">
        <v>22</v>
      </c>
      <c r="F178" s="73"/>
      <c r="G178" s="350">
        <f>G179</f>
        <v>1480812.4</v>
      </c>
      <c r="H178" s="350">
        <f>H179</f>
        <v>1480716.57</v>
      </c>
      <c r="I178" s="59"/>
    </row>
    <row r="179" spans="1:9" ht="43.5" customHeight="1">
      <c r="A179" s="399" t="s">
        <v>516</v>
      </c>
      <c r="B179" s="91" t="s">
        <v>383</v>
      </c>
      <c r="C179" s="100" t="s">
        <v>350</v>
      </c>
      <c r="D179" s="71" t="s">
        <v>349</v>
      </c>
      <c r="E179" s="72" t="s">
        <v>22</v>
      </c>
      <c r="F179" s="73" t="s">
        <v>178</v>
      </c>
      <c r="G179" s="315">
        <v>1480812.4</v>
      </c>
      <c r="H179" s="315">
        <v>1480716.57</v>
      </c>
      <c r="I179" s="59"/>
    </row>
    <row r="180" spans="1:9" ht="68.25" customHeight="1">
      <c r="A180" s="329" t="s">
        <v>276</v>
      </c>
      <c r="B180" s="91" t="s">
        <v>383</v>
      </c>
      <c r="C180" s="114" t="s">
        <v>350</v>
      </c>
      <c r="D180" s="115" t="s">
        <v>349</v>
      </c>
      <c r="E180" s="67" t="s">
        <v>551</v>
      </c>
      <c r="F180" s="68"/>
      <c r="G180" s="314">
        <f>SUM(G181:G190)</f>
        <v>38310999.99999999</v>
      </c>
      <c r="H180" s="314">
        <f>SUM(H181:H190)</f>
        <v>38310999.99999999</v>
      </c>
      <c r="I180" s="59">
        <f t="shared" si="3"/>
        <v>100</v>
      </c>
    </row>
    <row r="181" spans="1:9" ht="16.5" customHeight="1">
      <c r="A181" s="121" t="s">
        <v>552</v>
      </c>
      <c r="B181" s="91" t="s">
        <v>383</v>
      </c>
      <c r="C181" s="84" t="s">
        <v>350</v>
      </c>
      <c r="D181" s="85" t="s">
        <v>349</v>
      </c>
      <c r="E181" s="72" t="s">
        <v>551</v>
      </c>
      <c r="F181" s="82" t="s">
        <v>40</v>
      </c>
      <c r="G181" s="315">
        <v>29825401.83</v>
      </c>
      <c r="H181" s="315">
        <v>29825401.83</v>
      </c>
      <c r="I181" s="59">
        <f t="shared" si="3"/>
        <v>100</v>
      </c>
    </row>
    <row r="182" spans="1:9" ht="27.75" customHeight="1">
      <c r="A182" s="121" t="s">
        <v>42</v>
      </c>
      <c r="B182" s="91" t="s">
        <v>383</v>
      </c>
      <c r="C182" s="84" t="s">
        <v>350</v>
      </c>
      <c r="D182" s="85" t="s">
        <v>349</v>
      </c>
      <c r="E182" s="72" t="s">
        <v>551</v>
      </c>
      <c r="F182" s="82" t="s">
        <v>41</v>
      </c>
      <c r="G182" s="315">
        <v>621394.26</v>
      </c>
      <c r="H182" s="315">
        <v>621394.26</v>
      </c>
      <c r="I182" s="59">
        <f t="shared" si="3"/>
        <v>100</v>
      </c>
    </row>
    <row r="183" spans="1:9" ht="42" customHeight="1">
      <c r="A183" s="399" t="s">
        <v>516</v>
      </c>
      <c r="B183" s="91" t="s">
        <v>383</v>
      </c>
      <c r="C183" s="84" t="s">
        <v>350</v>
      </c>
      <c r="D183" s="85" t="s">
        <v>349</v>
      </c>
      <c r="E183" s="72" t="s">
        <v>551</v>
      </c>
      <c r="F183" s="82" t="s">
        <v>178</v>
      </c>
      <c r="G183" s="315">
        <v>5856791.07</v>
      </c>
      <c r="H183" s="315">
        <v>5856791.07</v>
      </c>
      <c r="I183" s="59">
        <f t="shared" si="3"/>
        <v>100</v>
      </c>
    </row>
    <row r="184" spans="1:9" ht="41.25" customHeight="1" hidden="1">
      <c r="A184" s="121" t="s">
        <v>421</v>
      </c>
      <c r="B184" s="91" t="s">
        <v>383</v>
      </c>
      <c r="C184" s="84" t="s">
        <v>350</v>
      </c>
      <c r="D184" s="85" t="s">
        <v>349</v>
      </c>
      <c r="E184" s="72" t="s">
        <v>551</v>
      </c>
      <c r="F184" s="82" t="s">
        <v>423</v>
      </c>
      <c r="G184" s="315"/>
      <c r="H184" s="315"/>
      <c r="I184" s="59" t="e">
        <f t="shared" si="3"/>
        <v>#DIV/0!</v>
      </c>
    </row>
    <row r="185" spans="1:9" ht="28.5" customHeight="1">
      <c r="A185" s="121" t="s">
        <v>43</v>
      </c>
      <c r="B185" s="91" t="s">
        <v>383</v>
      </c>
      <c r="C185" s="84" t="s">
        <v>350</v>
      </c>
      <c r="D185" s="85" t="s">
        <v>349</v>
      </c>
      <c r="E185" s="72" t="s">
        <v>551</v>
      </c>
      <c r="F185" s="82" t="s">
        <v>424</v>
      </c>
      <c r="G185" s="315">
        <v>648122.29</v>
      </c>
      <c r="H185" s="315">
        <v>648122.29</v>
      </c>
      <c r="I185" s="59">
        <f t="shared" si="3"/>
        <v>100</v>
      </c>
    </row>
    <row r="186" spans="1:9" ht="30.75" customHeight="1">
      <c r="A186" s="121" t="s">
        <v>48</v>
      </c>
      <c r="B186" s="91" t="s">
        <v>383</v>
      </c>
      <c r="C186" s="84" t="s">
        <v>350</v>
      </c>
      <c r="D186" s="85" t="s">
        <v>349</v>
      </c>
      <c r="E186" s="72" t="s">
        <v>551</v>
      </c>
      <c r="F186" s="82" t="s">
        <v>49</v>
      </c>
      <c r="G186" s="315">
        <v>55177.74</v>
      </c>
      <c r="H186" s="315">
        <v>55177.74</v>
      </c>
      <c r="I186" s="59">
        <f t="shared" si="3"/>
        <v>100</v>
      </c>
    </row>
    <row r="187" spans="1:9" ht="28.5" customHeight="1">
      <c r="A187" s="121" t="s">
        <v>553</v>
      </c>
      <c r="B187" s="91" t="s">
        <v>383</v>
      </c>
      <c r="C187" s="84" t="s">
        <v>350</v>
      </c>
      <c r="D187" s="85" t="s">
        <v>349</v>
      </c>
      <c r="E187" s="72" t="s">
        <v>551</v>
      </c>
      <c r="F187" s="82" t="s">
        <v>554</v>
      </c>
      <c r="G187" s="315">
        <v>60535.66</v>
      </c>
      <c r="H187" s="315">
        <v>60535.66</v>
      </c>
      <c r="I187" s="59">
        <f t="shared" si="3"/>
        <v>100</v>
      </c>
    </row>
    <row r="188" spans="1:9" ht="55.5" customHeight="1">
      <c r="A188" s="113" t="s">
        <v>44</v>
      </c>
      <c r="B188" s="91" t="s">
        <v>383</v>
      </c>
      <c r="C188" s="84" t="s">
        <v>350</v>
      </c>
      <c r="D188" s="85" t="s">
        <v>349</v>
      </c>
      <c r="E188" s="72" t="s">
        <v>551</v>
      </c>
      <c r="F188" s="82" t="s">
        <v>45</v>
      </c>
      <c r="G188" s="315">
        <v>1235967.86</v>
      </c>
      <c r="H188" s="315">
        <v>1235967.86</v>
      </c>
      <c r="I188" s="59">
        <f t="shared" si="3"/>
        <v>100</v>
      </c>
    </row>
    <row r="189" spans="1:9" ht="35.25" customHeight="1">
      <c r="A189" s="358" t="s">
        <v>39</v>
      </c>
      <c r="B189" s="91" t="s">
        <v>383</v>
      </c>
      <c r="C189" s="84" t="s">
        <v>350</v>
      </c>
      <c r="D189" s="85" t="s">
        <v>349</v>
      </c>
      <c r="E189" s="72" t="s">
        <v>551</v>
      </c>
      <c r="F189" s="82" t="s">
        <v>35</v>
      </c>
      <c r="G189" s="315">
        <v>6062.1</v>
      </c>
      <c r="H189" s="315">
        <v>6062.1</v>
      </c>
      <c r="I189" s="59">
        <f t="shared" si="3"/>
        <v>100</v>
      </c>
    </row>
    <row r="190" spans="1:9" ht="16.5" customHeight="1">
      <c r="A190" s="357" t="s">
        <v>512</v>
      </c>
      <c r="B190" s="91" t="s">
        <v>383</v>
      </c>
      <c r="C190" s="84" t="s">
        <v>350</v>
      </c>
      <c r="D190" s="85" t="s">
        <v>349</v>
      </c>
      <c r="E190" s="72" t="s">
        <v>551</v>
      </c>
      <c r="F190" s="82" t="s">
        <v>513</v>
      </c>
      <c r="G190" s="315">
        <v>1547.19</v>
      </c>
      <c r="H190" s="315">
        <v>1547.19</v>
      </c>
      <c r="I190" s="59">
        <f t="shared" si="3"/>
        <v>100</v>
      </c>
    </row>
    <row r="191" spans="1:9" ht="93.75" customHeight="1">
      <c r="A191" s="158" t="s">
        <v>277</v>
      </c>
      <c r="B191" s="91" t="s">
        <v>383</v>
      </c>
      <c r="C191" s="65" t="s">
        <v>350</v>
      </c>
      <c r="D191" s="66" t="s">
        <v>349</v>
      </c>
      <c r="E191" s="67" t="s">
        <v>555</v>
      </c>
      <c r="F191" s="68"/>
      <c r="G191" s="314">
        <f>G192+G193</f>
        <v>1169857.3</v>
      </c>
      <c r="H191" s="314">
        <f>H192+H193</f>
        <v>1159628.97</v>
      </c>
      <c r="I191" s="59">
        <f t="shared" si="3"/>
        <v>99.12567712318416</v>
      </c>
    </row>
    <row r="192" spans="1:9" ht="34.5" customHeight="1">
      <c r="A192" s="411" t="s">
        <v>42</v>
      </c>
      <c r="B192" s="91" t="s">
        <v>383</v>
      </c>
      <c r="C192" s="70" t="s">
        <v>350</v>
      </c>
      <c r="D192" s="71" t="s">
        <v>349</v>
      </c>
      <c r="E192" s="72" t="s">
        <v>555</v>
      </c>
      <c r="F192" s="73" t="s">
        <v>41</v>
      </c>
      <c r="G192" s="315">
        <v>1092234.53</v>
      </c>
      <c r="H192" s="315">
        <v>1082006.2</v>
      </c>
      <c r="I192" s="59">
        <f>H192/G192*100</f>
        <v>99.06354086791231</v>
      </c>
    </row>
    <row r="193" spans="1:9" ht="17.25" customHeight="1">
      <c r="A193" s="411" t="s">
        <v>420</v>
      </c>
      <c r="B193" s="91" t="s">
        <v>383</v>
      </c>
      <c r="C193" s="70" t="s">
        <v>350</v>
      </c>
      <c r="D193" s="71" t="s">
        <v>349</v>
      </c>
      <c r="E193" s="72" t="s">
        <v>555</v>
      </c>
      <c r="F193" s="73" t="s">
        <v>419</v>
      </c>
      <c r="G193" s="315">
        <v>77622.77</v>
      </c>
      <c r="H193" s="315">
        <v>77622.77</v>
      </c>
      <c r="I193" s="59">
        <f t="shared" si="3"/>
        <v>100</v>
      </c>
    </row>
    <row r="194" spans="1:9" ht="78.75" customHeight="1">
      <c r="A194" s="158" t="s">
        <v>278</v>
      </c>
      <c r="B194" s="91" t="s">
        <v>383</v>
      </c>
      <c r="C194" s="65" t="s">
        <v>350</v>
      </c>
      <c r="D194" s="66" t="s">
        <v>349</v>
      </c>
      <c r="E194" s="67" t="s">
        <v>556</v>
      </c>
      <c r="F194" s="68"/>
      <c r="G194" s="314">
        <f>SUM(G195:G197)</f>
        <v>580967.06</v>
      </c>
      <c r="H194" s="314">
        <f>SUM(H195:H197)</f>
        <v>185174.05</v>
      </c>
      <c r="I194" s="59">
        <f t="shared" si="3"/>
        <v>31.87341636890738</v>
      </c>
    </row>
    <row r="195" spans="1:9" ht="24" customHeight="1">
      <c r="A195" s="121" t="s">
        <v>515</v>
      </c>
      <c r="B195" s="91" t="s">
        <v>383</v>
      </c>
      <c r="C195" s="70" t="s">
        <v>350</v>
      </c>
      <c r="D195" s="72" t="s">
        <v>349</v>
      </c>
      <c r="E195" s="72" t="s">
        <v>556</v>
      </c>
      <c r="F195" s="72" t="s">
        <v>40</v>
      </c>
      <c r="G195" s="315">
        <v>120846.88</v>
      </c>
      <c r="H195" s="315">
        <v>6842.67</v>
      </c>
      <c r="I195" s="59">
        <f t="shared" si="3"/>
        <v>5.662264511917892</v>
      </c>
    </row>
    <row r="196" spans="1:9" ht="24.75" customHeight="1">
      <c r="A196" s="399" t="s">
        <v>516</v>
      </c>
      <c r="B196" s="91" t="s">
        <v>383</v>
      </c>
      <c r="C196" s="70" t="s">
        <v>350</v>
      </c>
      <c r="D196" s="72" t="s">
        <v>349</v>
      </c>
      <c r="E196" s="72" t="s">
        <v>556</v>
      </c>
      <c r="F196" s="72" t="s">
        <v>178</v>
      </c>
      <c r="G196" s="315">
        <v>33899.58</v>
      </c>
      <c r="H196" s="315">
        <v>6662.38</v>
      </c>
      <c r="I196" s="59">
        <f t="shared" si="3"/>
        <v>19.653281840069994</v>
      </c>
    </row>
    <row r="197" spans="1:14" ht="29.25" customHeight="1">
      <c r="A197" s="121" t="s">
        <v>43</v>
      </c>
      <c r="B197" s="91" t="s">
        <v>383</v>
      </c>
      <c r="C197" s="70" t="s">
        <v>350</v>
      </c>
      <c r="D197" s="72" t="s">
        <v>349</v>
      </c>
      <c r="E197" s="72" t="s">
        <v>556</v>
      </c>
      <c r="F197" s="72" t="s">
        <v>424</v>
      </c>
      <c r="G197" s="315">
        <v>426220.6</v>
      </c>
      <c r="H197" s="315">
        <v>171669</v>
      </c>
      <c r="I197" s="59">
        <f t="shared" si="3"/>
        <v>40.27703025147072</v>
      </c>
      <c r="J197" s="162"/>
      <c r="K197" s="162"/>
      <c r="L197" s="162"/>
      <c r="M197" s="162"/>
      <c r="N197" s="163"/>
    </row>
    <row r="198" spans="1:14" ht="14.25" customHeight="1">
      <c r="A198" s="158" t="s">
        <v>557</v>
      </c>
      <c r="B198" s="91" t="s">
        <v>383</v>
      </c>
      <c r="C198" s="65" t="s">
        <v>350</v>
      </c>
      <c r="D198" s="66" t="s">
        <v>349</v>
      </c>
      <c r="E198" s="67" t="s">
        <v>558</v>
      </c>
      <c r="F198" s="68"/>
      <c r="G198" s="314">
        <f>G199</f>
        <v>926658.9</v>
      </c>
      <c r="H198" s="314">
        <f>H199</f>
        <v>926658.9</v>
      </c>
      <c r="I198" s="59">
        <f t="shared" si="3"/>
        <v>100</v>
      </c>
      <c r="J198" s="162"/>
      <c r="K198" s="162"/>
      <c r="L198" s="162"/>
      <c r="M198" s="162"/>
      <c r="N198" s="163"/>
    </row>
    <row r="199" spans="1:14" ht="24.75" customHeight="1">
      <c r="A199" s="121" t="s">
        <v>43</v>
      </c>
      <c r="B199" s="91" t="s">
        <v>383</v>
      </c>
      <c r="C199" s="70" t="s">
        <v>350</v>
      </c>
      <c r="D199" s="71" t="s">
        <v>349</v>
      </c>
      <c r="E199" s="72" t="s">
        <v>558</v>
      </c>
      <c r="F199" s="73" t="s">
        <v>424</v>
      </c>
      <c r="G199" s="315">
        <v>926658.9</v>
      </c>
      <c r="H199" s="315">
        <v>926658.9</v>
      </c>
      <c r="I199" s="59">
        <f t="shared" si="3"/>
        <v>100</v>
      </c>
      <c r="J199" s="161"/>
      <c r="K199" s="161"/>
      <c r="N199" s="161"/>
    </row>
    <row r="200" spans="1:14" ht="16.5" customHeight="1">
      <c r="A200" s="407" t="s">
        <v>371</v>
      </c>
      <c r="B200" s="91" t="s">
        <v>383</v>
      </c>
      <c r="C200" s="99" t="s">
        <v>350</v>
      </c>
      <c r="D200" s="116" t="s">
        <v>356</v>
      </c>
      <c r="E200" s="62"/>
      <c r="F200" s="117"/>
      <c r="G200" s="356">
        <f>G201+G203+G213+G215+G218+G228+G238+G241+G244+G247+G250+G253+G256+G258+G262+G267+G260</f>
        <v>209547675.38</v>
      </c>
      <c r="H200" s="356">
        <f>H201+H203+H213+H215+H218+H228+H238+H241+H244+H247+H250+H253+H256+H258+H262+H267+H260</f>
        <v>208847596.2</v>
      </c>
      <c r="I200" s="59">
        <f t="shared" si="3"/>
        <v>99.66590935512386</v>
      </c>
      <c r="J200" s="161"/>
      <c r="K200" s="161"/>
      <c r="N200" s="161"/>
    </row>
    <row r="201" spans="1:9" ht="16.5" customHeight="1">
      <c r="A201" s="413" t="s">
        <v>279</v>
      </c>
      <c r="B201" s="91" t="s">
        <v>383</v>
      </c>
      <c r="C201" s="122" t="s">
        <v>350</v>
      </c>
      <c r="D201" s="119" t="s">
        <v>356</v>
      </c>
      <c r="E201" s="110" t="s">
        <v>559</v>
      </c>
      <c r="F201" s="111"/>
      <c r="G201" s="350">
        <f>G202</f>
        <v>2939033.18</v>
      </c>
      <c r="H201" s="350">
        <f>H202</f>
        <v>2938502.28</v>
      </c>
      <c r="I201" s="59">
        <f t="shared" si="3"/>
        <v>99.981936236596</v>
      </c>
    </row>
    <row r="202" spans="1:9" ht="27.75" customHeight="1">
      <c r="A202" s="121" t="s">
        <v>43</v>
      </c>
      <c r="B202" s="91" t="s">
        <v>383</v>
      </c>
      <c r="C202" s="84" t="s">
        <v>350</v>
      </c>
      <c r="D202" s="85" t="s">
        <v>356</v>
      </c>
      <c r="E202" s="72" t="s">
        <v>559</v>
      </c>
      <c r="F202" s="73" t="s">
        <v>424</v>
      </c>
      <c r="G202" s="315">
        <v>2939033.18</v>
      </c>
      <c r="H202" s="315">
        <v>2938502.28</v>
      </c>
      <c r="I202" s="59">
        <f t="shared" si="3"/>
        <v>99.981936236596</v>
      </c>
    </row>
    <row r="203" spans="1:9" ht="17.25" customHeight="1">
      <c r="A203" s="118" t="s">
        <v>280</v>
      </c>
      <c r="B203" s="91" t="s">
        <v>383</v>
      </c>
      <c r="C203" s="122" t="s">
        <v>350</v>
      </c>
      <c r="D203" s="119" t="s">
        <v>356</v>
      </c>
      <c r="E203" s="110" t="s">
        <v>560</v>
      </c>
      <c r="F203" s="120"/>
      <c r="G203" s="350">
        <f>SUM(G204:G212)</f>
        <v>50994298.980000004</v>
      </c>
      <c r="H203" s="350">
        <f>SUM(H204:H212)</f>
        <v>50953757.94</v>
      </c>
      <c r="I203" s="59">
        <f t="shared" si="3"/>
        <v>99.92049887769629</v>
      </c>
    </row>
    <row r="204" spans="1:9" ht="18.75" customHeight="1">
      <c r="A204" s="121" t="s">
        <v>515</v>
      </c>
      <c r="B204" s="91" t="s">
        <v>383</v>
      </c>
      <c r="C204" s="84" t="s">
        <v>350</v>
      </c>
      <c r="D204" s="85" t="s">
        <v>356</v>
      </c>
      <c r="E204" s="72" t="s">
        <v>560</v>
      </c>
      <c r="F204" s="82" t="s">
        <v>40</v>
      </c>
      <c r="G204" s="315">
        <v>7283662.79</v>
      </c>
      <c r="H204" s="315">
        <v>7279790.93</v>
      </c>
      <c r="I204" s="59">
        <f t="shared" si="3"/>
        <v>99.9468418553737</v>
      </c>
    </row>
    <row r="205" spans="1:9" ht="28.5" customHeight="1">
      <c r="A205" s="121" t="s">
        <v>42</v>
      </c>
      <c r="B205" s="91" t="s">
        <v>383</v>
      </c>
      <c r="C205" s="84" t="s">
        <v>350</v>
      </c>
      <c r="D205" s="85" t="s">
        <v>356</v>
      </c>
      <c r="E205" s="72" t="s">
        <v>560</v>
      </c>
      <c r="F205" s="82" t="s">
        <v>41</v>
      </c>
      <c r="G205" s="315">
        <v>64594.98</v>
      </c>
      <c r="H205" s="315">
        <v>59848.94</v>
      </c>
      <c r="I205" s="59">
        <f t="shared" si="3"/>
        <v>92.65261789693254</v>
      </c>
    </row>
    <row r="206" spans="1:9" ht="40.5" customHeight="1">
      <c r="A206" s="399" t="s">
        <v>516</v>
      </c>
      <c r="B206" s="91" t="s">
        <v>383</v>
      </c>
      <c r="C206" s="84" t="s">
        <v>350</v>
      </c>
      <c r="D206" s="85" t="s">
        <v>356</v>
      </c>
      <c r="E206" s="72" t="s">
        <v>560</v>
      </c>
      <c r="F206" s="82" t="s">
        <v>178</v>
      </c>
      <c r="G206" s="315">
        <v>2519563.01</v>
      </c>
      <c r="H206" s="315">
        <v>2514833.96</v>
      </c>
      <c r="I206" s="59">
        <f t="shared" si="3"/>
        <v>99.81230673806408</v>
      </c>
    </row>
    <row r="207" spans="1:9" ht="31.5" customHeight="1">
      <c r="A207" s="121" t="s">
        <v>43</v>
      </c>
      <c r="B207" s="91" t="s">
        <v>383</v>
      </c>
      <c r="C207" s="84" t="s">
        <v>350</v>
      </c>
      <c r="D207" s="85" t="s">
        <v>356</v>
      </c>
      <c r="E207" s="72" t="s">
        <v>560</v>
      </c>
      <c r="F207" s="82" t="s">
        <v>424</v>
      </c>
      <c r="G207" s="315">
        <v>18592901.88</v>
      </c>
      <c r="H207" s="315">
        <v>18571438.9</v>
      </c>
      <c r="I207" s="59">
        <f t="shared" si="3"/>
        <v>99.8845635816371</v>
      </c>
    </row>
    <row r="208" spans="1:9" ht="65.25" customHeight="1">
      <c r="A208" s="113" t="s">
        <v>44</v>
      </c>
      <c r="B208" s="91" t="s">
        <v>383</v>
      </c>
      <c r="C208" s="84" t="s">
        <v>350</v>
      </c>
      <c r="D208" s="85" t="s">
        <v>356</v>
      </c>
      <c r="E208" s="72" t="s">
        <v>560</v>
      </c>
      <c r="F208" s="82" t="s">
        <v>45</v>
      </c>
      <c r="G208" s="315">
        <v>20999820.32</v>
      </c>
      <c r="H208" s="315">
        <v>20999820.32</v>
      </c>
      <c r="I208" s="59">
        <f t="shared" si="3"/>
        <v>100</v>
      </c>
    </row>
    <row r="209" spans="1:9" ht="93.75" customHeight="1">
      <c r="A209" s="358" t="s">
        <v>39</v>
      </c>
      <c r="B209" s="91" t="s">
        <v>383</v>
      </c>
      <c r="C209" s="84" t="s">
        <v>350</v>
      </c>
      <c r="D209" s="85" t="s">
        <v>356</v>
      </c>
      <c r="E209" s="72" t="s">
        <v>560</v>
      </c>
      <c r="F209" s="82" t="s">
        <v>35</v>
      </c>
      <c r="G209" s="315">
        <v>249525.25</v>
      </c>
      <c r="H209" s="315">
        <v>247047.28</v>
      </c>
      <c r="I209" s="59">
        <f aca="true" t="shared" si="4" ref="I209:I272">H209/G209*100</f>
        <v>99.0069261527641</v>
      </c>
    </row>
    <row r="210" spans="1:9" ht="21" customHeight="1">
      <c r="A210" s="121" t="s">
        <v>34</v>
      </c>
      <c r="B210" s="91" t="s">
        <v>383</v>
      </c>
      <c r="C210" s="84" t="s">
        <v>350</v>
      </c>
      <c r="D210" s="85" t="s">
        <v>356</v>
      </c>
      <c r="E210" s="72" t="s">
        <v>560</v>
      </c>
      <c r="F210" s="73" t="s">
        <v>37</v>
      </c>
      <c r="G210" s="315">
        <v>792533</v>
      </c>
      <c r="H210" s="315">
        <v>792258</v>
      </c>
      <c r="I210" s="59">
        <f t="shared" si="4"/>
        <v>99.9653011294167</v>
      </c>
    </row>
    <row r="211" spans="1:9" ht="27" customHeight="1">
      <c r="A211" s="121" t="s">
        <v>36</v>
      </c>
      <c r="B211" s="91" t="s">
        <v>383</v>
      </c>
      <c r="C211" s="84" t="s">
        <v>350</v>
      </c>
      <c r="D211" s="85" t="s">
        <v>356</v>
      </c>
      <c r="E211" s="72" t="s">
        <v>560</v>
      </c>
      <c r="F211" s="73" t="s">
        <v>38</v>
      </c>
      <c r="G211" s="315">
        <v>127020.94</v>
      </c>
      <c r="H211" s="315">
        <v>126128.22</v>
      </c>
      <c r="I211" s="59">
        <f t="shared" si="4"/>
        <v>99.29718674731899</v>
      </c>
    </row>
    <row r="212" spans="1:9" ht="19.5" customHeight="1">
      <c r="A212" s="155" t="s">
        <v>512</v>
      </c>
      <c r="B212" s="91" t="s">
        <v>383</v>
      </c>
      <c r="C212" s="84" t="s">
        <v>350</v>
      </c>
      <c r="D212" s="85" t="s">
        <v>356</v>
      </c>
      <c r="E212" s="72" t="s">
        <v>560</v>
      </c>
      <c r="F212" s="73" t="s">
        <v>513</v>
      </c>
      <c r="G212" s="315">
        <v>364676.81</v>
      </c>
      <c r="H212" s="315">
        <v>362591.39</v>
      </c>
      <c r="I212" s="59">
        <f t="shared" si="4"/>
        <v>99.42814570523419</v>
      </c>
    </row>
    <row r="213" spans="1:9" ht="16.5" customHeight="1">
      <c r="A213" s="118" t="s">
        <v>281</v>
      </c>
      <c r="B213" s="91" t="s">
        <v>383</v>
      </c>
      <c r="C213" s="122" t="s">
        <v>350</v>
      </c>
      <c r="D213" s="119" t="s">
        <v>356</v>
      </c>
      <c r="E213" s="110" t="s">
        <v>561</v>
      </c>
      <c r="F213" s="120"/>
      <c r="G213" s="350">
        <f>G214</f>
        <v>19356087.54</v>
      </c>
      <c r="H213" s="350">
        <f>H214</f>
        <v>19031986.25</v>
      </c>
      <c r="I213" s="59">
        <f t="shared" si="4"/>
        <v>98.32558470646389</v>
      </c>
    </row>
    <row r="214" spans="1:9" ht="54.75" customHeight="1">
      <c r="A214" s="113" t="s">
        <v>44</v>
      </c>
      <c r="B214" s="91" t="s">
        <v>383</v>
      </c>
      <c r="C214" s="84" t="s">
        <v>350</v>
      </c>
      <c r="D214" s="85" t="s">
        <v>356</v>
      </c>
      <c r="E214" s="72" t="s">
        <v>561</v>
      </c>
      <c r="F214" s="83" t="s">
        <v>45</v>
      </c>
      <c r="G214" s="315">
        <v>19356087.54</v>
      </c>
      <c r="H214" s="315">
        <v>19031986.25</v>
      </c>
      <c r="I214" s="59">
        <f t="shared" si="4"/>
        <v>98.32558470646389</v>
      </c>
    </row>
    <row r="215" spans="1:9" ht="67.5" customHeight="1">
      <c r="A215" s="158" t="s">
        <v>277</v>
      </c>
      <c r="B215" s="91" t="s">
        <v>383</v>
      </c>
      <c r="C215" s="65" t="s">
        <v>350</v>
      </c>
      <c r="D215" s="66" t="s">
        <v>356</v>
      </c>
      <c r="E215" s="67" t="s">
        <v>562</v>
      </c>
      <c r="F215" s="68"/>
      <c r="G215" s="314">
        <f>G216+G217</f>
        <v>5063142.7</v>
      </c>
      <c r="H215" s="314">
        <f>H216+H217</f>
        <v>5057043.72</v>
      </c>
      <c r="I215" s="59">
        <f t="shared" si="4"/>
        <v>99.8795416135516</v>
      </c>
    </row>
    <row r="216" spans="1:9" ht="23.25" customHeight="1">
      <c r="A216" s="411" t="s">
        <v>42</v>
      </c>
      <c r="B216" s="91" t="s">
        <v>383</v>
      </c>
      <c r="C216" s="70" t="s">
        <v>350</v>
      </c>
      <c r="D216" s="71" t="s">
        <v>356</v>
      </c>
      <c r="E216" s="72" t="s">
        <v>562</v>
      </c>
      <c r="F216" s="73" t="s">
        <v>41</v>
      </c>
      <c r="G216" s="359">
        <v>3743733.84</v>
      </c>
      <c r="H216" s="359">
        <v>3737634.86</v>
      </c>
      <c r="I216" s="59">
        <f t="shared" si="4"/>
        <v>99.83708831181225</v>
      </c>
    </row>
    <row r="217" spans="1:9" ht="19.5" customHeight="1">
      <c r="A217" s="411" t="s">
        <v>420</v>
      </c>
      <c r="B217" s="91" t="s">
        <v>383</v>
      </c>
      <c r="C217" s="70" t="s">
        <v>350</v>
      </c>
      <c r="D217" s="71" t="s">
        <v>356</v>
      </c>
      <c r="E217" s="72" t="s">
        <v>562</v>
      </c>
      <c r="F217" s="73" t="s">
        <v>419</v>
      </c>
      <c r="G217" s="359">
        <v>1319408.86</v>
      </c>
      <c r="H217" s="315">
        <v>1319408.86</v>
      </c>
      <c r="I217" s="59">
        <f t="shared" si="4"/>
        <v>100</v>
      </c>
    </row>
    <row r="218" spans="1:9" ht="90" customHeight="1">
      <c r="A218" s="329" t="s">
        <v>563</v>
      </c>
      <c r="B218" s="91" t="s">
        <v>383</v>
      </c>
      <c r="C218" s="360" t="s">
        <v>350</v>
      </c>
      <c r="D218" s="115" t="s">
        <v>356</v>
      </c>
      <c r="E218" s="67" t="s">
        <v>564</v>
      </c>
      <c r="F218" s="355"/>
      <c r="G218" s="314">
        <f>SUM(G219:G227)</f>
        <v>118765000</v>
      </c>
      <c r="H218" s="314">
        <f>SUM(H219:H227)</f>
        <v>118764857.22</v>
      </c>
      <c r="I218" s="59">
        <f t="shared" si="4"/>
        <v>99.99987977939628</v>
      </c>
    </row>
    <row r="219" spans="1:9" ht="16.5" customHeight="1">
      <c r="A219" s="121" t="s">
        <v>552</v>
      </c>
      <c r="B219" s="91" t="s">
        <v>383</v>
      </c>
      <c r="C219" s="70" t="s">
        <v>350</v>
      </c>
      <c r="D219" s="72" t="s">
        <v>356</v>
      </c>
      <c r="E219" s="72" t="s">
        <v>564</v>
      </c>
      <c r="F219" s="82" t="s">
        <v>40</v>
      </c>
      <c r="G219" s="315">
        <v>45817774.03</v>
      </c>
      <c r="H219" s="315">
        <v>45817631.45</v>
      </c>
      <c r="I219" s="59">
        <f t="shared" si="4"/>
        <v>99.99968881072245</v>
      </c>
    </row>
    <row r="220" spans="1:9" ht="26.25" customHeight="1">
      <c r="A220" s="121" t="s">
        <v>42</v>
      </c>
      <c r="B220" s="91" t="s">
        <v>383</v>
      </c>
      <c r="C220" s="70" t="s">
        <v>350</v>
      </c>
      <c r="D220" s="72" t="s">
        <v>356</v>
      </c>
      <c r="E220" s="72" t="s">
        <v>564</v>
      </c>
      <c r="F220" s="82" t="s">
        <v>41</v>
      </c>
      <c r="G220" s="315">
        <v>694872.18</v>
      </c>
      <c r="H220" s="315">
        <v>694872.18</v>
      </c>
      <c r="I220" s="59">
        <f t="shared" si="4"/>
        <v>100</v>
      </c>
    </row>
    <row r="221" spans="1:9" ht="33" customHeight="1">
      <c r="A221" s="399" t="s">
        <v>516</v>
      </c>
      <c r="B221" s="91" t="s">
        <v>383</v>
      </c>
      <c r="C221" s="70" t="s">
        <v>350</v>
      </c>
      <c r="D221" s="72" t="s">
        <v>356</v>
      </c>
      <c r="E221" s="72" t="s">
        <v>564</v>
      </c>
      <c r="F221" s="82" t="s">
        <v>178</v>
      </c>
      <c r="G221" s="315">
        <v>14621435.18</v>
      </c>
      <c r="H221" s="315">
        <v>14621435.18</v>
      </c>
      <c r="I221" s="59">
        <f t="shared" si="4"/>
        <v>100</v>
      </c>
    </row>
    <row r="222" spans="1:9" ht="25.5">
      <c r="A222" s="121" t="s">
        <v>43</v>
      </c>
      <c r="B222" s="91" t="s">
        <v>383</v>
      </c>
      <c r="C222" s="70" t="s">
        <v>350</v>
      </c>
      <c r="D222" s="72" t="s">
        <v>356</v>
      </c>
      <c r="E222" s="72" t="s">
        <v>564</v>
      </c>
      <c r="F222" s="82" t="s">
        <v>424</v>
      </c>
      <c r="G222" s="315">
        <v>3515721.93</v>
      </c>
      <c r="H222" s="315">
        <v>3515721.93</v>
      </c>
      <c r="I222" s="59">
        <f t="shared" si="4"/>
        <v>100</v>
      </c>
    </row>
    <row r="223" spans="1:9" ht="24" customHeight="1">
      <c r="A223" s="121" t="s">
        <v>48</v>
      </c>
      <c r="B223" s="91" t="s">
        <v>383</v>
      </c>
      <c r="C223" s="70" t="s">
        <v>350</v>
      </c>
      <c r="D223" s="72" t="s">
        <v>356</v>
      </c>
      <c r="E223" s="72" t="s">
        <v>564</v>
      </c>
      <c r="F223" s="82" t="s">
        <v>49</v>
      </c>
      <c r="G223" s="315">
        <v>12325.47</v>
      </c>
      <c r="H223" s="315">
        <v>12325.47</v>
      </c>
      <c r="I223" s="59">
        <f t="shared" si="4"/>
        <v>100</v>
      </c>
    </row>
    <row r="224" spans="1:9" ht="33.75" customHeight="1">
      <c r="A224" s="121" t="s">
        <v>553</v>
      </c>
      <c r="B224" s="91" t="s">
        <v>383</v>
      </c>
      <c r="C224" s="70" t="s">
        <v>350</v>
      </c>
      <c r="D224" s="72" t="s">
        <v>356</v>
      </c>
      <c r="E224" s="72" t="s">
        <v>564</v>
      </c>
      <c r="F224" s="82" t="s">
        <v>554</v>
      </c>
      <c r="G224" s="315">
        <v>13933.14</v>
      </c>
      <c r="H224" s="315">
        <v>13933.14</v>
      </c>
      <c r="I224" s="59">
        <f t="shared" si="4"/>
        <v>100</v>
      </c>
    </row>
    <row r="225" spans="1:9" ht="48.75" customHeight="1">
      <c r="A225" s="113" t="s">
        <v>44</v>
      </c>
      <c r="B225" s="91" t="s">
        <v>383</v>
      </c>
      <c r="C225" s="70" t="s">
        <v>350</v>
      </c>
      <c r="D225" s="72" t="s">
        <v>356</v>
      </c>
      <c r="E225" s="72" t="s">
        <v>564</v>
      </c>
      <c r="F225" s="82" t="s">
        <v>45</v>
      </c>
      <c r="G225" s="315">
        <v>54060000</v>
      </c>
      <c r="H225" s="315">
        <v>54059999.8</v>
      </c>
      <c r="I225" s="59">
        <f t="shared" si="4"/>
        <v>99.99999963004069</v>
      </c>
    </row>
    <row r="226" spans="1:9" ht="23.25" customHeight="1">
      <c r="A226" s="121" t="s">
        <v>36</v>
      </c>
      <c r="B226" s="91" t="s">
        <v>383</v>
      </c>
      <c r="C226" s="70" t="s">
        <v>350</v>
      </c>
      <c r="D226" s="72" t="s">
        <v>356</v>
      </c>
      <c r="E226" s="72" t="s">
        <v>564</v>
      </c>
      <c r="F226" s="73" t="s">
        <v>38</v>
      </c>
      <c r="G226" s="315">
        <v>15054.36</v>
      </c>
      <c r="H226" s="315">
        <v>15054.36</v>
      </c>
      <c r="I226" s="59">
        <f t="shared" si="4"/>
        <v>100</v>
      </c>
    </row>
    <row r="227" spans="1:9" ht="18.75" customHeight="1">
      <c r="A227" s="155" t="s">
        <v>512</v>
      </c>
      <c r="B227" s="91" t="s">
        <v>383</v>
      </c>
      <c r="C227" s="70" t="s">
        <v>350</v>
      </c>
      <c r="D227" s="72" t="s">
        <v>356</v>
      </c>
      <c r="E227" s="72" t="s">
        <v>564</v>
      </c>
      <c r="F227" s="73" t="s">
        <v>513</v>
      </c>
      <c r="G227" s="315">
        <v>13883.71</v>
      </c>
      <c r="H227" s="315">
        <v>13883.71</v>
      </c>
      <c r="I227" s="59">
        <f t="shared" si="4"/>
        <v>100</v>
      </c>
    </row>
    <row r="228" spans="1:9" ht="77.25" customHeight="1">
      <c r="A228" s="158" t="s">
        <v>395</v>
      </c>
      <c r="B228" s="91" t="s">
        <v>383</v>
      </c>
      <c r="C228" s="114" t="s">
        <v>350</v>
      </c>
      <c r="D228" s="115" t="s">
        <v>356</v>
      </c>
      <c r="E228" s="67" t="s">
        <v>565</v>
      </c>
      <c r="F228" s="355"/>
      <c r="G228" s="314">
        <f>SUM(G229:G237)</f>
        <v>1863100</v>
      </c>
      <c r="H228" s="314">
        <f>SUM(H229:H237)</f>
        <v>1768383.9400000004</v>
      </c>
      <c r="I228" s="59">
        <f t="shared" si="4"/>
        <v>94.91621169019379</v>
      </c>
    </row>
    <row r="229" spans="1:9" ht="18.75" customHeight="1">
      <c r="A229" s="121" t="s">
        <v>515</v>
      </c>
      <c r="B229" s="91" t="s">
        <v>383</v>
      </c>
      <c r="C229" s="84" t="s">
        <v>350</v>
      </c>
      <c r="D229" s="85" t="s">
        <v>356</v>
      </c>
      <c r="E229" s="72" t="s">
        <v>565</v>
      </c>
      <c r="F229" s="82" t="s">
        <v>40</v>
      </c>
      <c r="G229" s="315">
        <v>923362.73</v>
      </c>
      <c r="H229" s="315">
        <v>921536.56</v>
      </c>
      <c r="I229" s="59">
        <f t="shared" si="4"/>
        <v>99.80222615222948</v>
      </c>
    </row>
    <row r="230" spans="1:9" ht="15.75" customHeight="1">
      <c r="A230" s="411" t="s">
        <v>42</v>
      </c>
      <c r="B230" s="91" t="s">
        <v>383</v>
      </c>
      <c r="C230" s="84" t="s">
        <v>350</v>
      </c>
      <c r="D230" s="85" t="s">
        <v>356</v>
      </c>
      <c r="E230" s="72" t="s">
        <v>565</v>
      </c>
      <c r="F230" s="82" t="s">
        <v>41</v>
      </c>
      <c r="G230" s="315">
        <v>1260</v>
      </c>
      <c r="H230" s="315">
        <v>1260</v>
      </c>
      <c r="I230" s="59">
        <f t="shared" si="4"/>
        <v>100</v>
      </c>
    </row>
    <row r="231" spans="1:9" ht="42.75" customHeight="1">
      <c r="A231" s="399" t="s">
        <v>516</v>
      </c>
      <c r="B231" s="91" t="s">
        <v>383</v>
      </c>
      <c r="C231" s="84" t="s">
        <v>350</v>
      </c>
      <c r="D231" s="85" t="s">
        <v>356</v>
      </c>
      <c r="E231" s="72" t="s">
        <v>565</v>
      </c>
      <c r="F231" s="73" t="s">
        <v>178</v>
      </c>
      <c r="G231" s="315">
        <v>232618.14</v>
      </c>
      <c r="H231" s="315">
        <v>232618.14</v>
      </c>
      <c r="I231" s="59">
        <f t="shared" si="4"/>
        <v>100</v>
      </c>
    </row>
    <row r="232" spans="1:9" ht="33" customHeight="1">
      <c r="A232" s="121" t="s">
        <v>43</v>
      </c>
      <c r="B232" s="91" t="s">
        <v>383</v>
      </c>
      <c r="C232" s="84" t="s">
        <v>350</v>
      </c>
      <c r="D232" s="85" t="s">
        <v>356</v>
      </c>
      <c r="E232" s="72" t="s">
        <v>565</v>
      </c>
      <c r="F232" s="73" t="s">
        <v>424</v>
      </c>
      <c r="G232" s="315">
        <v>233134.53</v>
      </c>
      <c r="H232" s="315">
        <v>202354.87</v>
      </c>
      <c r="I232" s="59">
        <f t="shared" si="4"/>
        <v>86.79746839732407</v>
      </c>
    </row>
    <row r="233" spans="1:9" ht="36.75" customHeight="1">
      <c r="A233" s="121" t="s">
        <v>48</v>
      </c>
      <c r="B233" s="91" t="s">
        <v>383</v>
      </c>
      <c r="C233" s="84" t="s">
        <v>350</v>
      </c>
      <c r="D233" s="85" t="s">
        <v>356</v>
      </c>
      <c r="E233" s="72" t="s">
        <v>565</v>
      </c>
      <c r="F233" s="73" t="s">
        <v>49</v>
      </c>
      <c r="G233" s="315">
        <v>89442.79</v>
      </c>
      <c r="H233" s="315">
        <v>89442.79</v>
      </c>
      <c r="I233" s="59">
        <f t="shared" si="4"/>
        <v>100</v>
      </c>
    </row>
    <row r="234" spans="1:9" ht="26.25" customHeight="1">
      <c r="A234" s="121" t="s">
        <v>553</v>
      </c>
      <c r="B234" s="91" t="s">
        <v>383</v>
      </c>
      <c r="C234" s="84" t="s">
        <v>350</v>
      </c>
      <c r="D234" s="85" t="s">
        <v>356</v>
      </c>
      <c r="E234" s="72" t="s">
        <v>565</v>
      </c>
      <c r="F234" s="73" t="s">
        <v>554</v>
      </c>
      <c r="G234" s="315">
        <v>309233.49</v>
      </c>
      <c r="H234" s="315">
        <v>250663.57</v>
      </c>
      <c r="I234" s="59">
        <f t="shared" si="4"/>
        <v>81.05964525381776</v>
      </c>
    </row>
    <row r="235" spans="1:9" ht="27" customHeight="1">
      <c r="A235" s="121" t="s">
        <v>34</v>
      </c>
      <c r="B235" s="91" t="s">
        <v>383</v>
      </c>
      <c r="C235" s="84" t="s">
        <v>350</v>
      </c>
      <c r="D235" s="85" t="s">
        <v>356</v>
      </c>
      <c r="E235" s="72" t="s">
        <v>565</v>
      </c>
      <c r="F235" s="73" t="s">
        <v>37</v>
      </c>
      <c r="G235" s="315">
        <v>54082.18</v>
      </c>
      <c r="H235" s="315">
        <v>54082.18</v>
      </c>
      <c r="I235" s="59">
        <f>H235/G235*100</f>
        <v>100</v>
      </c>
    </row>
    <row r="236" spans="1:9" ht="26.25" customHeight="1">
      <c r="A236" s="121" t="s">
        <v>36</v>
      </c>
      <c r="B236" s="91" t="s">
        <v>383</v>
      </c>
      <c r="C236" s="84" t="s">
        <v>350</v>
      </c>
      <c r="D236" s="85" t="s">
        <v>356</v>
      </c>
      <c r="E236" s="72" t="s">
        <v>565</v>
      </c>
      <c r="F236" s="73" t="s">
        <v>38</v>
      </c>
      <c r="G236" s="315">
        <v>1300</v>
      </c>
      <c r="H236" s="315">
        <v>1300</v>
      </c>
      <c r="I236" s="59">
        <f t="shared" si="4"/>
        <v>100</v>
      </c>
    </row>
    <row r="237" spans="1:9" ht="12.75">
      <c r="A237" s="121" t="s">
        <v>512</v>
      </c>
      <c r="B237" s="91" t="s">
        <v>383</v>
      </c>
      <c r="C237" s="84" t="s">
        <v>350</v>
      </c>
      <c r="D237" s="85" t="s">
        <v>356</v>
      </c>
      <c r="E237" s="72" t="s">
        <v>565</v>
      </c>
      <c r="F237" s="73" t="s">
        <v>513</v>
      </c>
      <c r="G237" s="315">
        <v>18666.14</v>
      </c>
      <c r="H237" s="315">
        <v>15125.83</v>
      </c>
      <c r="I237" s="59">
        <f t="shared" si="4"/>
        <v>81.033518445699</v>
      </c>
    </row>
    <row r="238" spans="1:9" ht="79.5" customHeight="1">
      <c r="A238" s="158" t="s">
        <v>278</v>
      </c>
      <c r="B238" s="91" t="s">
        <v>383</v>
      </c>
      <c r="C238" s="65" t="s">
        <v>350</v>
      </c>
      <c r="D238" s="66" t="s">
        <v>356</v>
      </c>
      <c r="E238" s="67" t="s">
        <v>566</v>
      </c>
      <c r="F238" s="68"/>
      <c r="G238" s="314">
        <f>SUM(G239:G240)</f>
        <v>60032.94</v>
      </c>
      <c r="H238" s="314">
        <f>SUM(H239:H240)</f>
        <v>34767.82</v>
      </c>
      <c r="I238" s="59">
        <f t="shared" si="4"/>
        <v>57.91457156687645</v>
      </c>
    </row>
    <row r="239" spans="1:9" ht="32.25" customHeight="1">
      <c r="A239" s="121" t="s">
        <v>43</v>
      </c>
      <c r="B239" s="91" t="s">
        <v>383</v>
      </c>
      <c r="C239" s="70" t="s">
        <v>350</v>
      </c>
      <c r="D239" s="72" t="s">
        <v>356</v>
      </c>
      <c r="E239" s="72" t="s">
        <v>566</v>
      </c>
      <c r="F239" s="72" t="s">
        <v>424</v>
      </c>
      <c r="G239" s="315">
        <v>36032.94</v>
      </c>
      <c r="H239" s="315">
        <v>19695.82</v>
      </c>
      <c r="I239" s="59">
        <f t="shared" si="4"/>
        <v>54.66059666516249</v>
      </c>
    </row>
    <row r="240" spans="1:9" ht="21.75" customHeight="1">
      <c r="A240" s="411" t="s">
        <v>420</v>
      </c>
      <c r="B240" s="91" t="s">
        <v>383</v>
      </c>
      <c r="C240" s="70" t="s">
        <v>350</v>
      </c>
      <c r="D240" s="72" t="s">
        <v>356</v>
      </c>
      <c r="E240" s="72" t="s">
        <v>566</v>
      </c>
      <c r="F240" s="72" t="s">
        <v>419</v>
      </c>
      <c r="G240" s="315">
        <v>24000</v>
      </c>
      <c r="H240" s="315">
        <v>15072</v>
      </c>
      <c r="I240" s="59">
        <f t="shared" si="4"/>
        <v>62.8</v>
      </c>
    </row>
    <row r="241" spans="1:9" ht="39" customHeight="1">
      <c r="A241" s="157" t="s">
        <v>64</v>
      </c>
      <c r="B241" s="91" t="s">
        <v>383</v>
      </c>
      <c r="C241" s="123" t="s">
        <v>350</v>
      </c>
      <c r="D241" s="119" t="s">
        <v>356</v>
      </c>
      <c r="E241" s="110" t="s">
        <v>23</v>
      </c>
      <c r="F241" s="120"/>
      <c r="G241" s="350">
        <f>G242+G243</f>
        <v>631800</v>
      </c>
      <c r="H241" s="350">
        <f>H242+H243</f>
        <v>564692.87</v>
      </c>
      <c r="I241" s="59">
        <f t="shared" si="4"/>
        <v>89.37842196897753</v>
      </c>
    </row>
    <row r="242" spans="1:9" ht="27" customHeight="1">
      <c r="A242" s="121" t="s">
        <v>43</v>
      </c>
      <c r="B242" s="91" t="s">
        <v>383</v>
      </c>
      <c r="C242" s="70" t="s">
        <v>350</v>
      </c>
      <c r="D242" s="72" t="s">
        <v>356</v>
      </c>
      <c r="E242" s="72" t="s">
        <v>23</v>
      </c>
      <c r="F242" s="82" t="s">
        <v>424</v>
      </c>
      <c r="G242" s="315">
        <v>330800</v>
      </c>
      <c r="H242" s="315">
        <v>263692.87</v>
      </c>
      <c r="I242" s="59">
        <f t="shared" si="4"/>
        <v>79.71368500604595</v>
      </c>
    </row>
    <row r="243" spans="1:9" ht="18.75" customHeight="1">
      <c r="A243" s="411" t="s">
        <v>420</v>
      </c>
      <c r="B243" s="91" t="s">
        <v>383</v>
      </c>
      <c r="C243" s="70" t="s">
        <v>350</v>
      </c>
      <c r="D243" s="72" t="s">
        <v>356</v>
      </c>
      <c r="E243" s="72" t="s">
        <v>23</v>
      </c>
      <c r="F243" s="82" t="s">
        <v>419</v>
      </c>
      <c r="G243" s="315">
        <v>301000</v>
      </c>
      <c r="H243" s="315">
        <v>301000</v>
      </c>
      <c r="I243" s="59">
        <f t="shared" si="4"/>
        <v>100</v>
      </c>
    </row>
    <row r="244" spans="1:9" ht="30.75" customHeight="1">
      <c r="A244" s="158" t="s">
        <v>567</v>
      </c>
      <c r="B244" s="91" t="s">
        <v>383</v>
      </c>
      <c r="C244" s="65" t="s">
        <v>350</v>
      </c>
      <c r="D244" s="66" t="s">
        <v>356</v>
      </c>
      <c r="E244" s="67" t="s">
        <v>24</v>
      </c>
      <c r="F244" s="68"/>
      <c r="G244" s="314">
        <f>SUM(G245:G246)</f>
        <v>3830765.5300000003</v>
      </c>
      <c r="H244" s="314">
        <f>SUM(H245:H246)</f>
        <v>3830765.5300000003</v>
      </c>
      <c r="I244" s="59">
        <f t="shared" si="4"/>
        <v>100</v>
      </c>
    </row>
    <row r="245" spans="1:9" ht="19.5" customHeight="1">
      <c r="A245" s="121" t="s">
        <v>515</v>
      </c>
      <c r="B245" s="91" t="s">
        <v>383</v>
      </c>
      <c r="C245" s="70" t="s">
        <v>350</v>
      </c>
      <c r="D245" s="71" t="s">
        <v>356</v>
      </c>
      <c r="E245" s="72" t="s">
        <v>24</v>
      </c>
      <c r="F245" s="82" t="s">
        <v>178</v>
      </c>
      <c r="G245" s="315">
        <v>1343416.11</v>
      </c>
      <c r="H245" s="315">
        <v>1343416.11</v>
      </c>
      <c r="I245" s="59">
        <f t="shared" si="4"/>
        <v>100</v>
      </c>
    </row>
    <row r="246" spans="1:9" ht="26.25" customHeight="1">
      <c r="A246" s="121" t="s">
        <v>42</v>
      </c>
      <c r="B246" s="91" t="s">
        <v>383</v>
      </c>
      <c r="C246" s="70" t="s">
        <v>350</v>
      </c>
      <c r="D246" s="71" t="s">
        <v>356</v>
      </c>
      <c r="E246" s="72" t="s">
        <v>24</v>
      </c>
      <c r="F246" s="82" t="s">
        <v>45</v>
      </c>
      <c r="G246" s="315">
        <v>2487349.42</v>
      </c>
      <c r="H246" s="315">
        <v>2487349.42</v>
      </c>
      <c r="I246" s="59">
        <f t="shared" si="4"/>
        <v>100</v>
      </c>
    </row>
    <row r="247" spans="1:9" ht="57.75" customHeight="1">
      <c r="A247" s="398" t="s">
        <v>568</v>
      </c>
      <c r="B247" s="91" t="s">
        <v>383</v>
      </c>
      <c r="C247" s="65" t="s">
        <v>350</v>
      </c>
      <c r="D247" s="66" t="s">
        <v>356</v>
      </c>
      <c r="E247" s="67" t="s">
        <v>569</v>
      </c>
      <c r="F247" s="321"/>
      <c r="G247" s="322">
        <f>G248+G249</f>
        <v>2248341.1</v>
      </c>
      <c r="H247" s="322">
        <f>H248+H249</f>
        <v>2153341.1</v>
      </c>
      <c r="I247" s="59">
        <f t="shared" si="4"/>
        <v>95.77466248337497</v>
      </c>
    </row>
    <row r="248" spans="1:9" ht="33" customHeight="1">
      <c r="A248" s="121" t="s">
        <v>43</v>
      </c>
      <c r="B248" s="91" t="s">
        <v>383</v>
      </c>
      <c r="C248" s="70" t="s">
        <v>350</v>
      </c>
      <c r="D248" s="71" t="s">
        <v>356</v>
      </c>
      <c r="E248" s="72" t="s">
        <v>569</v>
      </c>
      <c r="F248" s="82" t="s">
        <v>424</v>
      </c>
      <c r="G248" s="323">
        <v>1321341.1</v>
      </c>
      <c r="H248" s="323">
        <v>1245901.35</v>
      </c>
      <c r="I248" s="59">
        <f t="shared" si="4"/>
        <v>94.29066801903005</v>
      </c>
    </row>
    <row r="249" spans="1:9" ht="15" customHeight="1">
      <c r="A249" s="411" t="s">
        <v>420</v>
      </c>
      <c r="B249" s="91" t="s">
        <v>383</v>
      </c>
      <c r="C249" s="70" t="s">
        <v>350</v>
      </c>
      <c r="D249" s="71" t="s">
        <v>356</v>
      </c>
      <c r="E249" s="72" t="s">
        <v>569</v>
      </c>
      <c r="F249" s="82" t="s">
        <v>419</v>
      </c>
      <c r="G249" s="323">
        <v>927000</v>
      </c>
      <c r="H249" s="323">
        <v>907439.75</v>
      </c>
      <c r="I249" s="59">
        <f t="shared" si="4"/>
        <v>97.88994066882417</v>
      </c>
    </row>
    <row r="250" spans="1:9" ht="57.75" customHeight="1">
      <c r="A250" s="158" t="s">
        <v>570</v>
      </c>
      <c r="B250" s="91" t="s">
        <v>383</v>
      </c>
      <c r="C250" s="65" t="s">
        <v>350</v>
      </c>
      <c r="D250" s="66" t="s">
        <v>356</v>
      </c>
      <c r="E250" s="67" t="s">
        <v>571</v>
      </c>
      <c r="F250" s="321"/>
      <c r="G250" s="322">
        <f>G251+G252</f>
        <v>1535000</v>
      </c>
      <c r="H250" s="322">
        <f>H251+H252</f>
        <v>1525040.5</v>
      </c>
      <c r="I250" s="59">
        <f t="shared" si="4"/>
        <v>99.35117263843648</v>
      </c>
    </row>
    <row r="251" spans="1:9" ht="27" customHeight="1">
      <c r="A251" s="121" t="s">
        <v>43</v>
      </c>
      <c r="B251" s="91" t="s">
        <v>383</v>
      </c>
      <c r="C251" s="70" t="s">
        <v>350</v>
      </c>
      <c r="D251" s="71" t="s">
        <v>356</v>
      </c>
      <c r="E251" s="72" t="s">
        <v>571</v>
      </c>
      <c r="F251" s="82" t="s">
        <v>424</v>
      </c>
      <c r="G251" s="323">
        <v>522428</v>
      </c>
      <c r="H251" s="323">
        <v>522428</v>
      </c>
      <c r="I251" s="59">
        <f t="shared" si="4"/>
        <v>100</v>
      </c>
    </row>
    <row r="252" spans="1:14" ht="15.75" customHeight="1">
      <c r="A252" s="411" t="s">
        <v>420</v>
      </c>
      <c r="B252" s="91" t="s">
        <v>383</v>
      </c>
      <c r="C252" s="70" t="s">
        <v>350</v>
      </c>
      <c r="D252" s="71" t="s">
        <v>356</v>
      </c>
      <c r="E252" s="72" t="s">
        <v>571</v>
      </c>
      <c r="F252" s="82" t="s">
        <v>419</v>
      </c>
      <c r="G252" s="323">
        <v>1012572</v>
      </c>
      <c r="H252" s="323">
        <v>1002612.5</v>
      </c>
      <c r="I252" s="59">
        <f t="shared" si="4"/>
        <v>99.01641562279028</v>
      </c>
      <c r="J252" s="162"/>
      <c r="K252" s="162"/>
      <c r="L252" s="162"/>
      <c r="M252" s="162"/>
      <c r="N252" s="163"/>
    </row>
    <row r="253" spans="1:11" ht="16.5" customHeight="1">
      <c r="A253" s="158" t="s">
        <v>572</v>
      </c>
      <c r="B253" s="91" t="s">
        <v>383</v>
      </c>
      <c r="C253" s="65" t="s">
        <v>350</v>
      </c>
      <c r="D253" s="66" t="s">
        <v>356</v>
      </c>
      <c r="E253" s="67" t="s">
        <v>573</v>
      </c>
      <c r="F253" s="321"/>
      <c r="G253" s="322">
        <f>G254+G255</f>
        <v>103000</v>
      </c>
      <c r="H253" s="322">
        <f>H254+H255</f>
        <v>66677.12</v>
      </c>
      <c r="I253" s="59">
        <f t="shared" si="4"/>
        <v>64.73506796116504</v>
      </c>
      <c r="J253" s="161"/>
      <c r="K253" s="161"/>
    </row>
    <row r="254" spans="1:11" ht="25.5">
      <c r="A254" s="121" t="s">
        <v>43</v>
      </c>
      <c r="B254" s="91" t="s">
        <v>383</v>
      </c>
      <c r="C254" s="70" t="s">
        <v>350</v>
      </c>
      <c r="D254" s="71" t="s">
        <v>356</v>
      </c>
      <c r="E254" s="72" t="s">
        <v>573</v>
      </c>
      <c r="F254" s="82" t="s">
        <v>40</v>
      </c>
      <c r="G254" s="323">
        <v>79108</v>
      </c>
      <c r="H254" s="323">
        <v>51211.31</v>
      </c>
      <c r="I254" s="59">
        <f t="shared" si="4"/>
        <v>64.73594326743186</v>
      </c>
      <c r="J254" s="161"/>
      <c r="K254" s="161"/>
    </row>
    <row r="255" spans="1:9" ht="12.75">
      <c r="A255" s="411" t="s">
        <v>420</v>
      </c>
      <c r="B255" s="91" t="s">
        <v>383</v>
      </c>
      <c r="C255" s="70" t="s">
        <v>350</v>
      </c>
      <c r="D255" s="71" t="s">
        <v>356</v>
      </c>
      <c r="E255" s="72" t="s">
        <v>573</v>
      </c>
      <c r="F255" s="82" t="s">
        <v>178</v>
      </c>
      <c r="G255" s="323">
        <v>23892</v>
      </c>
      <c r="H255" s="323">
        <v>15465.81</v>
      </c>
      <c r="I255" s="59">
        <f>H255/G255*100</f>
        <v>64.73216976393772</v>
      </c>
    </row>
    <row r="256" spans="1:9" ht="69.75" customHeight="1">
      <c r="A256" s="158" t="s">
        <v>574</v>
      </c>
      <c r="B256" s="91" t="s">
        <v>383</v>
      </c>
      <c r="C256" s="65" t="s">
        <v>350</v>
      </c>
      <c r="D256" s="66" t="s">
        <v>356</v>
      </c>
      <c r="E256" s="67" t="s">
        <v>575</v>
      </c>
      <c r="F256" s="321"/>
      <c r="G256" s="322">
        <f>G257</f>
        <v>1400000</v>
      </c>
      <c r="H256" s="322">
        <f>H257</f>
        <v>1400000</v>
      </c>
      <c r="I256" s="59">
        <f>H256/G256*100</f>
        <v>100</v>
      </c>
    </row>
    <row r="257" spans="1:9" ht="25.5">
      <c r="A257" s="121" t="s">
        <v>43</v>
      </c>
      <c r="B257" s="91" t="s">
        <v>383</v>
      </c>
      <c r="C257" s="70" t="s">
        <v>350</v>
      </c>
      <c r="D257" s="71" t="s">
        <v>356</v>
      </c>
      <c r="E257" s="72" t="s">
        <v>575</v>
      </c>
      <c r="F257" s="82" t="s">
        <v>424</v>
      </c>
      <c r="G257" s="323">
        <v>1400000</v>
      </c>
      <c r="H257" s="323">
        <v>1400000</v>
      </c>
      <c r="I257" s="59">
        <f>H257/G257*100</f>
        <v>100</v>
      </c>
    </row>
    <row r="258" spans="1:9" ht="63.75">
      <c r="A258" s="158" t="s">
        <v>576</v>
      </c>
      <c r="B258" s="91" t="s">
        <v>383</v>
      </c>
      <c r="C258" s="65" t="s">
        <v>350</v>
      </c>
      <c r="D258" s="66" t="s">
        <v>356</v>
      </c>
      <c r="E258" s="67" t="s">
        <v>577</v>
      </c>
      <c r="F258" s="321"/>
      <c r="G258" s="322">
        <f>G259</f>
        <v>600000</v>
      </c>
      <c r="H258" s="322">
        <f>H259</f>
        <v>600000</v>
      </c>
      <c r="I258" s="59">
        <f>H258/G258*100</f>
        <v>100</v>
      </c>
    </row>
    <row r="259" spans="1:9" ht="30" customHeight="1">
      <c r="A259" s="121" t="s">
        <v>43</v>
      </c>
      <c r="B259" s="91" t="s">
        <v>383</v>
      </c>
      <c r="C259" s="70" t="s">
        <v>350</v>
      </c>
      <c r="D259" s="71" t="s">
        <v>356</v>
      </c>
      <c r="E259" s="72" t="s">
        <v>577</v>
      </c>
      <c r="F259" s="82" t="s">
        <v>424</v>
      </c>
      <c r="G259" s="323">
        <v>600000</v>
      </c>
      <c r="H259" s="323">
        <v>600000</v>
      </c>
      <c r="I259" s="59">
        <f t="shared" si="4"/>
        <v>100</v>
      </c>
    </row>
    <row r="260" spans="1:9" ht="70.5" customHeight="1">
      <c r="A260" s="158" t="s">
        <v>25</v>
      </c>
      <c r="B260" s="91" t="s">
        <v>383</v>
      </c>
      <c r="C260" s="65" t="s">
        <v>350</v>
      </c>
      <c r="D260" s="66" t="s">
        <v>356</v>
      </c>
      <c r="E260" s="67" t="s">
        <v>26</v>
      </c>
      <c r="F260" s="82"/>
      <c r="G260" s="322">
        <f>G261</f>
        <v>2000</v>
      </c>
      <c r="H260" s="322">
        <f>H261</f>
        <v>2000</v>
      </c>
      <c r="I260" s="59">
        <f t="shared" si="4"/>
        <v>100</v>
      </c>
    </row>
    <row r="261" spans="1:9" ht="32.25" customHeight="1">
      <c r="A261" s="121" t="s">
        <v>43</v>
      </c>
      <c r="B261" s="91"/>
      <c r="C261" s="70" t="s">
        <v>350</v>
      </c>
      <c r="D261" s="71" t="s">
        <v>356</v>
      </c>
      <c r="E261" s="72" t="s">
        <v>26</v>
      </c>
      <c r="F261" s="82" t="s">
        <v>424</v>
      </c>
      <c r="G261" s="323">
        <v>2000</v>
      </c>
      <c r="H261" s="323">
        <v>2000</v>
      </c>
      <c r="I261" s="59">
        <f t="shared" si="4"/>
        <v>100</v>
      </c>
    </row>
    <row r="262" spans="1:9" ht="29.25" customHeight="1">
      <c r="A262" s="158" t="s">
        <v>578</v>
      </c>
      <c r="B262" s="91" t="s">
        <v>383</v>
      </c>
      <c r="C262" s="65" t="s">
        <v>350</v>
      </c>
      <c r="D262" s="66" t="s">
        <v>356</v>
      </c>
      <c r="E262" s="67" t="s">
        <v>27</v>
      </c>
      <c r="F262" s="321"/>
      <c r="G262" s="322">
        <f>G263+G264+G265+G266</f>
        <v>5073.41</v>
      </c>
      <c r="H262" s="322">
        <f>H263+H264+H265+H266</f>
        <v>5073.41</v>
      </c>
      <c r="I262" s="59">
        <f t="shared" si="4"/>
        <v>100</v>
      </c>
    </row>
    <row r="263" spans="1:9" ht="26.25" customHeight="1">
      <c r="A263" s="121" t="s">
        <v>43</v>
      </c>
      <c r="B263" s="91" t="s">
        <v>383</v>
      </c>
      <c r="C263" s="70" t="s">
        <v>350</v>
      </c>
      <c r="D263" s="71" t="s">
        <v>356</v>
      </c>
      <c r="E263" s="72" t="s">
        <v>27</v>
      </c>
      <c r="F263" s="82" t="s">
        <v>424</v>
      </c>
      <c r="G263" s="323">
        <v>10</v>
      </c>
      <c r="H263" s="323">
        <v>10</v>
      </c>
      <c r="I263" s="59">
        <f t="shared" si="4"/>
        <v>100</v>
      </c>
    </row>
    <row r="264" spans="1:9" ht="28.5" customHeight="1">
      <c r="A264" s="121" t="s">
        <v>34</v>
      </c>
      <c r="B264" s="91" t="s">
        <v>383</v>
      </c>
      <c r="C264" s="70" t="s">
        <v>350</v>
      </c>
      <c r="D264" s="71" t="s">
        <v>356</v>
      </c>
      <c r="E264" s="72" t="s">
        <v>27</v>
      </c>
      <c r="F264" s="82" t="s">
        <v>37</v>
      </c>
      <c r="G264" s="323">
        <v>0</v>
      </c>
      <c r="H264" s="323">
        <v>0</v>
      </c>
      <c r="I264" s="59" t="e">
        <f t="shared" si="4"/>
        <v>#DIV/0!</v>
      </c>
    </row>
    <row r="265" spans="1:9" ht="31.5" customHeight="1">
      <c r="A265" s="121" t="s">
        <v>36</v>
      </c>
      <c r="B265" s="91" t="s">
        <v>383</v>
      </c>
      <c r="C265" s="70" t="s">
        <v>350</v>
      </c>
      <c r="D265" s="71" t="s">
        <v>356</v>
      </c>
      <c r="E265" s="72" t="s">
        <v>27</v>
      </c>
      <c r="F265" s="82" t="s">
        <v>38</v>
      </c>
      <c r="G265" s="323">
        <v>200</v>
      </c>
      <c r="H265" s="323">
        <v>200</v>
      </c>
      <c r="I265" s="59">
        <f t="shared" si="4"/>
        <v>100</v>
      </c>
    </row>
    <row r="266" spans="1:9" ht="16.5" customHeight="1">
      <c r="A266" s="121" t="s">
        <v>512</v>
      </c>
      <c r="B266" s="91" t="s">
        <v>383</v>
      </c>
      <c r="C266" s="70" t="s">
        <v>350</v>
      </c>
      <c r="D266" s="71" t="s">
        <v>356</v>
      </c>
      <c r="E266" s="72" t="s">
        <v>27</v>
      </c>
      <c r="F266" s="82" t="s">
        <v>513</v>
      </c>
      <c r="G266" s="323">
        <v>4863.41</v>
      </c>
      <c r="H266" s="323">
        <v>4863.41</v>
      </c>
      <c r="I266" s="59">
        <f t="shared" si="4"/>
        <v>100</v>
      </c>
    </row>
    <row r="267" spans="1:9" ht="54.75" customHeight="1">
      <c r="A267" s="539" t="s">
        <v>579</v>
      </c>
      <c r="B267" s="540" t="s">
        <v>383</v>
      </c>
      <c r="C267" s="541" t="s">
        <v>350</v>
      </c>
      <c r="D267" s="542" t="s">
        <v>356</v>
      </c>
      <c r="E267" s="542" t="s">
        <v>5</v>
      </c>
      <c r="F267" s="542"/>
      <c r="G267" s="543">
        <f>G268+G269</f>
        <v>151000</v>
      </c>
      <c r="H267" s="361">
        <f>H268+H269</f>
        <v>150706.5</v>
      </c>
      <c r="I267" s="59">
        <f t="shared" si="4"/>
        <v>99.80562913907285</v>
      </c>
    </row>
    <row r="268" spans="1:9" ht="32.25" customHeight="1">
      <c r="A268" s="532" t="s">
        <v>43</v>
      </c>
      <c r="B268" s="533" t="s">
        <v>383</v>
      </c>
      <c r="C268" s="538" t="s">
        <v>350</v>
      </c>
      <c r="D268" s="81" t="s">
        <v>356</v>
      </c>
      <c r="E268" s="81" t="s">
        <v>5</v>
      </c>
      <c r="F268" s="81" t="s">
        <v>424</v>
      </c>
      <c r="G268" s="544">
        <v>51862</v>
      </c>
      <c r="H268" s="323">
        <v>51568.5</v>
      </c>
      <c r="I268" s="59">
        <f t="shared" si="4"/>
        <v>99.43407504531257</v>
      </c>
    </row>
    <row r="269" spans="1:9" ht="25.5" customHeight="1">
      <c r="A269" s="532" t="s">
        <v>43</v>
      </c>
      <c r="B269" s="533" t="s">
        <v>383</v>
      </c>
      <c r="C269" s="538" t="s">
        <v>350</v>
      </c>
      <c r="D269" s="81" t="s">
        <v>356</v>
      </c>
      <c r="E269" s="81" t="s">
        <v>5</v>
      </c>
      <c r="F269" s="81" t="s">
        <v>419</v>
      </c>
      <c r="G269" s="544">
        <v>99138</v>
      </c>
      <c r="H269" s="323">
        <v>99138</v>
      </c>
      <c r="I269" s="59">
        <f t="shared" si="4"/>
        <v>100</v>
      </c>
    </row>
    <row r="270" spans="1:9" ht="12.75">
      <c r="A270" s="406" t="s">
        <v>418</v>
      </c>
      <c r="B270" s="91" t="s">
        <v>383</v>
      </c>
      <c r="C270" s="60" t="s">
        <v>350</v>
      </c>
      <c r="D270" s="61" t="s">
        <v>350</v>
      </c>
      <c r="E270" s="72"/>
      <c r="F270" s="82"/>
      <c r="G270" s="362">
        <f>G271+G278+G281+G275</f>
        <v>1724720.8</v>
      </c>
      <c r="H270" s="362">
        <f>H271+H278+H281+H275</f>
        <v>1707620.54</v>
      </c>
      <c r="I270" s="59">
        <f t="shared" si="4"/>
        <v>99.00852010365968</v>
      </c>
    </row>
    <row r="271" spans="1:9" ht="15.75" customHeight="1">
      <c r="A271" s="421" t="s">
        <v>282</v>
      </c>
      <c r="B271" s="91" t="s">
        <v>383</v>
      </c>
      <c r="C271" s="114" t="s">
        <v>350</v>
      </c>
      <c r="D271" s="66" t="s">
        <v>350</v>
      </c>
      <c r="E271" s="67" t="s">
        <v>580</v>
      </c>
      <c r="F271" s="363"/>
      <c r="G271" s="314">
        <f>SUM(G272:G274)</f>
        <v>107500</v>
      </c>
      <c r="H271" s="314">
        <f>SUM(H272:H274)</f>
        <v>107500</v>
      </c>
      <c r="I271" s="59">
        <f t="shared" si="4"/>
        <v>100</v>
      </c>
    </row>
    <row r="272" spans="1:9" ht="45" customHeight="1" hidden="1">
      <c r="A272" s="121" t="s">
        <v>266</v>
      </c>
      <c r="B272" s="91" t="s">
        <v>383</v>
      </c>
      <c r="C272" s="84" t="s">
        <v>350</v>
      </c>
      <c r="D272" s="85" t="s">
        <v>350</v>
      </c>
      <c r="E272" s="72" t="s">
        <v>580</v>
      </c>
      <c r="F272" s="73" t="s">
        <v>264</v>
      </c>
      <c r="G272" s="315">
        <v>0</v>
      </c>
      <c r="H272" s="315">
        <v>0</v>
      </c>
      <c r="I272" s="59" t="e">
        <f t="shared" si="4"/>
        <v>#DIV/0!</v>
      </c>
    </row>
    <row r="273" spans="1:9" ht="30.75" customHeight="1">
      <c r="A273" s="121" t="s">
        <v>43</v>
      </c>
      <c r="B273" s="91" t="s">
        <v>383</v>
      </c>
      <c r="C273" s="84" t="s">
        <v>350</v>
      </c>
      <c r="D273" s="85" t="s">
        <v>350</v>
      </c>
      <c r="E273" s="72" t="s">
        <v>580</v>
      </c>
      <c r="F273" s="73" t="s">
        <v>424</v>
      </c>
      <c r="G273" s="315">
        <v>104500</v>
      </c>
      <c r="H273" s="315">
        <v>104500</v>
      </c>
      <c r="I273" s="59">
        <f aca="true" t="shared" si="5" ref="I273:I339">H273/G273*100</f>
        <v>100</v>
      </c>
    </row>
    <row r="274" spans="1:9" ht="30.75" customHeight="1">
      <c r="A274" s="532" t="s">
        <v>6</v>
      </c>
      <c r="B274" s="529" t="s">
        <v>383</v>
      </c>
      <c r="C274" s="545" t="s">
        <v>7</v>
      </c>
      <c r="D274" s="546" t="s">
        <v>350</v>
      </c>
      <c r="E274" s="81" t="s">
        <v>580</v>
      </c>
      <c r="F274" s="81" t="s">
        <v>8</v>
      </c>
      <c r="G274" s="535">
        <v>3000</v>
      </c>
      <c r="H274" s="547">
        <v>3000</v>
      </c>
      <c r="I274" s="59">
        <f t="shared" si="5"/>
        <v>100</v>
      </c>
    </row>
    <row r="275" spans="1:9" ht="27" customHeight="1">
      <c r="A275" s="398" t="s">
        <v>581</v>
      </c>
      <c r="B275" s="91" t="s">
        <v>383</v>
      </c>
      <c r="C275" s="114" t="s">
        <v>350</v>
      </c>
      <c r="D275" s="115" t="s">
        <v>350</v>
      </c>
      <c r="E275" s="67" t="s">
        <v>582</v>
      </c>
      <c r="F275" s="68"/>
      <c r="G275" s="314">
        <f>G276+G277</f>
        <v>1271000</v>
      </c>
      <c r="H275" s="314">
        <f>H276+H277</f>
        <v>1271000</v>
      </c>
      <c r="I275" s="59">
        <f t="shared" si="5"/>
        <v>100</v>
      </c>
    </row>
    <row r="276" spans="1:9" ht="27" customHeight="1">
      <c r="A276" s="121" t="s">
        <v>43</v>
      </c>
      <c r="B276" s="91" t="s">
        <v>383</v>
      </c>
      <c r="C276" s="84" t="s">
        <v>350</v>
      </c>
      <c r="D276" s="85" t="s">
        <v>350</v>
      </c>
      <c r="E276" s="72" t="s">
        <v>582</v>
      </c>
      <c r="F276" s="73" t="s">
        <v>424</v>
      </c>
      <c r="G276" s="315">
        <v>514887.5</v>
      </c>
      <c r="H276" s="315">
        <v>514887.5</v>
      </c>
      <c r="I276" s="59">
        <f t="shared" si="5"/>
        <v>100</v>
      </c>
    </row>
    <row r="277" spans="1:9" ht="18" customHeight="1">
      <c r="A277" s="411" t="s">
        <v>420</v>
      </c>
      <c r="B277" s="91" t="s">
        <v>383</v>
      </c>
      <c r="C277" s="84" t="s">
        <v>350</v>
      </c>
      <c r="D277" s="85" t="s">
        <v>350</v>
      </c>
      <c r="E277" s="72" t="s">
        <v>582</v>
      </c>
      <c r="F277" s="73" t="s">
        <v>419</v>
      </c>
      <c r="G277" s="315">
        <v>756112.5</v>
      </c>
      <c r="H277" s="315">
        <v>756112.5</v>
      </c>
      <c r="I277" s="59">
        <f>H277/G277*100</f>
        <v>100</v>
      </c>
    </row>
    <row r="278" spans="1:9" ht="51" customHeight="1">
      <c r="A278" s="421" t="s">
        <v>283</v>
      </c>
      <c r="B278" s="91" t="s">
        <v>383</v>
      </c>
      <c r="C278" s="114" t="s">
        <v>350</v>
      </c>
      <c r="D278" s="66" t="s">
        <v>350</v>
      </c>
      <c r="E278" s="67" t="s">
        <v>28</v>
      </c>
      <c r="F278" s="363"/>
      <c r="G278" s="314">
        <f>SUM(G279:G280)</f>
        <v>141300</v>
      </c>
      <c r="H278" s="314">
        <f>SUM(H279:H280)</f>
        <v>141300</v>
      </c>
      <c r="I278" s="59">
        <f>H278/G278*100</f>
        <v>100</v>
      </c>
    </row>
    <row r="279" spans="1:9" ht="30" customHeight="1">
      <c r="A279" s="121" t="s">
        <v>43</v>
      </c>
      <c r="B279" s="91" t="s">
        <v>383</v>
      </c>
      <c r="C279" s="84" t="s">
        <v>350</v>
      </c>
      <c r="D279" s="85" t="s">
        <v>350</v>
      </c>
      <c r="E279" s="72" t="s">
        <v>28</v>
      </c>
      <c r="F279" s="73" t="s">
        <v>424</v>
      </c>
      <c r="G279" s="315">
        <v>64649.9</v>
      </c>
      <c r="H279" s="315">
        <v>64649.9</v>
      </c>
      <c r="I279" s="59">
        <f>H279/G279*100</f>
        <v>100</v>
      </c>
    </row>
    <row r="280" spans="1:9" ht="21.75" customHeight="1">
      <c r="A280" s="411" t="s">
        <v>420</v>
      </c>
      <c r="B280" s="91" t="s">
        <v>383</v>
      </c>
      <c r="C280" s="84" t="s">
        <v>350</v>
      </c>
      <c r="D280" s="85" t="s">
        <v>350</v>
      </c>
      <c r="E280" s="72" t="s">
        <v>28</v>
      </c>
      <c r="F280" s="83" t="s">
        <v>419</v>
      </c>
      <c r="G280" s="315">
        <v>76650.1</v>
      </c>
      <c r="H280" s="315">
        <v>76650.1</v>
      </c>
      <c r="I280" s="59">
        <f>H280/G280*100</f>
        <v>100</v>
      </c>
    </row>
    <row r="281" spans="1:9" ht="31.5" customHeight="1">
      <c r="A281" s="421" t="s">
        <v>583</v>
      </c>
      <c r="B281" s="91" t="s">
        <v>383</v>
      </c>
      <c r="C281" s="114" t="s">
        <v>350</v>
      </c>
      <c r="D281" s="66" t="s">
        <v>350</v>
      </c>
      <c r="E281" s="67" t="s">
        <v>584</v>
      </c>
      <c r="F281" s="73"/>
      <c r="G281" s="314">
        <f>G282+G283+G284</f>
        <v>204920.8</v>
      </c>
      <c r="H281" s="314">
        <f>H282+H283+H284</f>
        <v>187820.54</v>
      </c>
      <c r="I281" s="59">
        <f>H281/G281*100</f>
        <v>91.65518580837086</v>
      </c>
    </row>
    <row r="282" spans="1:9" ht="12.75">
      <c r="A282" s="399" t="s">
        <v>515</v>
      </c>
      <c r="B282" s="91" t="s">
        <v>383</v>
      </c>
      <c r="C282" s="84" t="s">
        <v>350</v>
      </c>
      <c r="D282" s="71" t="s">
        <v>350</v>
      </c>
      <c r="E282" s="72" t="s">
        <v>584</v>
      </c>
      <c r="F282" s="73" t="s">
        <v>40</v>
      </c>
      <c r="G282" s="364">
        <v>99955.31</v>
      </c>
      <c r="H282" s="364">
        <v>99321.02</v>
      </c>
      <c r="I282" s="59">
        <f t="shared" si="5"/>
        <v>99.36542640906222</v>
      </c>
    </row>
    <row r="283" spans="1:9" ht="43.5" customHeight="1">
      <c r="A283" s="399" t="s">
        <v>516</v>
      </c>
      <c r="B283" s="91" t="s">
        <v>383</v>
      </c>
      <c r="C283" s="84" t="s">
        <v>350</v>
      </c>
      <c r="D283" s="71" t="s">
        <v>350</v>
      </c>
      <c r="E283" s="72" t="s">
        <v>584</v>
      </c>
      <c r="F283" s="73" t="s">
        <v>178</v>
      </c>
      <c r="G283" s="364">
        <v>32018.69</v>
      </c>
      <c r="H283" s="364">
        <v>29995.26</v>
      </c>
      <c r="I283" s="59">
        <f t="shared" si="5"/>
        <v>93.68047224917696</v>
      </c>
    </row>
    <row r="284" spans="1:9" ht="19.5" customHeight="1">
      <c r="A284" s="411" t="s">
        <v>420</v>
      </c>
      <c r="B284" s="91" t="s">
        <v>383</v>
      </c>
      <c r="C284" s="84" t="s">
        <v>350</v>
      </c>
      <c r="D284" s="71" t="s">
        <v>350</v>
      </c>
      <c r="E284" s="72" t="s">
        <v>584</v>
      </c>
      <c r="F284" s="73" t="s">
        <v>419</v>
      </c>
      <c r="G284" s="364">
        <v>72946.8</v>
      </c>
      <c r="H284" s="364">
        <v>58504.26</v>
      </c>
      <c r="I284" s="59">
        <f t="shared" si="5"/>
        <v>80.2012699666058</v>
      </c>
    </row>
    <row r="285" spans="1:9" ht="19.5" customHeight="1">
      <c r="A285" s="407" t="s">
        <v>372</v>
      </c>
      <c r="B285" s="91" t="s">
        <v>383</v>
      </c>
      <c r="C285" s="99" t="s">
        <v>350</v>
      </c>
      <c r="D285" s="61" t="s">
        <v>352</v>
      </c>
      <c r="E285" s="62"/>
      <c r="F285" s="63"/>
      <c r="G285" s="313">
        <f>G286+G294+G304+G307+G300+G302</f>
        <v>14965261.44</v>
      </c>
      <c r="H285" s="313">
        <f>H286+H294+H304+H307+H300+H302</f>
        <v>14929314.39</v>
      </c>
      <c r="I285" s="59">
        <f t="shared" si="5"/>
        <v>99.75979671224509</v>
      </c>
    </row>
    <row r="286" spans="1:9" ht="27" customHeight="1">
      <c r="A286" s="118" t="s">
        <v>284</v>
      </c>
      <c r="B286" s="91" t="s">
        <v>383</v>
      </c>
      <c r="C286" s="122" t="s">
        <v>350</v>
      </c>
      <c r="D286" s="109" t="s">
        <v>352</v>
      </c>
      <c r="E286" s="110" t="s">
        <v>585</v>
      </c>
      <c r="F286" s="111"/>
      <c r="G286" s="350">
        <f>SUM(G287:G293)</f>
        <v>11114910.66</v>
      </c>
      <c r="H286" s="350">
        <f>SUM(H287:H293)</f>
        <v>11089570.31</v>
      </c>
      <c r="I286" s="59">
        <f t="shared" si="5"/>
        <v>99.77201481167822</v>
      </c>
    </row>
    <row r="287" spans="1:9" ht="18" customHeight="1">
      <c r="A287" s="121" t="s">
        <v>515</v>
      </c>
      <c r="B287" s="91" t="s">
        <v>383</v>
      </c>
      <c r="C287" s="84" t="s">
        <v>350</v>
      </c>
      <c r="D287" s="71" t="s">
        <v>352</v>
      </c>
      <c r="E287" s="72" t="s">
        <v>585</v>
      </c>
      <c r="F287" s="82" t="s">
        <v>40</v>
      </c>
      <c r="G287" s="315">
        <v>7026481.75</v>
      </c>
      <c r="H287" s="315">
        <v>7026441.14</v>
      </c>
      <c r="I287" s="59">
        <f t="shared" si="5"/>
        <v>99.99942204361378</v>
      </c>
    </row>
    <row r="288" spans="1:9" ht="31.5" customHeight="1">
      <c r="A288" s="121" t="s">
        <v>42</v>
      </c>
      <c r="B288" s="91" t="s">
        <v>383</v>
      </c>
      <c r="C288" s="84" t="s">
        <v>350</v>
      </c>
      <c r="D288" s="71" t="s">
        <v>352</v>
      </c>
      <c r="E288" s="72" t="s">
        <v>585</v>
      </c>
      <c r="F288" s="82" t="s">
        <v>41</v>
      </c>
      <c r="G288" s="315">
        <v>280183.19</v>
      </c>
      <c r="H288" s="315">
        <v>280183.19</v>
      </c>
      <c r="I288" s="59">
        <f t="shared" si="5"/>
        <v>100</v>
      </c>
    </row>
    <row r="289" spans="1:9" ht="41.25" customHeight="1">
      <c r="A289" s="399" t="s">
        <v>516</v>
      </c>
      <c r="B289" s="91" t="s">
        <v>383</v>
      </c>
      <c r="C289" s="84" t="s">
        <v>350</v>
      </c>
      <c r="D289" s="71" t="s">
        <v>352</v>
      </c>
      <c r="E289" s="72" t="s">
        <v>585</v>
      </c>
      <c r="F289" s="82" t="s">
        <v>178</v>
      </c>
      <c r="G289" s="315">
        <v>2991412.2</v>
      </c>
      <c r="H289" s="315">
        <v>2980226</v>
      </c>
      <c r="I289" s="59">
        <f t="shared" si="5"/>
        <v>99.62605621518826</v>
      </c>
    </row>
    <row r="290" spans="1:9" ht="28.5" customHeight="1">
      <c r="A290" s="121" t="s">
        <v>43</v>
      </c>
      <c r="B290" s="91" t="s">
        <v>383</v>
      </c>
      <c r="C290" s="84" t="s">
        <v>350</v>
      </c>
      <c r="D290" s="71" t="s">
        <v>352</v>
      </c>
      <c r="E290" s="72" t="s">
        <v>585</v>
      </c>
      <c r="F290" s="82" t="s">
        <v>424</v>
      </c>
      <c r="G290" s="315">
        <v>700431.41</v>
      </c>
      <c r="H290" s="315">
        <v>691471.32</v>
      </c>
      <c r="I290" s="59">
        <f t="shared" si="5"/>
        <v>98.72077552889867</v>
      </c>
    </row>
    <row r="291" spans="1:9" ht="26.25" customHeight="1">
      <c r="A291" s="121" t="s">
        <v>34</v>
      </c>
      <c r="B291" s="91" t="s">
        <v>383</v>
      </c>
      <c r="C291" s="84" t="s">
        <v>350</v>
      </c>
      <c r="D291" s="71" t="s">
        <v>352</v>
      </c>
      <c r="E291" s="72" t="s">
        <v>585</v>
      </c>
      <c r="F291" s="73" t="s">
        <v>37</v>
      </c>
      <c r="G291" s="315">
        <v>2400</v>
      </c>
      <c r="H291" s="315">
        <v>919.75</v>
      </c>
      <c r="I291" s="59">
        <f t="shared" si="5"/>
        <v>38.322916666666664</v>
      </c>
    </row>
    <row r="292" spans="1:14" ht="25.5" customHeight="1">
      <c r="A292" s="121" t="s">
        <v>36</v>
      </c>
      <c r="B292" s="91" t="s">
        <v>383</v>
      </c>
      <c r="C292" s="84" t="s">
        <v>350</v>
      </c>
      <c r="D292" s="71" t="s">
        <v>352</v>
      </c>
      <c r="E292" s="72" t="s">
        <v>585</v>
      </c>
      <c r="F292" s="73" t="s">
        <v>38</v>
      </c>
      <c r="G292" s="315">
        <v>3500</v>
      </c>
      <c r="H292" s="315">
        <v>800</v>
      </c>
      <c r="I292" s="59">
        <f t="shared" si="5"/>
        <v>22.857142857142858</v>
      </c>
      <c r="J292" s="162"/>
      <c r="K292" s="162"/>
      <c r="L292" s="162"/>
      <c r="M292" s="162"/>
      <c r="N292" s="163"/>
    </row>
    <row r="293" spans="1:14" ht="19.5" customHeight="1">
      <c r="A293" s="155" t="s">
        <v>512</v>
      </c>
      <c r="B293" s="91" t="s">
        <v>383</v>
      </c>
      <c r="C293" s="84" t="s">
        <v>350</v>
      </c>
      <c r="D293" s="71" t="s">
        <v>352</v>
      </c>
      <c r="E293" s="72" t="s">
        <v>585</v>
      </c>
      <c r="F293" s="73" t="s">
        <v>513</v>
      </c>
      <c r="G293" s="315">
        <v>110502.11</v>
      </c>
      <c r="H293" s="315">
        <v>109528.91</v>
      </c>
      <c r="I293" s="59">
        <f t="shared" si="5"/>
        <v>99.11929283522278</v>
      </c>
      <c r="J293" s="161"/>
      <c r="K293" s="161"/>
      <c r="L293" s="161"/>
      <c r="N293" s="161"/>
    </row>
    <row r="294" spans="1:9" ht="63.75">
      <c r="A294" s="421" t="s">
        <v>316</v>
      </c>
      <c r="B294" s="91" t="s">
        <v>383</v>
      </c>
      <c r="C294" s="114" t="s">
        <v>350</v>
      </c>
      <c r="D294" s="66" t="s">
        <v>352</v>
      </c>
      <c r="E294" s="67" t="s">
        <v>586</v>
      </c>
      <c r="F294" s="363"/>
      <c r="G294" s="314">
        <f>SUM(G295:G299)</f>
        <v>781140</v>
      </c>
      <c r="H294" s="314">
        <f>SUM(H295:H299)</f>
        <v>781140</v>
      </c>
      <c r="I294" s="59">
        <f t="shared" si="5"/>
        <v>100</v>
      </c>
    </row>
    <row r="295" spans="1:9" ht="25.5">
      <c r="A295" s="121" t="s">
        <v>42</v>
      </c>
      <c r="B295" s="91" t="s">
        <v>383</v>
      </c>
      <c r="C295" s="84" t="s">
        <v>350</v>
      </c>
      <c r="D295" s="85" t="s">
        <v>352</v>
      </c>
      <c r="E295" s="72" t="s">
        <v>586</v>
      </c>
      <c r="F295" s="73" t="s">
        <v>41</v>
      </c>
      <c r="G295" s="315">
        <v>16190</v>
      </c>
      <c r="H295" s="315">
        <v>16190</v>
      </c>
      <c r="I295" s="59">
        <f t="shared" si="5"/>
        <v>100</v>
      </c>
    </row>
    <row r="296" spans="1:14" ht="51" hidden="1">
      <c r="A296" s="121" t="s">
        <v>335</v>
      </c>
      <c r="B296" s="91" t="s">
        <v>383</v>
      </c>
      <c r="C296" s="84" t="s">
        <v>350</v>
      </c>
      <c r="D296" s="85" t="s">
        <v>352</v>
      </c>
      <c r="E296" s="72" t="s">
        <v>586</v>
      </c>
      <c r="F296" s="73" t="s">
        <v>336</v>
      </c>
      <c r="G296" s="315">
        <v>0</v>
      </c>
      <c r="H296" s="315">
        <v>0</v>
      </c>
      <c r="I296" s="59" t="e">
        <f t="shared" si="5"/>
        <v>#DIV/0!</v>
      </c>
      <c r="J296" s="161"/>
      <c r="K296" s="161"/>
      <c r="L296" s="161"/>
      <c r="N296" s="161"/>
    </row>
    <row r="297" spans="1:9" ht="38.25">
      <c r="A297" s="121" t="s">
        <v>587</v>
      </c>
      <c r="B297" s="91" t="s">
        <v>383</v>
      </c>
      <c r="C297" s="84" t="s">
        <v>350</v>
      </c>
      <c r="D297" s="85" t="s">
        <v>352</v>
      </c>
      <c r="E297" s="72" t="s">
        <v>586</v>
      </c>
      <c r="F297" s="73" t="s">
        <v>424</v>
      </c>
      <c r="G297" s="315">
        <v>99950</v>
      </c>
      <c r="H297" s="315">
        <v>99950</v>
      </c>
      <c r="I297" s="59">
        <f t="shared" si="5"/>
        <v>100</v>
      </c>
    </row>
    <row r="298" spans="1:9" ht="28.5" customHeight="1">
      <c r="A298" s="155" t="s">
        <v>588</v>
      </c>
      <c r="B298" s="91" t="s">
        <v>383</v>
      </c>
      <c r="C298" s="84" t="s">
        <v>350</v>
      </c>
      <c r="D298" s="85" t="s">
        <v>352</v>
      </c>
      <c r="E298" s="72" t="s">
        <v>586</v>
      </c>
      <c r="F298" s="73" t="s">
        <v>419</v>
      </c>
      <c r="G298" s="315">
        <v>665000</v>
      </c>
      <c r="H298" s="315">
        <v>665000</v>
      </c>
      <c r="I298" s="59">
        <f t="shared" si="5"/>
        <v>100</v>
      </c>
    </row>
    <row r="299" spans="1:9" ht="0.75" customHeight="1">
      <c r="A299" s="411" t="s">
        <v>420</v>
      </c>
      <c r="B299" s="91" t="s">
        <v>383</v>
      </c>
      <c r="C299" s="84" t="s">
        <v>350</v>
      </c>
      <c r="D299" s="85" t="s">
        <v>352</v>
      </c>
      <c r="E299" s="72" t="s">
        <v>586</v>
      </c>
      <c r="F299" s="73" t="s">
        <v>419</v>
      </c>
      <c r="G299" s="315">
        <v>0</v>
      </c>
      <c r="H299" s="315">
        <v>0</v>
      </c>
      <c r="I299" s="59" t="e">
        <f t="shared" si="5"/>
        <v>#DIV/0!</v>
      </c>
    </row>
    <row r="300" spans="1:9" ht="30" customHeight="1">
      <c r="A300" s="158" t="s">
        <v>589</v>
      </c>
      <c r="B300" s="91" t="s">
        <v>383</v>
      </c>
      <c r="C300" s="114" t="s">
        <v>350</v>
      </c>
      <c r="D300" s="115" t="s">
        <v>352</v>
      </c>
      <c r="E300" s="67" t="s">
        <v>590</v>
      </c>
      <c r="F300" s="68"/>
      <c r="G300" s="314">
        <f>G301</f>
        <v>1316668</v>
      </c>
      <c r="H300" s="314">
        <f>H301</f>
        <v>1316668</v>
      </c>
      <c r="I300" s="59">
        <f t="shared" si="5"/>
        <v>100</v>
      </c>
    </row>
    <row r="301" spans="1:9" ht="38.25" customHeight="1">
      <c r="A301" s="121" t="s">
        <v>587</v>
      </c>
      <c r="B301" s="91" t="s">
        <v>383</v>
      </c>
      <c r="C301" s="84" t="s">
        <v>350</v>
      </c>
      <c r="D301" s="85" t="s">
        <v>352</v>
      </c>
      <c r="E301" s="72" t="s">
        <v>590</v>
      </c>
      <c r="F301" s="73" t="s">
        <v>424</v>
      </c>
      <c r="G301" s="315">
        <v>1316668</v>
      </c>
      <c r="H301" s="315">
        <v>1316668</v>
      </c>
      <c r="I301" s="59">
        <f>H301/G301*100</f>
        <v>100</v>
      </c>
    </row>
    <row r="302" spans="1:9" ht="29.25" customHeight="1">
      <c r="A302" s="158" t="s">
        <v>591</v>
      </c>
      <c r="B302" s="91" t="s">
        <v>383</v>
      </c>
      <c r="C302" s="114" t="s">
        <v>350</v>
      </c>
      <c r="D302" s="115" t="s">
        <v>352</v>
      </c>
      <c r="E302" s="67" t="s">
        <v>29</v>
      </c>
      <c r="F302" s="73"/>
      <c r="G302" s="314">
        <f>G303</f>
        <v>105093.53</v>
      </c>
      <c r="H302" s="314">
        <f>H303</f>
        <v>105093.53</v>
      </c>
      <c r="I302" s="59">
        <f>H302/G302*100</f>
        <v>100</v>
      </c>
    </row>
    <row r="303" spans="1:9" ht="36" customHeight="1">
      <c r="A303" s="121" t="s">
        <v>587</v>
      </c>
      <c r="B303" s="91" t="s">
        <v>383</v>
      </c>
      <c r="C303" s="84" t="s">
        <v>350</v>
      </c>
      <c r="D303" s="85" t="s">
        <v>352</v>
      </c>
      <c r="E303" s="72" t="s">
        <v>29</v>
      </c>
      <c r="F303" s="73" t="s">
        <v>424</v>
      </c>
      <c r="G303" s="315">
        <v>105093.53</v>
      </c>
      <c r="H303" s="315">
        <v>105093.53</v>
      </c>
      <c r="I303" s="59">
        <f>H303/G303*100</f>
        <v>100</v>
      </c>
    </row>
    <row r="304" spans="1:9" ht="30.75" customHeight="1">
      <c r="A304" s="158" t="s">
        <v>285</v>
      </c>
      <c r="B304" s="91" t="s">
        <v>383</v>
      </c>
      <c r="C304" s="114" t="s">
        <v>350</v>
      </c>
      <c r="D304" s="66" t="s">
        <v>352</v>
      </c>
      <c r="E304" s="67" t="s">
        <v>592</v>
      </c>
      <c r="F304" s="68"/>
      <c r="G304" s="314">
        <f>G305+G306</f>
        <v>1254749.25</v>
      </c>
      <c r="H304" s="314">
        <f>H305+H306</f>
        <v>1254697.55</v>
      </c>
      <c r="I304" s="59">
        <f>H304/G304*100</f>
        <v>99.9958796548394</v>
      </c>
    </row>
    <row r="305" spans="1:9" ht="19.5" customHeight="1">
      <c r="A305" s="121" t="s">
        <v>43</v>
      </c>
      <c r="B305" s="91" t="s">
        <v>383</v>
      </c>
      <c r="C305" s="84" t="s">
        <v>350</v>
      </c>
      <c r="D305" s="71" t="s">
        <v>352</v>
      </c>
      <c r="E305" s="72" t="s">
        <v>592</v>
      </c>
      <c r="F305" s="82" t="s">
        <v>424</v>
      </c>
      <c r="G305" s="315">
        <v>754077.45</v>
      </c>
      <c r="H305" s="315">
        <v>754025.75</v>
      </c>
      <c r="I305" s="59">
        <f t="shared" si="5"/>
        <v>99.99314394032072</v>
      </c>
    </row>
    <row r="306" spans="1:9" ht="24" customHeight="1">
      <c r="A306" s="411" t="s">
        <v>420</v>
      </c>
      <c r="B306" s="91" t="s">
        <v>383</v>
      </c>
      <c r="C306" s="84" t="s">
        <v>350</v>
      </c>
      <c r="D306" s="71" t="s">
        <v>352</v>
      </c>
      <c r="E306" s="72" t="s">
        <v>592</v>
      </c>
      <c r="F306" s="82" t="s">
        <v>419</v>
      </c>
      <c r="G306" s="315">
        <v>500671.8</v>
      </c>
      <c r="H306" s="315">
        <v>500671.8</v>
      </c>
      <c r="I306" s="59">
        <f t="shared" si="5"/>
        <v>100</v>
      </c>
    </row>
    <row r="307" spans="1:9" ht="30.75" customHeight="1">
      <c r="A307" s="158" t="s">
        <v>286</v>
      </c>
      <c r="B307" s="91" t="s">
        <v>383</v>
      </c>
      <c r="C307" s="114" t="s">
        <v>350</v>
      </c>
      <c r="D307" s="66" t="s">
        <v>352</v>
      </c>
      <c r="E307" s="67" t="s">
        <v>593</v>
      </c>
      <c r="F307" s="68"/>
      <c r="G307" s="314">
        <f>G308+G309</f>
        <v>392700</v>
      </c>
      <c r="H307" s="314">
        <f>H308+H309</f>
        <v>382145</v>
      </c>
      <c r="I307" s="59">
        <f t="shared" si="5"/>
        <v>97.31219760631525</v>
      </c>
    </row>
    <row r="308" spans="1:9" ht="27.75" customHeight="1">
      <c r="A308" s="121" t="s">
        <v>43</v>
      </c>
      <c r="B308" s="91" t="s">
        <v>383</v>
      </c>
      <c r="C308" s="84" t="s">
        <v>350</v>
      </c>
      <c r="D308" s="71" t="s">
        <v>352</v>
      </c>
      <c r="E308" s="72" t="s">
        <v>593</v>
      </c>
      <c r="F308" s="82" t="s">
        <v>424</v>
      </c>
      <c r="G308" s="315">
        <v>211700</v>
      </c>
      <c r="H308" s="315">
        <v>201364</v>
      </c>
      <c r="I308" s="59">
        <f>H308/G308*100</f>
        <v>95.1176192725555</v>
      </c>
    </row>
    <row r="309" spans="1:9" ht="21" customHeight="1">
      <c r="A309" s="411" t="s">
        <v>420</v>
      </c>
      <c r="B309" s="91" t="s">
        <v>383</v>
      </c>
      <c r="C309" s="84" t="s">
        <v>350</v>
      </c>
      <c r="D309" s="71" t="s">
        <v>352</v>
      </c>
      <c r="E309" s="72" t="s">
        <v>593</v>
      </c>
      <c r="F309" s="82" t="s">
        <v>419</v>
      </c>
      <c r="G309" s="315">
        <v>181000</v>
      </c>
      <c r="H309" s="315">
        <v>180781</v>
      </c>
      <c r="I309" s="59">
        <f t="shared" si="5"/>
        <v>99.87900552486188</v>
      </c>
    </row>
    <row r="310" spans="1:9" ht="24" customHeight="1">
      <c r="A310" s="422" t="s">
        <v>412</v>
      </c>
      <c r="B310" s="440" t="s">
        <v>383</v>
      </c>
      <c r="C310" s="365" t="s">
        <v>351</v>
      </c>
      <c r="D310" s="366"/>
      <c r="E310" s="367"/>
      <c r="F310" s="368"/>
      <c r="G310" s="312">
        <f>G311</f>
        <v>18226414.49</v>
      </c>
      <c r="H310" s="312">
        <f>H311</f>
        <v>18165894.24</v>
      </c>
      <c r="I310" s="59">
        <f t="shared" si="5"/>
        <v>99.66795306870034</v>
      </c>
    </row>
    <row r="311" spans="1:9" ht="16.5" customHeight="1">
      <c r="A311" s="407" t="s">
        <v>373</v>
      </c>
      <c r="B311" s="91" t="s">
        <v>383</v>
      </c>
      <c r="C311" s="92" t="s">
        <v>351</v>
      </c>
      <c r="D311" s="61" t="s">
        <v>349</v>
      </c>
      <c r="E311" s="62"/>
      <c r="F311" s="63"/>
      <c r="G311" s="356">
        <f>G312+G340+G342+G338+G344+G336</f>
        <v>18226414.49</v>
      </c>
      <c r="H311" s="356">
        <f>H312+H340+H342+H338+H344+H336</f>
        <v>18165894.24</v>
      </c>
      <c r="I311" s="59"/>
    </row>
    <row r="312" spans="1:9" ht="15.75" customHeight="1">
      <c r="A312" s="118" t="s">
        <v>287</v>
      </c>
      <c r="B312" s="91" t="s">
        <v>383</v>
      </c>
      <c r="C312" s="108" t="s">
        <v>351</v>
      </c>
      <c r="D312" s="109" t="s">
        <v>349</v>
      </c>
      <c r="E312" s="110" t="s">
        <v>594</v>
      </c>
      <c r="F312" s="111"/>
      <c r="G312" s="350">
        <f>G313+G317+G322+G325+G328+G331+G315</f>
        <v>12652145.73</v>
      </c>
      <c r="H312" s="350">
        <f>H313+H317+H322+H325+H328+H331+H315</f>
        <v>12594492.21</v>
      </c>
      <c r="I312" s="59">
        <f t="shared" si="5"/>
        <v>99.5443182426891</v>
      </c>
    </row>
    <row r="313" spans="1:9" ht="52.5" customHeight="1">
      <c r="A313" s="369" t="s">
        <v>595</v>
      </c>
      <c r="B313" s="91" t="s">
        <v>383</v>
      </c>
      <c r="C313" s="114" t="s">
        <v>351</v>
      </c>
      <c r="D313" s="66" t="s">
        <v>349</v>
      </c>
      <c r="E313" s="67" t="s">
        <v>596</v>
      </c>
      <c r="F313" s="82"/>
      <c r="G313" s="314">
        <f>G314</f>
        <v>691800</v>
      </c>
      <c r="H313" s="314">
        <f>H314</f>
        <v>667181.67</v>
      </c>
      <c r="I313" s="59">
        <f t="shared" si="5"/>
        <v>96.44140936686905</v>
      </c>
    </row>
    <row r="314" spans="1:9" ht="33" customHeight="1">
      <c r="A314" s="121" t="s">
        <v>43</v>
      </c>
      <c r="B314" s="91" t="s">
        <v>383</v>
      </c>
      <c r="C314" s="84" t="s">
        <v>351</v>
      </c>
      <c r="D314" s="71" t="s">
        <v>349</v>
      </c>
      <c r="E314" s="72" t="s">
        <v>596</v>
      </c>
      <c r="F314" s="82" t="s">
        <v>424</v>
      </c>
      <c r="G314" s="315">
        <v>691800</v>
      </c>
      <c r="H314" s="315">
        <v>667181.67</v>
      </c>
      <c r="I314" s="59">
        <f t="shared" si="5"/>
        <v>96.44140936686905</v>
      </c>
    </row>
    <row r="315" spans="1:11" ht="63" customHeight="1">
      <c r="A315" s="127" t="s">
        <v>30</v>
      </c>
      <c r="B315" s="91" t="s">
        <v>383</v>
      </c>
      <c r="C315" s="114" t="s">
        <v>351</v>
      </c>
      <c r="D315" s="66" t="s">
        <v>349</v>
      </c>
      <c r="E315" s="67" t="s">
        <v>31</v>
      </c>
      <c r="F315" s="82"/>
      <c r="G315" s="314">
        <f>G316</f>
        <v>74131.3</v>
      </c>
      <c r="H315" s="314">
        <f>H316</f>
        <v>74131.3</v>
      </c>
      <c r="I315" s="59">
        <f t="shared" si="5"/>
        <v>100</v>
      </c>
      <c r="J315" s="161">
        <f>G315+G318+G323+G326+G336+G344</f>
        <v>10535981</v>
      </c>
      <c r="K315" t="s">
        <v>9</v>
      </c>
    </row>
    <row r="316" spans="1:11" ht="30.75" customHeight="1">
      <c r="A316" s="121" t="s">
        <v>43</v>
      </c>
      <c r="B316" s="91" t="s">
        <v>383</v>
      </c>
      <c r="C316" s="84" t="s">
        <v>351</v>
      </c>
      <c r="D316" s="71" t="s">
        <v>349</v>
      </c>
      <c r="E316" s="72" t="s">
        <v>31</v>
      </c>
      <c r="F316" s="82" t="s">
        <v>424</v>
      </c>
      <c r="G316" s="315">
        <v>74131.3</v>
      </c>
      <c r="H316" s="315">
        <v>74131.3</v>
      </c>
      <c r="I316" s="59">
        <f t="shared" si="5"/>
        <v>100</v>
      </c>
      <c r="J316" s="161">
        <f>G313+G338+G340+G342</f>
        <v>5940431.49</v>
      </c>
      <c r="K316" t="s">
        <v>10</v>
      </c>
    </row>
    <row r="317" spans="1:11" ht="51">
      <c r="A317" s="88" t="s">
        <v>288</v>
      </c>
      <c r="B317" s="91" t="s">
        <v>383</v>
      </c>
      <c r="C317" s="92" t="s">
        <v>289</v>
      </c>
      <c r="D317" s="61" t="s">
        <v>349</v>
      </c>
      <c r="E317" s="62" t="s">
        <v>597</v>
      </c>
      <c r="F317" s="63"/>
      <c r="G317" s="356">
        <f>G320+G318</f>
        <v>11494621.15</v>
      </c>
      <c r="H317" s="356">
        <f>H320+H318</f>
        <v>11461585.96</v>
      </c>
      <c r="I317" s="59">
        <f t="shared" si="5"/>
        <v>99.71260305521248</v>
      </c>
      <c r="J317" s="161">
        <f>G320</f>
        <v>1750002</v>
      </c>
      <c r="K317" t="s">
        <v>453</v>
      </c>
    </row>
    <row r="318" spans="1:9" ht="12.75">
      <c r="A318" s="158" t="s">
        <v>291</v>
      </c>
      <c r="B318" s="91" t="s">
        <v>383</v>
      </c>
      <c r="C318" s="65" t="s">
        <v>351</v>
      </c>
      <c r="D318" s="66" t="s">
        <v>349</v>
      </c>
      <c r="E318" s="67" t="s">
        <v>598</v>
      </c>
      <c r="F318" s="68"/>
      <c r="G318" s="314">
        <f>SUM(G319:G319)</f>
        <v>9744619.15</v>
      </c>
      <c r="H318" s="314">
        <f>SUM(H319:H319)</f>
        <v>9711583.96</v>
      </c>
      <c r="I318" s="59">
        <f t="shared" si="5"/>
        <v>99.66099044517303</v>
      </c>
    </row>
    <row r="319" spans="1:9" ht="51">
      <c r="A319" s="399" t="s">
        <v>44</v>
      </c>
      <c r="B319" s="91" t="s">
        <v>383</v>
      </c>
      <c r="C319" s="128" t="s">
        <v>351</v>
      </c>
      <c r="D319" s="71" t="s">
        <v>349</v>
      </c>
      <c r="E319" s="72" t="s">
        <v>598</v>
      </c>
      <c r="F319" s="82" t="s">
        <v>45</v>
      </c>
      <c r="G319" s="315">
        <v>9744619.15</v>
      </c>
      <c r="H319" s="315">
        <v>9711583.96</v>
      </c>
      <c r="I319" s="59">
        <f t="shared" si="5"/>
        <v>99.66099044517303</v>
      </c>
    </row>
    <row r="320" spans="1:9" ht="51">
      <c r="A320" s="369" t="s">
        <v>290</v>
      </c>
      <c r="B320" s="91" t="s">
        <v>383</v>
      </c>
      <c r="C320" s="65" t="s">
        <v>351</v>
      </c>
      <c r="D320" s="66" t="s">
        <v>349</v>
      </c>
      <c r="E320" s="67" t="s">
        <v>599</v>
      </c>
      <c r="F320" s="68"/>
      <c r="G320" s="314">
        <f>SUM(G321:G321)</f>
        <v>1750002</v>
      </c>
      <c r="H320" s="314">
        <f>SUM(H321:H321)</f>
        <v>1750002</v>
      </c>
      <c r="I320" s="59">
        <f t="shared" si="5"/>
        <v>100</v>
      </c>
    </row>
    <row r="321" spans="1:9" ht="51">
      <c r="A321" s="399" t="s">
        <v>44</v>
      </c>
      <c r="B321" s="91" t="s">
        <v>383</v>
      </c>
      <c r="C321" s="128" t="s">
        <v>351</v>
      </c>
      <c r="D321" s="71" t="s">
        <v>349</v>
      </c>
      <c r="E321" s="72" t="s">
        <v>599</v>
      </c>
      <c r="F321" s="82" t="s">
        <v>45</v>
      </c>
      <c r="G321" s="315">
        <v>1750002</v>
      </c>
      <c r="H321" s="315">
        <v>1750002</v>
      </c>
      <c r="I321" s="59">
        <f t="shared" si="5"/>
        <v>100</v>
      </c>
    </row>
    <row r="322" spans="1:9" ht="25.5">
      <c r="A322" s="370" t="s">
        <v>292</v>
      </c>
      <c r="B322" s="91" t="s">
        <v>383</v>
      </c>
      <c r="C322" s="436" t="s">
        <v>351</v>
      </c>
      <c r="D322" s="110" t="s">
        <v>349</v>
      </c>
      <c r="E322" s="330" t="s">
        <v>600</v>
      </c>
      <c r="F322" s="371"/>
      <c r="G322" s="372">
        <f>G323</f>
        <v>5923.2</v>
      </c>
      <c r="H322" s="372">
        <f>H323</f>
        <v>5923.2</v>
      </c>
      <c r="I322" s="59">
        <f t="shared" si="5"/>
        <v>100</v>
      </c>
    </row>
    <row r="323" spans="1:9" ht="38.25">
      <c r="A323" s="127" t="s">
        <v>293</v>
      </c>
      <c r="B323" s="91" t="s">
        <v>383</v>
      </c>
      <c r="C323" s="65" t="s">
        <v>351</v>
      </c>
      <c r="D323" s="67" t="s">
        <v>349</v>
      </c>
      <c r="E323" s="97" t="s">
        <v>601</v>
      </c>
      <c r="F323" s="98"/>
      <c r="G323" s="340">
        <f>G324</f>
        <v>5923.2</v>
      </c>
      <c r="H323" s="340">
        <f>H324</f>
        <v>5923.2</v>
      </c>
      <c r="I323" s="59">
        <f t="shared" si="5"/>
        <v>100</v>
      </c>
    </row>
    <row r="324" spans="1:9" ht="12.75">
      <c r="A324" s="399" t="s">
        <v>420</v>
      </c>
      <c r="B324" s="91" t="s">
        <v>383</v>
      </c>
      <c r="C324" s="70" t="s">
        <v>351</v>
      </c>
      <c r="D324" s="71" t="s">
        <v>349</v>
      </c>
      <c r="E324" s="72" t="s">
        <v>601</v>
      </c>
      <c r="F324" s="73" t="s">
        <v>419</v>
      </c>
      <c r="G324" s="315">
        <v>5923.2</v>
      </c>
      <c r="H324" s="315">
        <v>5923.2</v>
      </c>
      <c r="I324" s="59">
        <f t="shared" si="5"/>
        <v>100</v>
      </c>
    </row>
    <row r="325" spans="1:9" ht="12.75">
      <c r="A325" s="118" t="s">
        <v>294</v>
      </c>
      <c r="B325" s="91" t="s">
        <v>383</v>
      </c>
      <c r="C325" s="122" t="s">
        <v>351</v>
      </c>
      <c r="D325" s="109" t="s">
        <v>349</v>
      </c>
      <c r="E325" s="110" t="s">
        <v>602</v>
      </c>
      <c r="F325" s="111"/>
      <c r="G325" s="350">
        <f>G326</f>
        <v>385670.08</v>
      </c>
      <c r="H325" s="350">
        <f>H326</f>
        <v>385670.08</v>
      </c>
      <c r="I325" s="59">
        <f t="shared" si="5"/>
        <v>100</v>
      </c>
    </row>
    <row r="326" spans="1:9" ht="25.5">
      <c r="A326" s="158" t="s">
        <v>295</v>
      </c>
      <c r="B326" s="91" t="s">
        <v>383</v>
      </c>
      <c r="C326" s="114" t="s">
        <v>351</v>
      </c>
      <c r="D326" s="66" t="s">
        <v>349</v>
      </c>
      <c r="E326" s="67" t="s">
        <v>603</v>
      </c>
      <c r="F326" s="68"/>
      <c r="G326" s="314">
        <f>G327</f>
        <v>385670.08</v>
      </c>
      <c r="H326" s="314">
        <f>H327</f>
        <v>385670.08</v>
      </c>
      <c r="I326" s="59">
        <f t="shared" si="5"/>
        <v>100</v>
      </c>
    </row>
    <row r="327" spans="1:9" ht="12.75">
      <c r="A327" s="399" t="s">
        <v>420</v>
      </c>
      <c r="B327" s="91" t="s">
        <v>383</v>
      </c>
      <c r="C327" s="84" t="s">
        <v>351</v>
      </c>
      <c r="D327" s="71" t="s">
        <v>349</v>
      </c>
      <c r="E327" s="72" t="s">
        <v>603</v>
      </c>
      <c r="F327" s="73" t="s">
        <v>419</v>
      </c>
      <c r="G327" s="315">
        <v>385670.08</v>
      </c>
      <c r="H327" s="315">
        <v>385670.08</v>
      </c>
      <c r="I327" s="59">
        <f t="shared" si="5"/>
        <v>100</v>
      </c>
    </row>
    <row r="328" spans="1:9" ht="0.75" customHeight="1">
      <c r="A328" s="118" t="s">
        <v>286</v>
      </c>
      <c r="B328" s="91" t="s">
        <v>383</v>
      </c>
      <c r="C328" s="122" t="s">
        <v>351</v>
      </c>
      <c r="D328" s="109" t="s">
        <v>349</v>
      </c>
      <c r="E328" s="110" t="s">
        <v>604</v>
      </c>
      <c r="F328" s="111"/>
      <c r="G328" s="350">
        <f>G329</f>
        <v>0</v>
      </c>
      <c r="H328" s="350">
        <f>H329</f>
        <v>0</v>
      </c>
      <c r="I328" s="59" t="e">
        <f t="shared" si="5"/>
        <v>#DIV/0!</v>
      </c>
    </row>
    <row r="329" spans="1:9" ht="38.25" hidden="1">
      <c r="A329" s="158" t="s">
        <v>296</v>
      </c>
      <c r="B329" s="91" t="s">
        <v>383</v>
      </c>
      <c r="C329" s="114" t="s">
        <v>351</v>
      </c>
      <c r="D329" s="66" t="s">
        <v>349</v>
      </c>
      <c r="E329" s="67" t="s">
        <v>605</v>
      </c>
      <c r="F329" s="68"/>
      <c r="G329" s="314">
        <f>G330</f>
        <v>0</v>
      </c>
      <c r="H329" s="314">
        <f>H330</f>
        <v>0</v>
      </c>
      <c r="I329" s="59" t="e">
        <f t="shared" si="5"/>
        <v>#DIV/0!</v>
      </c>
    </row>
    <row r="330" spans="1:9" ht="12.75" hidden="1">
      <c r="A330" s="399" t="s">
        <v>420</v>
      </c>
      <c r="B330" s="91" t="s">
        <v>383</v>
      </c>
      <c r="C330" s="84" t="s">
        <v>351</v>
      </c>
      <c r="D330" s="71" t="s">
        <v>349</v>
      </c>
      <c r="E330" s="72" t="s">
        <v>605</v>
      </c>
      <c r="F330" s="73" t="s">
        <v>419</v>
      </c>
      <c r="G330" s="315"/>
      <c r="H330" s="315"/>
      <c r="I330" s="59" t="e">
        <f t="shared" si="5"/>
        <v>#DIV/0!</v>
      </c>
    </row>
    <row r="331" spans="1:9" ht="25.5" hidden="1">
      <c r="A331" s="373" t="s">
        <v>297</v>
      </c>
      <c r="B331" s="91" t="s">
        <v>383</v>
      </c>
      <c r="C331" s="122" t="s">
        <v>351</v>
      </c>
      <c r="D331" s="109" t="s">
        <v>349</v>
      </c>
      <c r="E331" s="110" t="s">
        <v>606</v>
      </c>
      <c r="F331" s="111"/>
      <c r="G331" s="350">
        <f>G332+G334</f>
        <v>0</v>
      </c>
      <c r="H331" s="350">
        <f>H332+H334</f>
        <v>0</v>
      </c>
      <c r="I331" s="59" t="e">
        <f t="shared" si="5"/>
        <v>#DIV/0!</v>
      </c>
    </row>
    <row r="332" spans="1:9" ht="25.5" hidden="1">
      <c r="A332" s="127" t="s">
        <v>298</v>
      </c>
      <c r="B332" s="91" t="s">
        <v>383</v>
      </c>
      <c r="C332" s="114" t="s">
        <v>351</v>
      </c>
      <c r="D332" s="66" t="s">
        <v>349</v>
      </c>
      <c r="E332" s="67" t="s">
        <v>607</v>
      </c>
      <c r="F332" s="68"/>
      <c r="G332" s="314">
        <f>G333</f>
        <v>0</v>
      </c>
      <c r="H332" s="314">
        <f>H333</f>
        <v>0</v>
      </c>
      <c r="I332" s="59" t="e">
        <f t="shared" si="5"/>
        <v>#DIV/0!</v>
      </c>
    </row>
    <row r="333" spans="1:9" ht="12.75" hidden="1">
      <c r="A333" s="399" t="s">
        <v>420</v>
      </c>
      <c r="B333" s="91" t="s">
        <v>383</v>
      </c>
      <c r="C333" s="84" t="s">
        <v>351</v>
      </c>
      <c r="D333" s="71" t="s">
        <v>349</v>
      </c>
      <c r="E333" s="72" t="s">
        <v>607</v>
      </c>
      <c r="F333" s="73" t="s">
        <v>419</v>
      </c>
      <c r="G333" s="315"/>
      <c r="H333" s="315"/>
      <c r="I333" s="59" t="e">
        <f t="shared" si="5"/>
        <v>#DIV/0!</v>
      </c>
    </row>
    <row r="334" spans="1:9" ht="38.25" hidden="1">
      <c r="A334" s="158" t="s">
        <v>608</v>
      </c>
      <c r="B334" s="91" t="s">
        <v>383</v>
      </c>
      <c r="C334" s="114" t="s">
        <v>351</v>
      </c>
      <c r="D334" s="66" t="s">
        <v>349</v>
      </c>
      <c r="E334" s="67" t="s">
        <v>609</v>
      </c>
      <c r="F334" s="321"/>
      <c r="G334" s="314">
        <f>G335</f>
        <v>0</v>
      </c>
      <c r="H334" s="314">
        <f>H335</f>
        <v>0</v>
      </c>
      <c r="I334" s="59" t="e">
        <f t="shared" si="5"/>
        <v>#DIV/0!</v>
      </c>
    </row>
    <row r="335" spans="1:9" ht="12.75" hidden="1">
      <c r="A335" s="399" t="s">
        <v>420</v>
      </c>
      <c r="B335" s="91" t="s">
        <v>383</v>
      </c>
      <c r="C335" s="84" t="s">
        <v>351</v>
      </c>
      <c r="D335" s="71" t="s">
        <v>349</v>
      </c>
      <c r="E335" s="72" t="s">
        <v>609</v>
      </c>
      <c r="F335" s="82" t="s">
        <v>419</v>
      </c>
      <c r="G335" s="315"/>
      <c r="H335" s="315"/>
      <c r="I335" s="59" t="e">
        <f t="shared" si="5"/>
        <v>#DIV/0!</v>
      </c>
    </row>
    <row r="336" spans="1:9" ht="31.5" customHeight="1">
      <c r="A336" s="536" t="s">
        <v>298</v>
      </c>
      <c r="B336" s="529" t="s">
        <v>383</v>
      </c>
      <c r="C336" s="548" t="s">
        <v>351</v>
      </c>
      <c r="D336" s="320" t="s">
        <v>349</v>
      </c>
      <c r="E336" s="320" t="s">
        <v>607</v>
      </c>
      <c r="F336" s="320"/>
      <c r="G336" s="531">
        <f>G337</f>
        <v>97000</v>
      </c>
      <c r="H336" s="531">
        <f>H337</f>
        <v>94800</v>
      </c>
      <c r="I336" s="59">
        <f t="shared" si="5"/>
        <v>97.73195876288659</v>
      </c>
    </row>
    <row r="337" spans="1:9" ht="19.5" customHeight="1">
      <c r="A337" s="532" t="s">
        <v>420</v>
      </c>
      <c r="B337" s="533" t="s">
        <v>383</v>
      </c>
      <c r="C337" s="545" t="s">
        <v>351</v>
      </c>
      <c r="D337" s="81" t="s">
        <v>349</v>
      </c>
      <c r="E337" s="81" t="s">
        <v>607</v>
      </c>
      <c r="F337" s="81" t="s">
        <v>419</v>
      </c>
      <c r="G337" s="535">
        <v>97000</v>
      </c>
      <c r="H337" s="315">
        <v>94800</v>
      </c>
      <c r="I337" s="59">
        <f t="shared" si="5"/>
        <v>97.73195876288659</v>
      </c>
    </row>
    <row r="338" spans="1:9" ht="51">
      <c r="A338" s="369" t="s">
        <v>595</v>
      </c>
      <c r="B338" s="91" t="s">
        <v>383</v>
      </c>
      <c r="C338" s="114" t="s">
        <v>351</v>
      </c>
      <c r="D338" s="66" t="s">
        <v>349</v>
      </c>
      <c r="E338" s="67" t="s">
        <v>610</v>
      </c>
      <c r="F338" s="82"/>
      <c r="G338" s="314">
        <f>G339</f>
        <v>764200</v>
      </c>
      <c r="H338" s="314">
        <f>H339</f>
        <v>763533.27</v>
      </c>
      <c r="I338" s="59">
        <f t="shared" si="5"/>
        <v>99.91275451452499</v>
      </c>
    </row>
    <row r="339" spans="1:9" ht="38.25">
      <c r="A339" s="420" t="s">
        <v>319</v>
      </c>
      <c r="B339" s="91" t="s">
        <v>383</v>
      </c>
      <c r="C339" s="84" t="s">
        <v>351</v>
      </c>
      <c r="D339" s="71" t="s">
        <v>349</v>
      </c>
      <c r="E339" s="72" t="s">
        <v>610</v>
      </c>
      <c r="F339" s="82" t="s">
        <v>63</v>
      </c>
      <c r="G339" s="315">
        <v>764200</v>
      </c>
      <c r="H339" s="315">
        <v>763533.27</v>
      </c>
      <c r="I339" s="59">
        <f t="shared" si="5"/>
        <v>99.91275451452499</v>
      </c>
    </row>
    <row r="340" spans="1:9" ht="25.5">
      <c r="A340" s="369" t="s">
        <v>318</v>
      </c>
      <c r="B340" s="91" t="s">
        <v>383</v>
      </c>
      <c r="C340" s="114" t="s">
        <v>351</v>
      </c>
      <c r="D340" s="66" t="s">
        <v>349</v>
      </c>
      <c r="E340" s="67" t="s">
        <v>506</v>
      </c>
      <c r="F340" s="341"/>
      <c r="G340" s="340">
        <f>G341</f>
        <v>2360710.51</v>
      </c>
      <c r="H340" s="340">
        <f>H341</f>
        <v>2360710.51</v>
      </c>
      <c r="I340" s="59">
        <f aca="true" t="shared" si="6" ref="I340:I405">H340/G340*100</f>
        <v>100</v>
      </c>
    </row>
    <row r="341" spans="1:9" ht="38.25">
      <c r="A341" s="420" t="s">
        <v>319</v>
      </c>
      <c r="B341" s="91" t="s">
        <v>383</v>
      </c>
      <c r="C341" s="84" t="s">
        <v>351</v>
      </c>
      <c r="D341" s="72" t="s">
        <v>349</v>
      </c>
      <c r="E341" s="72" t="s">
        <v>506</v>
      </c>
      <c r="F341" s="93" t="s">
        <v>63</v>
      </c>
      <c r="G341" s="374">
        <v>2360710.51</v>
      </c>
      <c r="H341" s="374">
        <v>2360710.51</v>
      </c>
      <c r="I341" s="59">
        <f t="shared" si="6"/>
        <v>100</v>
      </c>
    </row>
    <row r="342" spans="1:9" ht="38.25">
      <c r="A342" s="154" t="s">
        <v>544</v>
      </c>
      <c r="B342" s="91" t="s">
        <v>383</v>
      </c>
      <c r="C342" s="114" t="s">
        <v>351</v>
      </c>
      <c r="D342" s="67" t="s">
        <v>349</v>
      </c>
      <c r="E342" s="67" t="s">
        <v>545</v>
      </c>
      <c r="F342" s="98"/>
      <c r="G342" s="340">
        <f>G343</f>
        <v>2123720.98</v>
      </c>
      <c r="H342" s="340">
        <f>H343</f>
        <v>2123720.98</v>
      </c>
      <c r="I342" s="59">
        <f t="shared" si="6"/>
        <v>100</v>
      </c>
    </row>
    <row r="343" spans="1:9" ht="38.25">
      <c r="A343" s="420" t="s">
        <v>319</v>
      </c>
      <c r="B343" s="91" t="s">
        <v>383</v>
      </c>
      <c r="C343" s="84" t="s">
        <v>351</v>
      </c>
      <c r="D343" s="72" t="s">
        <v>349</v>
      </c>
      <c r="E343" s="72" t="s">
        <v>545</v>
      </c>
      <c r="F343" s="341" t="s">
        <v>63</v>
      </c>
      <c r="G343" s="374">
        <v>2123720.98</v>
      </c>
      <c r="H343" s="374">
        <v>2123720.98</v>
      </c>
      <c r="I343" s="59">
        <f t="shared" si="6"/>
        <v>100</v>
      </c>
    </row>
    <row r="344" spans="1:9" ht="51.75" customHeight="1">
      <c r="A344" s="154" t="s">
        <v>14</v>
      </c>
      <c r="B344" s="91" t="s">
        <v>383</v>
      </c>
      <c r="C344" s="114" t="s">
        <v>351</v>
      </c>
      <c r="D344" s="67" t="s">
        <v>349</v>
      </c>
      <c r="E344" s="67" t="s">
        <v>15</v>
      </c>
      <c r="F344" s="341"/>
      <c r="G344" s="340">
        <f>G345</f>
        <v>228637.27</v>
      </c>
      <c r="H344" s="340">
        <f>H345</f>
        <v>228637.27</v>
      </c>
      <c r="I344" s="59">
        <f t="shared" si="6"/>
        <v>100</v>
      </c>
    </row>
    <row r="345" spans="1:9" ht="21.75" customHeight="1">
      <c r="A345" s="125" t="s">
        <v>398</v>
      </c>
      <c r="B345" s="91" t="s">
        <v>383</v>
      </c>
      <c r="C345" s="84" t="s">
        <v>351</v>
      </c>
      <c r="D345" s="72" t="s">
        <v>349</v>
      </c>
      <c r="E345" s="72" t="s">
        <v>15</v>
      </c>
      <c r="F345" s="341" t="s">
        <v>331</v>
      </c>
      <c r="G345" s="374">
        <v>228637.27</v>
      </c>
      <c r="H345" s="374">
        <v>228637.27</v>
      </c>
      <c r="I345" s="59">
        <f t="shared" si="6"/>
        <v>100</v>
      </c>
    </row>
    <row r="346" spans="1:9" ht="15.75">
      <c r="A346" s="423" t="s">
        <v>299</v>
      </c>
      <c r="B346" s="440" t="s">
        <v>383</v>
      </c>
      <c r="C346" s="375" t="s">
        <v>352</v>
      </c>
      <c r="D346" s="336"/>
      <c r="E346" s="326"/>
      <c r="F346" s="325"/>
      <c r="G346" s="376">
        <f aca="true" t="shared" si="7" ref="G346:H348">G347</f>
        <v>300000</v>
      </c>
      <c r="H346" s="376">
        <f t="shared" si="7"/>
        <v>300000</v>
      </c>
      <c r="I346" s="59">
        <f t="shared" si="6"/>
        <v>100</v>
      </c>
    </row>
    <row r="347" spans="1:9" ht="12.75">
      <c r="A347" s="424" t="s">
        <v>300</v>
      </c>
      <c r="B347" s="91" t="s">
        <v>383</v>
      </c>
      <c r="C347" s="60" t="s">
        <v>352</v>
      </c>
      <c r="D347" s="61" t="s">
        <v>349</v>
      </c>
      <c r="E347" s="62"/>
      <c r="F347" s="63"/>
      <c r="G347" s="313">
        <f t="shared" si="7"/>
        <v>300000</v>
      </c>
      <c r="H347" s="313">
        <f t="shared" si="7"/>
        <v>300000</v>
      </c>
      <c r="I347" s="59">
        <f t="shared" si="6"/>
        <v>100</v>
      </c>
    </row>
    <row r="348" spans="1:9" ht="25.5">
      <c r="A348" s="425" t="s">
        <v>301</v>
      </c>
      <c r="B348" s="91" t="s">
        <v>383</v>
      </c>
      <c r="C348" s="65" t="s">
        <v>352</v>
      </c>
      <c r="D348" s="66" t="s">
        <v>349</v>
      </c>
      <c r="E348" s="67" t="s">
        <v>611</v>
      </c>
      <c r="F348" s="68"/>
      <c r="G348" s="314">
        <f t="shared" si="7"/>
        <v>300000</v>
      </c>
      <c r="H348" s="314">
        <f t="shared" si="7"/>
        <v>300000</v>
      </c>
      <c r="I348" s="59">
        <f>H348/G348*100</f>
        <v>100</v>
      </c>
    </row>
    <row r="349" spans="1:11" ht="53.25" customHeight="1">
      <c r="A349" s="426" t="s">
        <v>16</v>
      </c>
      <c r="B349" s="91" t="s">
        <v>383</v>
      </c>
      <c r="C349" s="128" t="s">
        <v>352</v>
      </c>
      <c r="D349" s="71" t="s">
        <v>349</v>
      </c>
      <c r="E349" s="72" t="s">
        <v>611</v>
      </c>
      <c r="F349" s="73" t="s">
        <v>57</v>
      </c>
      <c r="G349" s="315">
        <v>300000</v>
      </c>
      <c r="H349" s="315">
        <v>300000</v>
      </c>
      <c r="I349" s="59">
        <f t="shared" si="6"/>
        <v>100</v>
      </c>
      <c r="J349" s="161">
        <f>G349</f>
        <v>300000</v>
      </c>
      <c r="K349" t="s">
        <v>9</v>
      </c>
    </row>
    <row r="350" spans="1:10" ht="15.75">
      <c r="A350" s="412" t="s">
        <v>360</v>
      </c>
      <c r="B350" s="440" t="s">
        <v>383</v>
      </c>
      <c r="C350" s="375" t="s">
        <v>354</v>
      </c>
      <c r="D350" s="336"/>
      <c r="E350" s="326"/>
      <c r="F350" s="325"/>
      <c r="G350" s="376">
        <f>G351+G354+G359+G367+G386</f>
        <v>61376788.24</v>
      </c>
      <c r="H350" s="376">
        <f>H351+H354+H359+H367+H386</f>
        <v>59058219.84</v>
      </c>
      <c r="I350" s="59">
        <f t="shared" si="6"/>
        <v>96.22240187783407</v>
      </c>
      <c r="J350" s="161"/>
    </row>
    <row r="351" spans="1:14" ht="12.75">
      <c r="A351" s="88" t="s">
        <v>365</v>
      </c>
      <c r="B351" s="91" t="s">
        <v>383</v>
      </c>
      <c r="C351" s="60" t="s">
        <v>354</v>
      </c>
      <c r="D351" s="61" t="s">
        <v>349</v>
      </c>
      <c r="E351" s="62"/>
      <c r="F351" s="63"/>
      <c r="G351" s="313">
        <f>G352</f>
        <v>4196910.93</v>
      </c>
      <c r="H351" s="313">
        <f>H352</f>
        <v>4196910.93</v>
      </c>
      <c r="I351" s="59">
        <f t="shared" si="6"/>
        <v>100</v>
      </c>
      <c r="J351" s="162"/>
      <c r="K351" s="162"/>
      <c r="L351" s="162"/>
      <c r="M351" s="162"/>
      <c r="N351" s="163"/>
    </row>
    <row r="352" spans="1:13" ht="12.75">
      <c r="A352" s="158" t="s">
        <v>379</v>
      </c>
      <c r="B352" s="91" t="s">
        <v>383</v>
      </c>
      <c r="C352" s="65" t="s">
        <v>354</v>
      </c>
      <c r="D352" s="66" t="s">
        <v>349</v>
      </c>
      <c r="E352" s="67" t="s">
        <v>612</v>
      </c>
      <c r="F352" s="68"/>
      <c r="G352" s="314">
        <f>G353</f>
        <v>4196910.93</v>
      </c>
      <c r="H352" s="314">
        <f>H353</f>
        <v>4196910.93</v>
      </c>
      <c r="I352" s="59">
        <f t="shared" si="6"/>
        <v>100</v>
      </c>
      <c r="J352" s="161"/>
      <c r="K352" s="161"/>
      <c r="M352" s="161"/>
    </row>
    <row r="353" spans="1:13" ht="12.75">
      <c r="A353" s="411" t="s">
        <v>50</v>
      </c>
      <c r="B353" s="91" t="s">
        <v>383</v>
      </c>
      <c r="C353" s="128" t="s">
        <v>354</v>
      </c>
      <c r="D353" s="71" t="s">
        <v>349</v>
      </c>
      <c r="E353" s="72" t="s">
        <v>612</v>
      </c>
      <c r="F353" s="73" t="s">
        <v>51</v>
      </c>
      <c r="G353" s="315">
        <v>4196910.93</v>
      </c>
      <c r="H353" s="315">
        <v>4196910.93</v>
      </c>
      <c r="I353" s="59">
        <f t="shared" si="6"/>
        <v>100</v>
      </c>
      <c r="J353" s="161"/>
      <c r="K353" s="161"/>
      <c r="M353" s="161"/>
    </row>
    <row r="354" spans="1:9" ht="12.75">
      <c r="A354" s="88" t="s">
        <v>361</v>
      </c>
      <c r="B354" s="91" t="s">
        <v>383</v>
      </c>
      <c r="C354" s="60" t="s">
        <v>354</v>
      </c>
      <c r="D354" s="61" t="s">
        <v>356</v>
      </c>
      <c r="E354" s="72"/>
      <c r="F354" s="73"/>
      <c r="G354" s="313">
        <f>G355+G357</f>
        <v>25661000</v>
      </c>
      <c r="H354" s="313">
        <f>H355+H357</f>
        <v>25041435.44</v>
      </c>
      <c r="I354" s="59">
        <f t="shared" si="6"/>
        <v>97.58557904992011</v>
      </c>
    </row>
    <row r="355" spans="1:9" ht="63.75" customHeight="1">
      <c r="A355" s="489" t="s">
        <v>389</v>
      </c>
      <c r="B355" s="91" t="s">
        <v>383</v>
      </c>
      <c r="C355" s="65" t="s">
        <v>354</v>
      </c>
      <c r="D355" s="68" t="s">
        <v>356</v>
      </c>
      <c r="E355" s="67" t="s">
        <v>613</v>
      </c>
      <c r="F355" s="68"/>
      <c r="G355" s="314">
        <f>G356</f>
        <v>24755000</v>
      </c>
      <c r="H355" s="314">
        <f>H356</f>
        <v>24755000</v>
      </c>
      <c r="I355" s="59">
        <f t="shared" si="6"/>
        <v>100</v>
      </c>
    </row>
    <row r="356" spans="1:9" ht="51">
      <c r="A356" s="427" t="s">
        <v>44</v>
      </c>
      <c r="B356" s="91" t="s">
        <v>383</v>
      </c>
      <c r="C356" s="70" t="s">
        <v>354</v>
      </c>
      <c r="D356" s="71" t="s">
        <v>356</v>
      </c>
      <c r="E356" s="72" t="s">
        <v>613</v>
      </c>
      <c r="F356" s="73" t="s">
        <v>45</v>
      </c>
      <c r="G356" s="315">
        <v>24755000</v>
      </c>
      <c r="H356" s="315">
        <v>24755000</v>
      </c>
      <c r="I356" s="59">
        <f t="shared" si="6"/>
        <v>100</v>
      </c>
    </row>
    <row r="357" spans="1:11" ht="165.75">
      <c r="A357" s="428" t="s">
        <v>387</v>
      </c>
      <c r="B357" s="91" t="s">
        <v>383</v>
      </c>
      <c r="C357" s="65" t="s">
        <v>354</v>
      </c>
      <c r="D357" s="66" t="s">
        <v>356</v>
      </c>
      <c r="E357" s="67" t="s">
        <v>614</v>
      </c>
      <c r="F357" s="68"/>
      <c r="G357" s="314">
        <f>G358</f>
        <v>906000</v>
      </c>
      <c r="H357" s="314">
        <f>H358</f>
        <v>286435.44</v>
      </c>
      <c r="I357" s="59">
        <f t="shared" si="6"/>
        <v>31.61539072847682</v>
      </c>
      <c r="J357" s="161">
        <f>G352+G387+G363</f>
        <v>4551910.93</v>
      </c>
      <c r="K357" t="s">
        <v>9</v>
      </c>
    </row>
    <row r="358" spans="1:11" ht="25.5">
      <c r="A358" s="411" t="s">
        <v>48</v>
      </c>
      <c r="B358" s="91" t="s">
        <v>383</v>
      </c>
      <c r="C358" s="70" t="s">
        <v>354</v>
      </c>
      <c r="D358" s="71" t="s">
        <v>356</v>
      </c>
      <c r="E358" s="72" t="s">
        <v>614</v>
      </c>
      <c r="F358" s="73" t="s">
        <v>419</v>
      </c>
      <c r="G358" s="359">
        <v>906000</v>
      </c>
      <c r="H358" s="359">
        <v>286435.44</v>
      </c>
      <c r="I358" s="59">
        <f t="shared" si="6"/>
        <v>31.61539072847682</v>
      </c>
      <c r="J358" s="161">
        <f>G355+G357+G360+G368+G372+G376+G382+G384</f>
        <v>56824877.31</v>
      </c>
      <c r="K358" t="s">
        <v>10</v>
      </c>
    </row>
    <row r="359" spans="1:9" ht="12.75">
      <c r="A359" s="88" t="s">
        <v>362</v>
      </c>
      <c r="B359" s="91" t="s">
        <v>383</v>
      </c>
      <c r="C359" s="60" t="s">
        <v>354</v>
      </c>
      <c r="D359" s="61" t="s">
        <v>358</v>
      </c>
      <c r="E359" s="72"/>
      <c r="F359" s="73"/>
      <c r="G359" s="313">
        <f>G363+G360+G365</f>
        <v>5935544.3100000005</v>
      </c>
      <c r="H359" s="313">
        <f>H363+H360</f>
        <v>5678052.109999999</v>
      </c>
      <c r="I359" s="59">
        <f t="shared" si="6"/>
        <v>95.66186036946624</v>
      </c>
    </row>
    <row r="360" spans="1:9" ht="38.25">
      <c r="A360" s="158" t="s">
        <v>615</v>
      </c>
      <c r="B360" s="91" t="s">
        <v>383</v>
      </c>
      <c r="C360" s="65" t="s">
        <v>354</v>
      </c>
      <c r="D360" s="66" t="s">
        <v>358</v>
      </c>
      <c r="E360" s="67" t="s">
        <v>616</v>
      </c>
      <c r="F360" s="73"/>
      <c r="G360" s="377">
        <f>G361+G362</f>
        <v>5775544.3100000005</v>
      </c>
      <c r="H360" s="377">
        <f>H361+H362</f>
        <v>5532052.109999999</v>
      </c>
      <c r="I360" s="59">
        <f t="shared" si="6"/>
        <v>95.78408221059945</v>
      </c>
    </row>
    <row r="361" spans="1:9" ht="25.5">
      <c r="A361" s="411" t="s">
        <v>46</v>
      </c>
      <c r="B361" s="91" t="s">
        <v>383</v>
      </c>
      <c r="C361" s="70" t="s">
        <v>354</v>
      </c>
      <c r="D361" s="71" t="s">
        <v>358</v>
      </c>
      <c r="E361" s="72" t="s">
        <v>616</v>
      </c>
      <c r="F361" s="73" t="s">
        <v>47</v>
      </c>
      <c r="G361" s="378">
        <v>2634083.07</v>
      </c>
      <c r="H361" s="378">
        <v>2521041.19</v>
      </c>
      <c r="I361" s="59">
        <f t="shared" si="6"/>
        <v>95.7084922154714</v>
      </c>
    </row>
    <row r="362" spans="1:9" ht="38.25">
      <c r="A362" s="125" t="s">
        <v>319</v>
      </c>
      <c r="B362" s="91" t="s">
        <v>383</v>
      </c>
      <c r="C362" s="70" t="s">
        <v>354</v>
      </c>
      <c r="D362" s="71" t="s">
        <v>358</v>
      </c>
      <c r="E362" s="72" t="s">
        <v>616</v>
      </c>
      <c r="F362" s="73" t="s">
        <v>419</v>
      </c>
      <c r="G362" s="378">
        <v>3141461.24</v>
      </c>
      <c r="H362" s="378">
        <v>3011010.92</v>
      </c>
      <c r="I362" s="59">
        <f t="shared" si="6"/>
        <v>95.84746364720387</v>
      </c>
    </row>
    <row r="363" spans="1:9" ht="25.5">
      <c r="A363" s="158" t="s">
        <v>302</v>
      </c>
      <c r="B363" s="91" t="s">
        <v>383</v>
      </c>
      <c r="C363" s="159" t="s">
        <v>354</v>
      </c>
      <c r="D363" s="379" t="s">
        <v>358</v>
      </c>
      <c r="E363" s="67" t="s">
        <v>617</v>
      </c>
      <c r="F363" s="67"/>
      <c r="G363" s="314">
        <f>G364</f>
        <v>160000</v>
      </c>
      <c r="H363" s="314">
        <f>H364</f>
        <v>146000</v>
      </c>
      <c r="I363" s="59">
        <f t="shared" si="6"/>
        <v>91.25</v>
      </c>
    </row>
    <row r="364" spans="1:9" ht="25.5">
      <c r="A364" s="411" t="s">
        <v>48</v>
      </c>
      <c r="B364" s="91" t="s">
        <v>383</v>
      </c>
      <c r="C364" s="70" t="s">
        <v>354</v>
      </c>
      <c r="D364" s="71" t="s">
        <v>358</v>
      </c>
      <c r="E364" s="72" t="s">
        <v>617</v>
      </c>
      <c r="F364" s="73" t="s">
        <v>419</v>
      </c>
      <c r="G364" s="378">
        <v>160000</v>
      </c>
      <c r="H364" s="378">
        <v>146000</v>
      </c>
      <c r="I364" s="59">
        <f t="shared" si="6"/>
        <v>91.25</v>
      </c>
    </row>
    <row r="365" spans="1:9" ht="29.25" customHeight="1" hidden="1">
      <c r="A365" s="158" t="s">
        <v>272</v>
      </c>
      <c r="B365" s="91" t="s">
        <v>383</v>
      </c>
      <c r="C365" s="159" t="s">
        <v>354</v>
      </c>
      <c r="D365" s="379" t="s">
        <v>358</v>
      </c>
      <c r="E365" s="67" t="s">
        <v>32</v>
      </c>
      <c r="F365" s="67"/>
      <c r="G365" s="377">
        <f>G366</f>
        <v>0</v>
      </c>
      <c r="H365" s="377">
        <f>H366</f>
        <v>0</v>
      </c>
      <c r="I365" s="59" t="e">
        <f t="shared" si="6"/>
        <v>#DIV/0!</v>
      </c>
    </row>
    <row r="366" spans="1:9" ht="20.25" customHeight="1" hidden="1">
      <c r="A366" s="411" t="s">
        <v>246</v>
      </c>
      <c r="B366" s="487" t="s">
        <v>383</v>
      </c>
      <c r="C366" s="156" t="s">
        <v>354</v>
      </c>
      <c r="D366" s="490" t="s">
        <v>358</v>
      </c>
      <c r="E366" s="72" t="s">
        <v>32</v>
      </c>
      <c r="F366" s="73" t="s">
        <v>245</v>
      </c>
      <c r="G366" s="378">
        <v>0</v>
      </c>
      <c r="H366" s="378">
        <v>0</v>
      </c>
      <c r="I366" s="59" t="e">
        <f t="shared" si="6"/>
        <v>#DIV/0!</v>
      </c>
    </row>
    <row r="367" spans="1:9" ht="18.75" customHeight="1">
      <c r="A367" s="88" t="s">
        <v>403</v>
      </c>
      <c r="B367" s="91" t="s">
        <v>383</v>
      </c>
      <c r="C367" s="60" t="s">
        <v>354</v>
      </c>
      <c r="D367" s="61" t="s">
        <v>359</v>
      </c>
      <c r="E367" s="130"/>
      <c r="F367" s="131"/>
      <c r="G367" s="313">
        <f>G372+G376+G368+G382+G384</f>
        <v>25388333</v>
      </c>
      <c r="H367" s="313">
        <f>H372+H376+H368+H382+H384</f>
        <v>23950521.36</v>
      </c>
      <c r="I367" s="59">
        <f t="shared" si="6"/>
        <v>94.33672293490083</v>
      </c>
    </row>
    <row r="368" spans="1:9" ht="63.75">
      <c r="A368" s="158" t="s">
        <v>396</v>
      </c>
      <c r="B368" s="91" t="s">
        <v>383</v>
      </c>
      <c r="C368" s="114" t="s">
        <v>354</v>
      </c>
      <c r="D368" s="115" t="s">
        <v>359</v>
      </c>
      <c r="E368" s="67" t="s">
        <v>618</v>
      </c>
      <c r="F368" s="355"/>
      <c r="G368" s="314">
        <f>SUM(G369:G371)</f>
        <v>6064000</v>
      </c>
      <c r="H368" s="314">
        <f>SUM(H369:H371)</f>
        <v>5392142.13</v>
      </c>
      <c r="I368" s="59">
        <f t="shared" si="6"/>
        <v>88.92054963720317</v>
      </c>
    </row>
    <row r="369" spans="1:9" ht="25.5">
      <c r="A369" s="121" t="s">
        <v>422</v>
      </c>
      <c r="B369" s="91" t="s">
        <v>383</v>
      </c>
      <c r="C369" s="84" t="s">
        <v>354</v>
      </c>
      <c r="D369" s="85" t="s">
        <v>359</v>
      </c>
      <c r="E369" s="72" t="s">
        <v>618</v>
      </c>
      <c r="F369" s="83" t="s">
        <v>424</v>
      </c>
      <c r="G369" s="315">
        <v>372353.34</v>
      </c>
      <c r="H369" s="315">
        <v>141507.22</v>
      </c>
      <c r="I369" s="59">
        <f t="shared" si="6"/>
        <v>38.00347809422093</v>
      </c>
    </row>
    <row r="370" spans="1:9" ht="25.5">
      <c r="A370" s="411" t="s">
        <v>48</v>
      </c>
      <c r="B370" s="91" t="s">
        <v>383</v>
      </c>
      <c r="C370" s="84" t="s">
        <v>354</v>
      </c>
      <c r="D370" s="85" t="s">
        <v>359</v>
      </c>
      <c r="E370" s="72" t="s">
        <v>618</v>
      </c>
      <c r="F370" s="83" t="s">
        <v>49</v>
      </c>
      <c r="G370" s="315">
        <v>5291646.66</v>
      </c>
      <c r="H370" s="315">
        <v>5044844.9</v>
      </c>
      <c r="I370" s="59">
        <f t="shared" si="6"/>
        <v>95.33601209873677</v>
      </c>
    </row>
    <row r="371" spans="1:9" ht="12.75">
      <c r="A371" s="411" t="s">
        <v>420</v>
      </c>
      <c r="B371" s="91" t="s">
        <v>383</v>
      </c>
      <c r="C371" s="84" t="s">
        <v>52</v>
      </c>
      <c r="D371" s="85" t="s">
        <v>359</v>
      </c>
      <c r="E371" s="72" t="s">
        <v>618</v>
      </c>
      <c r="F371" s="83" t="s">
        <v>419</v>
      </c>
      <c r="G371" s="315">
        <v>400000</v>
      </c>
      <c r="H371" s="315">
        <v>205790.01</v>
      </c>
      <c r="I371" s="59">
        <f t="shared" si="6"/>
        <v>51.4475025</v>
      </c>
    </row>
    <row r="372" spans="1:9" ht="76.5">
      <c r="A372" s="158" t="s">
        <v>416</v>
      </c>
      <c r="B372" s="91" t="s">
        <v>383</v>
      </c>
      <c r="C372" s="114" t="s">
        <v>354</v>
      </c>
      <c r="D372" s="115" t="s">
        <v>359</v>
      </c>
      <c r="E372" s="67" t="s">
        <v>619</v>
      </c>
      <c r="F372" s="355"/>
      <c r="G372" s="314">
        <f>G373+G374+G375</f>
        <v>18171000</v>
      </c>
      <c r="H372" s="314">
        <f>H373+H374+H375</f>
        <v>17592034.8</v>
      </c>
      <c r="I372" s="59">
        <f t="shared" si="6"/>
        <v>96.813795608387</v>
      </c>
    </row>
    <row r="373" spans="1:9" ht="25.5" hidden="1">
      <c r="A373" s="121" t="s">
        <v>422</v>
      </c>
      <c r="B373" s="91" t="s">
        <v>383</v>
      </c>
      <c r="C373" s="84" t="s">
        <v>354</v>
      </c>
      <c r="D373" s="85" t="s">
        <v>359</v>
      </c>
      <c r="E373" s="72" t="s">
        <v>619</v>
      </c>
      <c r="F373" s="83" t="s">
        <v>424</v>
      </c>
      <c r="G373" s="315">
        <v>0</v>
      </c>
      <c r="H373" s="315">
        <v>0</v>
      </c>
      <c r="I373" s="59" t="e">
        <f t="shared" si="6"/>
        <v>#DIV/0!</v>
      </c>
    </row>
    <row r="374" spans="1:9" ht="25.5">
      <c r="A374" s="411" t="s">
        <v>48</v>
      </c>
      <c r="B374" s="91" t="s">
        <v>383</v>
      </c>
      <c r="C374" s="84" t="s">
        <v>354</v>
      </c>
      <c r="D374" s="85" t="s">
        <v>359</v>
      </c>
      <c r="E374" s="72" t="s">
        <v>619</v>
      </c>
      <c r="F374" s="83" t="s">
        <v>49</v>
      </c>
      <c r="G374" s="315">
        <v>11048962.69</v>
      </c>
      <c r="H374" s="315">
        <v>11048962.69</v>
      </c>
      <c r="I374" s="59">
        <f t="shared" si="6"/>
        <v>100</v>
      </c>
    </row>
    <row r="375" spans="1:9" ht="25.5">
      <c r="A375" s="411" t="s">
        <v>46</v>
      </c>
      <c r="B375" s="91" t="s">
        <v>383</v>
      </c>
      <c r="C375" s="84" t="s">
        <v>354</v>
      </c>
      <c r="D375" s="85" t="s">
        <v>359</v>
      </c>
      <c r="E375" s="72" t="s">
        <v>619</v>
      </c>
      <c r="F375" s="83" t="s">
        <v>47</v>
      </c>
      <c r="G375" s="315">
        <v>7122037.31</v>
      </c>
      <c r="H375" s="315">
        <v>6543072.11</v>
      </c>
      <c r="I375" s="59">
        <f>H375/G375*100</f>
        <v>91.87079237584057</v>
      </c>
    </row>
    <row r="376" spans="1:9" ht="30.75" customHeight="1">
      <c r="A376" s="428" t="s">
        <v>404</v>
      </c>
      <c r="B376" s="91" t="s">
        <v>383</v>
      </c>
      <c r="C376" s="114" t="s">
        <v>354</v>
      </c>
      <c r="D376" s="115" t="s">
        <v>359</v>
      </c>
      <c r="E376" s="67" t="s">
        <v>620</v>
      </c>
      <c r="F376" s="355"/>
      <c r="G376" s="314">
        <f>SUM(G377:G381)</f>
        <v>620000</v>
      </c>
      <c r="H376" s="314">
        <f>SUM(H377:H381)</f>
        <v>433011.43000000005</v>
      </c>
      <c r="I376" s="59">
        <f>H376/G376*100</f>
        <v>69.84055322580646</v>
      </c>
    </row>
    <row r="377" spans="1:9" ht="0.75" customHeight="1" hidden="1">
      <c r="A377" s="121" t="s">
        <v>42</v>
      </c>
      <c r="B377" s="91" t="s">
        <v>383</v>
      </c>
      <c r="C377" s="70" t="s">
        <v>354</v>
      </c>
      <c r="D377" s="71" t="s">
        <v>359</v>
      </c>
      <c r="E377" s="72" t="s">
        <v>620</v>
      </c>
      <c r="F377" s="73" t="s">
        <v>41</v>
      </c>
      <c r="G377" s="315">
        <v>0</v>
      </c>
      <c r="H377" s="315">
        <v>0</v>
      </c>
      <c r="I377" s="59" t="e">
        <f t="shared" si="6"/>
        <v>#DIV/0!</v>
      </c>
    </row>
    <row r="378" spans="1:9" ht="25.5">
      <c r="A378" s="121" t="s">
        <v>425</v>
      </c>
      <c r="B378" s="91" t="s">
        <v>383</v>
      </c>
      <c r="C378" s="70" t="s">
        <v>354</v>
      </c>
      <c r="D378" s="71" t="s">
        <v>359</v>
      </c>
      <c r="E378" s="72" t="s">
        <v>620</v>
      </c>
      <c r="F378" s="73" t="s">
        <v>426</v>
      </c>
      <c r="G378" s="315">
        <v>451210.26</v>
      </c>
      <c r="H378" s="315">
        <v>297520.4</v>
      </c>
      <c r="I378" s="59">
        <f t="shared" si="6"/>
        <v>65.93830556955864</v>
      </c>
    </row>
    <row r="379" spans="1:9" ht="10.5" customHeight="1" hidden="1">
      <c r="A379" s="121" t="s">
        <v>430</v>
      </c>
      <c r="B379" s="91" t="s">
        <v>383</v>
      </c>
      <c r="C379" s="70" t="s">
        <v>354</v>
      </c>
      <c r="D379" s="71" t="s">
        <v>359</v>
      </c>
      <c r="E379" s="72" t="s">
        <v>620</v>
      </c>
      <c r="F379" s="73" t="s">
        <v>432</v>
      </c>
      <c r="G379" s="315">
        <v>0</v>
      </c>
      <c r="H379" s="315">
        <v>0</v>
      </c>
      <c r="I379" s="59" t="e">
        <f>H379/G379*100</f>
        <v>#DIV/0!</v>
      </c>
    </row>
    <row r="380" spans="1:9" ht="25.5">
      <c r="A380" s="121" t="s">
        <v>421</v>
      </c>
      <c r="B380" s="91" t="s">
        <v>383</v>
      </c>
      <c r="C380" s="70" t="s">
        <v>354</v>
      </c>
      <c r="D380" s="71" t="s">
        <v>359</v>
      </c>
      <c r="E380" s="72" t="s">
        <v>620</v>
      </c>
      <c r="F380" s="73" t="s">
        <v>481</v>
      </c>
      <c r="G380" s="315">
        <v>93789.74</v>
      </c>
      <c r="H380" s="315">
        <v>87749.75</v>
      </c>
      <c r="I380" s="59">
        <f>H380/G380*100</f>
        <v>93.56007384176563</v>
      </c>
    </row>
    <row r="381" spans="1:9" ht="25.5">
      <c r="A381" s="121" t="s">
        <v>422</v>
      </c>
      <c r="B381" s="91" t="s">
        <v>383</v>
      </c>
      <c r="C381" s="70" t="s">
        <v>354</v>
      </c>
      <c r="D381" s="71" t="s">
        <v>359</v>
      </c>
      <c r="E381" s="72" t="s">
        <v>620</v>
      </c>
      <c r="F381" s="73" t="s">
        <v>424</v>
      </c>
      <c r="G381" s="315">
        <v>75000</v>
      </c>
      <c r="H381" s="315">
        <v>47741.28</v>
      </c>
      <c r="I381" s="59">
        <f t="shared" si="6"/>
        <v>63.65504</v>
      </c>
    </row>
    <row r="382" spans="1:9" ht="51">
      <c r="A382" s="429" t="s">
        <v>247</v>
      </c>
      <c r="B382" s="91" t="s">
        <v>383</v>
      </c>
      <c r="C382" s="132" t="s">
        <v>354</v>
      </c>
      <c r="D382" s="133" t="s">
        <v>359</v>
      </c>
      <c r="E382" s="320" t="s">
        <v>621</v>
      </c>
      <c r="F382" s="380"/>
      <c r="G382" s="322">
        <f>G383</f>
        <v>343000</v>
      </c>
      <c r="H382" s="322">
        <f>H383</f>
        <v>343000</v>
      </c>
      <c r="I382" s="59">
        <f>H382/G382*100</f>
        <v>100</v>
      </c>
    </row>
    <row r="383" spans="1:9" ht="38.25">
      <c r="A383" s="121" t="s">
        <v>303</v>
      </c>
      <c r="B383" s="91" t="s">
        <v>383</v>
      </c>
      <c r="C383" s="134" t="s">
        <v>354</v>
      </c>
      <c r="D383" s="135" t="s">
        <v>359</v>
      </c>
      <c r="E383" s="81" t="s">
        <v>621</v>
      </c>
      <c r="F383" s="124" t="s">
        <v>65</v>
      </c>
      <c r="G383" s="323">
        <v>343000</v>
      </c>
      <c r="H383" s="323">
        <v>343000</v>
      </c>
      <c r="I383" s="59">
        <f t="shared" si="6"/>
        <v>100</v>
      </c>
    </row>
    <row r="384" spans="1:9" ht="63.75">
      <c r="A384" s="428" t="s">
        <v>622</v>
      </c>
      <c r="B384" s="91" t="s">
        <v>383</v>
      </c>
      <c r="C384" s="114" t="s">
        <v>354</v>
      </c>
      <c r="D384" s="115" t="s">
        <v>359</v>
      </c>
      <c r="E384" s="67" t="s">
        <v>623</v>
      </c>
      <c r="F384" s="355"/>
      <c r="G384" s="314">
        <f>G385</f>
        <v>190333</v>
      </c>
      <c r="H384" s="314">
        <f>H385</f>
        <v>190333</v>
      </c>
      <c r="I384" s="59">
        <f t="shared" si="6"/>
        <v>100</v>
      </c>
    </row>
    <row r="385" spans="1:9" ht="25.5">
      <c r="A385" s="121" t="s">
        <v>422</v>
      </c>
      <c r="B385" s="91" t="s">
        <v>383</v>
      </c>
      <c r="C385" s="84" t="s">
        <v>354</v>
      </c>
      <c r="D385" s="85" t="s">
        <v>359</v>
      </c>
      <c r="E385" s="72" t="s">
        <v>623</v>
      </c>
      <c r="F385" s="83" t="s">
        <v>65</v>
      </c>
      <c r="G385" s="315">
        <v>190333</v>
      </c>
      <c r="H385" s="315">
        <v>190333</v>
      </c>
      <c r="I385" s="59">
        <f t="shared" si="6"/>
        <v>100</v>
      </c>
    </row>
    <row r="386" spans="1:9" ht="12.75">
      <c r="A386" s="88" t="s">
        <v>304</v>
      </c>
      <c r="B386" s="91" t="s">
        <v>383</v>
      </c>
      <c r="C386" s="60" t="s">
        <v>354</v>
      </c>
      <c r="D386" s="61" t="s">
        <v>133</v>
      </c>
      <c r="E386" s="130"/>
      <c r="F386" s="131"/>
      <c r="G386" s="313">
        <f>G387</f>
        <v>195000</v>
      </c>
      <c r="H386" s="313">
        <f>H387</f>
        <v>191300</v>
      </c>
      <c r="I386" s="59">
        <f t="shared" si="6"/>
        <v>98.1025641025641</v>
      </c>
    </row>
    <row r="387" spans="1:9" ht="12.75">
      <c r="A387" s="158" t="s">
        <v>305</v>
      </c>
      <c r="B387" s="91" t="s">
        <v>383</v>
      </c>
      <c r="C387" s="114" t="s">
        <v>354</v>
      </c>
      <c r="D387" s="115" t="s">
        <v>133</v>
      </c>
      <c r="E387" s="67" t="s">
        <v>624</v>
      </c>
      <c r="F387" s="355"/>
      <c r="G387" s="314">
        <f>G388+G389</f>
        <v>195000</v>
      </c>
      <c r="H387" s="314">
        <f>H388+H389</f>
        <v>191300</v>
      </c>
      <c r="I387" s="59">
        <f t="shared" si="6"/>
        <v>98.1025641025641</v>
      </c>
    </row>
    <row r="388" spans="1:9" ht="33" customHeight="1" hidden="1">
      <c r="A388" s="121" t="s">
        <v>266</v>
      </c>
      <c r="B388" s="91" t="s">
        <v>383</v>
      </c>
      <c r="C388" s="84" t="s">
        <v>354</v>
      </c>
      <c r="D388" s="85" t="s">
        <v>133</v>
      </c>
      <c r="E388" s="72" t="s">
        <v>624</v>
      </c>
      <c r="F388" s="83" t="s">
        <v>264</v>
      </c>
      <c r="G388" s="315">
        <v>0</v>
      </c>
      <c r="H388" s="315">
        <v>0</v>
      </c>
      <c r="I388" s="59" t="e">
        <f t="shared" si="6"/>
        <v>#DIV/0!</v>
      </c>
    </row>
    <row r="389" spans="1:9" ht="25.5" customHeight="1">
      <c r="A389" s="121" t="s">
        <v>422</v>
      </c>
      <c r="B389" s="91" t="s">
        <v>383</v>
      </c>
      <c r="C389" s="84" t="s">
        <v>354</v>
      </c>
      <c r="D389" s="85" t="s">
        <v>133</v>
      </c>
      <c r="E389" s="72" t="s">
        <v>624</v>
      </c>
      <c r="F389" s="83" t="s">
        <v>424</v>
      </c>
      <c r="G389" s="315">
        <v>195000</v>
      </c>
      <c r="H389" s="315">
        <v>191300</v>
      </c>
      <c r="I389" s="59">
        <f t="shared" si="6"/>
        <v>98.1025641025641</v>
      </c>
    </row>
    <row r="390" spans="1:9" ht="12.75">
      <c r="A390" s="136" t="s">
        <v>405</v>
      </c>
      <c r="B390" s="440" t="s">
        <v>383</v>
      </c>
      <c r="C390" s="437" t="s">
        <v>380</v>
      </c>
      <c r="D390" s="137"/>
      <c r="E390" s="87"/>
      <c r="F390" s="138"/>
      <c r="G390" s="376">
        <f>G391</f>
        <v>2546707.55</v>
      </c>
      <c r="H390" s="376">
        <f>H391</f>
        <v>2523736.9699999997</v>
      </c>
      <c r="I390" s="59">
        <f t="shared" si="6"/>
        <v>99.09802835429612</v>
      </c>
    </row>
    <row r="391" spans="1:9" ht="25.5">
      <c r="A391" s="430" t="s">
        <v>411</v>
      </c>
      <c r="B391" s="91" t="s">
        <v>383</v>
      </c>
      <c r="C391" s="99" t="s">
        <v>380</v>
      </c>
      <c r="D391" s="116" t="s">
        <v>355</v>
      </c>
      <c r="E391" s="62"/>
      <c r="F391" s="117"/>
      <c r="G391" s="313">
        <f>G392+G397</f>
        <v>2546707.55</v>
      </c>
      <c r="H391" s="313">
        <f>H392+H397</f>
        <v>2523736.9699999997</v>
      </c>
      <c r="I391" s="59">
        <f t="shared" si="6"/>
        <v>99.09802835429612</v>
      </c>
    </row>
    <row r="392" spans="1:9" ht="25.5">
      <c r="A392" s="118" t="s">
        <v>306</v>
      </c>
      <c r="B392" s="91" t="s">
        <v>383</v>
      </c>
      <c r="C392" s="381" t="s">
        <v>380</v>
      </c>
      <c r="D392" s="382" t="s">
        <v>355</v>
      </c>
      <c r="E392" s="110" t="s">
        <v>625</v>
      </c>
      <c r="F392" s="383"/>
      <c r="G392" s="350">
        <f>G393+G396</f>
        <v>1816712.26</v>
      </c>
      <c r="H392" s="350">
        <f>H393+H396</f>
        <v>1816335.4</v>
      </c>
      <c r="I392" s="59">
        <f t="shared" si="6"/>
        <v>99.97925593346301</v>
      </c>
    </row>
    <row r="393" spans="1:9" ht="38.25">
      <c r="A393" s="158" t="s">
        <v>307</v>
      </c>
      <c r="B393" s="91" t="s">
        <v>383</v>
      </c>
      <c r="C393" s="65" t="s">
        <v>380</v>
      </c>
      <c r="D393" s="67" t="s">
        <v>355</v>
      </c>
      <c r="E393" s="67" t="s">
        <v>626</v>
      </c>
      <c r="F393" s="67"/>
      <c r="G393" s="314">
        <f>G394</f>
        <v>315000</v>
      </c>
      <c r="H393" s="314">
        <f>H394</f>
        <v>314623.14</v>
      </c>
      <c r="I393" s="59">
        <f t="shared" si="6"/>
        <v>99.88036190476191</v>
      </c>
    </row>
    <row r="394" spans="1:9" ht="25.5">
      <c r="A394" s="121" t="s">
        <v>422</v>
      </c>
      <c r="B394" s="91" t="s">
        <v>383</v>
      </c>
      <c r="C394" s="70" t="s">
        <v>380</v>
      </c>
      <c r="D394" s="71" t="s">
        <v>355</v>
      </c>
      <c r="E394" s="72" t="s">
        <v>626</v>
      </c>
      <c r="F394" s="73" t="s">
        <v>424</v>
      </c>
      <c r="G394" s="378">
        <v>315000</v>
      </c>
      <c r="H394" s="378">
        <v>314623.14</v>
      </c>
      <c r="I394" s="59">
        <f t="shared" si="6"/>
        <v>99.88036190476191</v>
      </c>
    </row>
    <row r="395" spans="1:11" ht="12.75">
      <c r="A395" s="158" t="s">
        <v>308</v>
      </c>
      <c r="B395" s="91" t="s">
        <v>383</v>
      </c>
      <c r="C395" s="159" t="s">
        <v>380</v>
      </c>
      <c r="D395" s="379" t="s">
        <v>355</v>
      </c>
      <c r="E395" s="67" t="s">
        <v>627</v>
      </c>
      <c r="F395" s="384"/>
      <c r="G395" s="314">
        <f>G396</f>
        <v>1501712.26</v>
      </c>
      <c r="H395" s="314">
        <f>H396</f>
        <v>1501712.26</v>
      </c>
      <c r="I395" s="59">
        <f t="shared" si="6"/>
        <v>100</v>
      </c>
      <c r="J395" s="161">
        <f>G392</f>
        <v>1816712.26</v>
      </c>
      <c r="K395" t="s">
        <v>9</v>
      </c>
    </row>
    <row r="396" spans="1:11" ht="38.25">
      <c r="A396" s="121" t="s">
        <v>309</v>
      </c>
      <c r="B396" s="91" t="s">
        <v>383</v>
      </c>
      <c r="C396" s="70" t="s">
        <v>380</v>
      </c>
      <c r="D396" s="71" t="s">
        <v>355</v>
      </c>
      <c r="E396" s="72" t="s">
        <v>627</v>
      </c>
      <c r="F396" s="73" t="s">
        <v>310</v>
      </c>
      <c r="G396" s="378">
        <v>1501712.26</v>
      </c>
      <c r="H396" s="378">
        <v>1501712.26</v>
      </c>
      <c r="I396" s="59">
        <f t="shared" si="6"/>
        <v>100</v>
      </c>
      <c r="J396" s="161">
        <f>G397</f>
        <v>729995.29</v>
      </c>
      <c r="K396" t="s">
        <v>10</v>
      </c>
    </row>
    <row r="397" spans="1:9" ht="44.25" customHeight="1">
      <c r="A397" s="539" t="s">
        <v>544</v>
      </c>
      <c r="B397" s="540" t="s">
        <v>383</v>
      </c>
      <c r="C397" s="549" t="s">
        <v>380</v>
      </c>
      <c r="D397" s="542" t="s">
        <v>355</v>
      </c>
      <c r="E397" s="542" t="s">
        <v>545</v>
      </c>
      <c r="F397" s="550"/>
      <c r="G397" s="543">
        <f>G398</f>
        <v>729995.29</v>
      </c>
      <c r="H397" s="543">
        <f>H398</f>
        <v>707401.57</v>
      </c>
      <c r="I397" s="59">
        <f t="shared" si="6"/>
        <v>96.9049498935808</v>
      </c>
    </row>
    <row r="398" spans="1:9" ht="40.5" customHeight="1">
      <c r="A398" s="551" t="s">
        <v>319</v>
      </c>
      <c r="B398" s="533" t="s">
        <v>383</v>
      </c>
      <c r="C398" s="545" t="s">
        <v>380</v>
      </c>
      <c r="D398" s="81" t="s">
        <v>355</v>
      </c>
      <c r="E398" s="81" t="s">
        <v>545</v>
      </c>
      <c r="F398" s="534" t="s">
        <v>63</v>
      </c>
      <c r="G398" s="544">
        <v>729995.29</v>
      </c>
      <c r="H398" s="378">
        <v>707401.57</v>
      </c>
      <c r="I398" s="59">
        <f t="shared" si="6"/>
        <v>96.9049498935808</v>
      </c>
    </row>
    <row r="399" spans="1:9" ht="19.5" customHeight="1">
      <c r="A399" s="431" t="s">
        <v>406</v>
      </c>
      <c r="B399" s="440" t="s">
        <v>383</v>
      </c>
      <c r="C399" s="437" t="s">
        <v>353</v>
      </c>
      <c r="D399" s="137"/>
      <c r="E399" s="87"/>
      <c r="F399" s="138"/>
      <c r="G399" s="376">
        <f aca="true" t="shared" si="8" ref="G399:H401">G400</f>
        <v>600000</v>
      </c>
      <c r="H399" s="376">
        <f t="shared" si="8"/>
        <v>600000</v>
      </c>
      <c r="I399" s="59">
        <f t="shared" si="6"/>
        <v>100</v>
      </c>
    </row>
    <row r="400" spans="1:9" ht="17.25" customHeight="1">
      <c r="A400" s="430" t="s">
        <v>376</v>
      </c>
      <c r="B400" s="91" t="s">
        <v>383</v>
      </c>
      <c r="C400" s="99" t="s">
        <v>353</v>
      </c>
      <c r="D400" s="116" t="s">
        <v>356</v>
      </c>
      <c r="E400" s="62"/>
      <c r="F400" s="117"/>
      <c r="G400" s="313">
        <f t="shared" si="8"/>
        <v>600000</v>
      </c>
      <c r="H400" s="313">
        <f t="shared" si="8"/>
        <v>600000</v>
      </c>
      <c r="I400" s="59">
        <f>H400/G400*100</f>
        <v>100</v>
      </c>
    </row>
    <row r="401" spans="1:9" ht="30" customHeight="1">
      <c r="A401" s="157" t="s">
        <v>311</v>
      </c>
      <c r="B401" s="91" t="s">
        <v>383</v>
      </c>
      <c r="C401" s="438" t="s">
        <v>353</v>
      </c>
      <c r="D401" s="139" t="s">
        <v>356</v>
      </c>
      <c r="E401" s="140" t="s">
        <v>628</v>
      </c>
      <c r="F401" s="141"/>
      <c r="G401" s="350">
        <f t="shared" si="8"/>
        <v>600000</v>
      </c>
      <c r="H401" s="350">
        <f t="shared" si="8"/>
        <v>600000</v>
      </c>
      <c r="I401" s="59">
        <f>H401/G401*100</f>
        <v>100</v>
      </c>
    </row>
    <row r="402" spans="1:11" ht="37.5" customHeight="1">
      <c r="A402" s="121" t="s">
        <v>58</v>
      </c>
      <c r="B402" s="91" t="s">
        <v>383</v>
      </c>
      <c r="C402" s="70" t="s">
        <v>353</v>
      </c>
      <c r="D402" s="71" t="s">
        <v>356</v>
      </c>
      <c r="E402" s="72" t="s">
        <v>628</v>
      </c>
      <c r="F402" s="73" t="s">
        <v>57</v>
      </c>
      <c r="G402" s="378">
        <v>600000</v>
      </c>
      <c r="H402" s="378">
        <v>600000</v>
      </c>
      <c r="I402" s="59">
        <f>H402/G402*100</f>
        <v>100</v>
      </c>
      <c r="J402" s="161">
        <f>G402</f>
        <v>600000</v>
      </c>
      <c r="K402" t="s">
        <v>9</v>
      </c>
    </row>
    <row r="403" spans="1:9" ht="31.5">
      <c r="A403" s="432" t="s">
        <v>402</v>
      </c>
      <c r="B403" s="440" t="s">
        <v>383</v>
      </c>
      <c r="C403" s="375" t="s">
        <v>397</v>
      </c>
      <c r="D403" s="336"/>
      <c r="E403" s="326"/>
      <c r="F403" s="325"/>
      <c r="G403" s="385">
        <f>G404</f>
        <v>3591149.91</v>
      </c>
      <c r="H403" s="385">
        <f>H404</f>
        <v>3591149.91</v>
      </c>
      <c r="I403" s="59">
        <f t="shared" si="6"/>
        <v>100</v>
      </c>
    </row>
    <row r="404" spans="1:9" ht="12.75">
      <c r="A404" s="430" t="s">
        <v>53</v>
      </c>
      <c r="B404" s="91" t="s">
        <v>383</v>
      </c>
      <c r="C404" s="60" t="s">
        <v>397</v>
      </c>
      <c r="D404" s="142" t="s">
        <v>349</v>
      </c>
      <c r="E404" s="143"/>
      <c r="F404" s="144"/>
      <c r="G404" s="386">
        <f>G405+G407</f>
        <v>3591149.91</v>
      </c>
      <c r="H404" s="386">
        <f>H405+H407</f>
        <v>3591149.91</v>
      </c>
      <c r="I404" s="59">
        <f t="shared" si="6"/>
        <v>100</v>
      </c>
    </row>
    <row r="405" spans="1:9" ht="12.75">
      <c r="A405" s="421" t="s">
        <v>53</v>
      </c>
      <c r="B405" s="91" t="s">
        <v>383</v>
      </c>
      <c r="C405" s="65" t="s">
        <v>397</v>
      </c>
      <c r="D405" s="66" t="s">
        <v>349</v>
      </c>
      <c r="E405" s="67" t="s">
        <v>629</v>
      </c>
      <c r="F405" s="68"/>
      <c r="G405" s="377">
        <f>G406</f>
        <v>2617149.91</v>
      </c>
      <c r="H405" s="377">
        <f>H406</f>
        <v>2617149.91</v>
      </c>
      <c r="I405" s="59">
        <f t="shared" si="6"/>
        <v>100</v>
      </c>
    </row>
    <row r="406" spans="1:9" ht="25.5">
      <c r="A406" s="420" t="s">
        <v>312</v>
      </c>
      <c r="B406" s="91" t="s">
        <v>383</v>
      </c>
      <c r="C406" s="70" t="s">
        <v>397</v>
      </c>
      <c r="D406" s="71" t="s">
        <v>349</v>
      </c>
      <c r="E406" s="72" t="s">
        <v>629</v>
      </c>
      <c r="F406" s="73" t="s">
        <v>54</v>
      </c>
      <c r="G406" s="378">
        <v>2617149.91</v>
      </c>
      <c r="H406" s="378">
        <v>2617149.91</v>
      </c>
      <c r="I406" s="59">
        <f aca="true" t="shared" si="9" ref="I406:I423">H406/G406*100</f>
        <v>100</v>
      </c>
    </row>
    <row r="407" spans="1:14" ht="45" customHeight="1">
      <c r="A407" s="421" t="s">
        <v>630</v>
      </c>
      <c r="B407" s="91" t="s">
        <v>383</v>
      </c>
      <c r="C407" s="65" t="s">
        <v>397</v>
      </c>
      <c r="D407" s="66" t="s">
        <v>349</v>
      </c>
      <c r="E407" s="67" t="s">
        <v>631</v>
      </c>
      <c r="F407" s="68"/>
      <c r="G407" s="377">
        <f>G408</f>
        <v>974000</v>
      </c>
      <c r="H407" s="377">
        <f>H408</f>
        <v>974000</v>
      </c>
      <c r="I407" s="59">
        <f t="shared" si="9"/>
        <v>100</v>
      </c>
      <c r="J407" s="552">
        <f>G405</f>
        <v>2617149.91</v>
      </c>
      <c r="K407" s="162" t="s">
        <v>9</v>
      </c>
      <c r="L407" s="162"/>
      <c r="M407" s="162"/>
      <c r="N407" s="163"/>
    </row>
    <row r="408" spans="1:11" ht="25.5">
      <c r="A408" s="420" t="s">
        <v>312</v>
      </c>
      <c r="B408" s="91" t="s">
        <v>383</v>
      </c>
      <c r="C408" s="70" t="s">
        <v>397</v>
      </c>
      <c r="D408" s="71" t="s">
        <v>349</v>
      </c>
      <c r="E408" s="72" t="s">
        <v>631</v>
      </c>
      <c r="F408" s="73" t="s">
        <v>54</v>
      </c>
      <c r="G408" s="378">
        <v>974000</v>
      </c>
      <c r="H408" s="378">
        <v>974000</v>
      </c>
      <c r="I408" s="59">
        <f t="shared" si="9"/>
        <v>100</v>
      </c>
      <c r="J408" s="161">
        <f>G407</f>
        <v>974000</v>
      </c>
      <c r="K408" t="s">
        <v>10</v>
      </c>
    </row>
    <row r="409" spans="1:11" ht="38.25">
      <c r="A409" s="431" t="s">
        <v>407</v>
      </c>
      <c r="B409" s="440" t="s">
        <v>383</v>
      </c>
      <c r="C409" s="129" t="s">
        <v>385</v>
      </c>
      <c r="D409" s="95"/>
      <c r="E409" s="87"/>
      <c r="F409" s="86"/>
      <c r="G409" s="376">
        <f>G410</f>
        <v>7083000</v>
      </c>
      <c r="H409" s="376">
        <f>H410</f>
        <v>7083000</v>
      </c>
      <c r="I409" s="59">
        <f t="shared" si="9"/>
        <v>100</v>
      </c>
      <c r="J409" s="161"/>
      <c r="K409" s="161"/>
    </row>
    <row r="410" spans="1:11" ht="38.25">
      <c r="A410" s="405" t="s">
        <v>408</v>
      </c>
      <c r="B410" s="91" t="s">
        <v>383</v>
      </c>
      <c r="C410" s="145" t="s">
        <v>385</v>
      </c>
      <c r="D410" s="146" t="s">
        <v>349</v>
      </c>
      <c r="E410" s="143"/>
      <c r="F410" s="147"/>
      <c r="G410" s="313">
        <f>G413+G411</f>
        <v>7083000</v>
      </c>
      <c r="H410" s="313">
        <f>H413+H411</f>
        <v>7083000</v>
      </c>
      <c r="I410" s="59">
        <f>H410/G410*100</f>
        <v>100</v>
      </c>
      <c r="J410" s="161"/>
      <c r="K410" s="161"/>
    </row>
    <row r="411" spans="1:9" ht="38.25">
      <c r="A411" s="387" t="s">
        <v>390</v>
      </c>
      <c r="B411" s="91" t="s">
        <v>383</v>
      </c>
      <c r="C411" s="439" t="s">
        <v>385</v>
      </c>
      <c r="D411" s="388" t="s">
        <v>349</v>
      </c>
      <c r="E411" s="389" t="s">
        <v>632</v>
      </c>
      <c r="F411" s="98"/>
      <c r="G411" s="314">
        <f>G412</f>
        <v>6583000</v>
      </c>
      <c r="H411" s="314">
        <f>H412</f>
        <v>6583000</v>
      </c>
      <c r="I411" s="59">
        <f>H411/G411*100</f>
        <v>100</v>
      </c>
    </row>
    <row r="412" spans="1:11" ht="12.75">
      <c r="A412" s="433" t="s">
        <v>55</v>
      </c>
      <c r="B412" s="91" t="s">
        <v>383</v>
      </c>
      <c r="C412" s="156" t="s">
        <v>385</v>
      </c>
      <c r="D412" s="149" t="s">
        <v>349</v>
      </c>
      <c r="E412" s="390" t="s">
        <v>632</v>
      </c>
      <c r="F412" s="150" t="s">
        <v>56</v>
      </c>
      <c r="G412" s="391">
        <v>6583000</v>
      </c>
      <c r="H412" s="391">
        <v>6583000</v>
      </c>
      <c r="I412" s="59">
        <f>H412/G412*100</f>
        <v>100</v>
      </c>
      <c r="J412" s="161">
        <f>G412</f>
        <v>6583000</v>
      </c>
      <c r="K412" t="s">
        <v>10</v>
      </c>
    </row>
    <row r="413" spans="1:11" ht="18.75" customHeight="1">
      <c r="A413" s="392" t="s">
        <v>391</v>
      </c>
      <c r="B413" s="91" t="s">
        <v>383</v>
      </c>
      <c r="C413" s="439" t="s">
        <v>385</v>
      </c>
      <c r="D413" s="388" t="s">
        <v>349</v>
      </c>
      <c r="E413" s="389" t="s">
        <v>633</v>
      </c>
      <c r="F413" s="98"/>
      <c r="G413" s="314">
        <f>G414</f>
        <v>500000</v>
      </c>
      <c r="H413" s="314">
        <f>H414</f>
        <v>500000</v>
      </c>
      <c r="I413" s="59">
        <f t="shared" si="9"/>
        <v>100</v>
      </c>
      <c r="J413" s="161">
        <f>G413</f>
        <v>500000</v>
      </c>
      <c r="K413" t="s">
        <v>9</v>
      </c>
    </row>
    <row r="414" spans="1:9" ht="26.25" customHeight="1" thickBot="1">
      <c r="A414" s="491" t="s">
        <v>55</v>
      </c>
      <c r="B414" s="492" t="s">
        <v>383</v>
      </c>
      <c r="C414" s="148" t="s">
        <v>385</v>
      </c>
      <c r="D414" s="149" t="s">
        <v>349</v>
      </c>
      <c r="E414" s="390" t="s">
        <v>633</v>
      </c>
      <c r="F414" s="150" t="s">
        <v>56</v>
      </c>
      <c r="G414" s="391">
        <v>500000</v>
      </c>
      <c r="H414" s="391">
        <v>500000</v>
      </c>
      <c r="I414" s="59">
        <f t="shared" si="9"/>
        <v>100</v>
      </c>
    </row>
    <row r="415" spans="1:9" ht="26.25" customHeight="1" thickBot="1">
      <c r="A415" s="434" t="s">
        <v>366</v>
      </c>
      <c r="B415" s="493"/>
      <c r="C415" s="151"/>
      <c r="D415" s="152"/>
      <c r="E415" s="393"/>
      <c r="F415" s="153"/>
      <c r="G415" s="394">
        <f>G13+G93+G97+G101+G119+G160+G310+G346+G350+G390+G399+G403+G409</f>
        <v>440574910.66</v>
      </c>
      <c r="H415" s="494">
        <f>H13+H93+H97+H101+H119+H160+H310+H346+H350+H390+H399+H403+H409</f>
        <v>433286271.93</v>
      </c>
      <c r="I415" s="495">
        <f t="shared" si="9"/>
        <v>98.34565279282896</v>
      </c>
    </row>
    <row r="416" spans="1:9" ht="26.25" customHeight="1">
      <c r="A416" s="395"/>
      <c r="B416" s="395"/>
      <c r="C416"/>
      <c r="D416"/>
      <c r="E416"/>
      <c r="F416"/>
      <c r="G416"/>
      <c r="H416"/>
      <c r="I416" s="59"/>
    </row>
    <row r="417" spans="1:11" ht="20.25" customHeight="1">
      <c r="A417"/>
      <c r="B417"/>
      <c r="C417"/>
      <c r="D417" s="396" t="s">
        <v>248</v>
      </c>
      <c r="E417" s="396"/>
      <c r="F417" s="396"/>
      <c r="G417" s="397">
        <f>G14+G19+G25+G61+G74+G82+G91+G116+G132+G135+G141+G143+G165+G167+G178+G203+G213+G241+G244+G260+G262+G267+G278+G281+G286+G294+G302+G304+G307+G315+G318+G322+G325+G336+G348+G352+G363+G387+G392+G406+G413+G401+G271+G344</f>
        <v>154560416.96</v>
      </c>
      <c r="H417" s="397">
        <f>H14+H19+H25+H61+H74+H82+H91+H116+H132+H135+H141+H143+H165+H167+H178+H203+H213+H241+H244+H260+H262+H267+H278+H281+H286+H294+H302+H304+H307+H315+H318+H322+H325+H336+H348+H352+H363+H387+H392+H406+H413+H401+H271+H344</f>
        <v>153948269.22000003</v>
      </c>
      <c r="I417" s="59">
        <f t="shared" si="9"/>
        <v>99.60394274805923</v>
      </c>
      <c r="J417" s="161">
        <f>J14+J104+J128+J166+J315+J349+J357+J395+J402+J407+J413</f>
        <v>154560416.96</v>
      </c>
      <c r="K417" s="161"/>
    </row>
    <row r="418" spans="1:9" ht="26.25" customHeight="1" hidden="1">
      <c r="A418"/>
      <c r="B418"/>
      <c r="C418"/>
      <c r="D418" s="396" t="s">
        <v>634</v>
      </c>
      <c r="E418" s="396"/>
      <c r="F418" s="396"/>
      <c r="G418" s="397"/>
      <c r="H418" s="397"/>
      <c r="I418" s="59" t="e">
        <f t="shared" si="9"/>
        <v>#DIV/0!</v>
      </c>
    </row>
    <row r="419" spans="1:14" ht="18" customHeight="1">
      <c r="A419"/>
      <c r="B419"/>
      <c r="C419"/>
      <c r="D419" s="396" t="s">
        <v>249</v>
      </c>
      <c r="E419" s="396"/>
      <c r="F419" s="396"/>
      <c r="G419" s="397">
        <f>G163+G201</f>
        <v>16922847.57</v>
      </c>
      <c r="H419" s="397">
        <f>H163+H201</f>
        <v>16892620.9</v>
      </c>
      <c r="I419" s="59">
        <f t="shared" si="9"/>
        <v>99.82138543838458</v>
      </c>
      <c r="J419" s="552">
        <f>J165</f>
        <v>16922847.57</v>
      </c>
      <c r="K419" s="162"/>
      <c r="L419" s="162"/>
      <c r="M419" s="162"/>
      <c r="N419" s="163"/>
    </row>
    <row r="420" spans="1:11" ht="12.75">
      <c r="A420"/>
      <c r="B420"/>
      <c r="C420"/>
      <c r="D420" s="396" t="s">
        <v>250</v>
      </c>
      <c r="E420" s="396"/>
      <c r="F420" s="396"/>
      <c r="G420" s="397">
        <f>G33+G37+G28+G64+G72+G95+G99+G103+G114+G128+G130+G137+G139+G153+G180+G191+G194+G198+G215+G218+G228+G238+G247+G250+G253+G256+G258+G275+G300+G313+G340+G342+G355+G357+G360+G368+G372+G376+G382+G384+G397+G407+G411+G338</f>
        <v>266352746.30999997</v>
      </c>
      <c r="H420" s="397">
        <f>H33+H37+H28+H64+H72+H95+H99+H103+H114+H128+H130+H137+H139+H153+H180+H191+H194+H198+H215+H218+H228+H238+H247+H250+H253+H256+H258+H275+H300+H313+H340+H342+H355+H357+H360+H368+H372+H376+H382+H384+H397+H407+H411+H338</f>
        <v>259771481.98999998</v>
      </c>
      <c r="I420" s="59">
        <f t="shared" si="9"/>
        <v>97.52911715340818</v>
      </c>
      <c r="J420" s="161">
        <f>J15+J95+J99+J103+J129+J167+J316+J358+J396+J408+J412</f>
        <v>266352746.30999997</v>
      </c>
      <c r="K420"/>
    </row>
    <row r="421" spans="1:11" ht="12.75">
      <c r="A421"/>
      <c r="B421"/>
      <c r="C421"/>
      <c r="D421" s="396" t="s">
        <v>635</v>
      </c>
      <c r="E421" s="396"/>
      <c r="F421" s="396"/>
      <c r="G421" s="397">
        <f>G123+G125</f>
        <v>685897.8200000001</v>
      </c>
      <c r="H421" s="397">
        <f>H123+H125</f>
        <v>685897.8200000001</v>
      </c>
      <c r="I421" s="59">
        <f t="shared" si="9"/>
        <v>100</v>
      </c>
      <c r="J421" s="161">
        <v>685897.82</v>
      </c>
      <c r="K421"/>
    </row>
    <row r="422" spans="1:10" ht="16.5" customHeight="1">
      <c r="A422"/>
      <c r="B422"/>
      <c r="C422"/>
      <c r="D422" s="396" t="s">
        <v>251</v>
      </c>
      <c r="E422" s="396"/>
      <c r="F422" s="396"/>
      <c r="G422" s="397">
        <f>G43+G45+G49+G51+G53+G57+G59+G320</f>
        <v>2053002</v>
      </c>
      <c r="H422" s="397">
        <f>H43+H45+H49+H51+H53+H57+H59+H320</f>
        <v>1988002</v>
      </c>
      <c r="I422" s="59">
        <f t="shared" si="9"/>
        <v>96.83390469176358</v>
      </c>
      <c r="J422" s="161">
        <f>J16+J317</f>
        <v>2053002</v>
      </c>
    </row>
    <row r="423" spans="1:9" ht="12.75">
      <c r="A423"/>
      <c r="B423"/>
      <c r="C423"/>
      <c r="D423" s="396"/>
      <c r="E423" s="396"/>
      <c r="F423" s="396"/>
      <c r="G423" s="397">
        <f>SUM(G417:G422)</f>
        <v>440574910.65999997</v>
      </c>
      <c r="H423" s="397">
        <f>SUM(H417:H422)</f>
        <v>433286271.93</v>
      </c>
      <c r="I423" s="59">
        <f t="shared" si="9"/>
        <v>98.34565279282897</v>
      </c>
    </row>
  </sheetData>
  <sheetProtection/>
  <mergeCells count="10">
    <mergeCell ref="A5:G5"/>
    <mergeCell ref="I6:I11"/>
    <mergeCell ref="E6:E11"/>
    <mergeCell ref="F6:F11"/>
    <mergeCell ref="G6:G11"/>
    <mergeCell ref="H6:H11"/>
    <mergeCell ref="A6:A11"/>
    <mergeCell ref="B6:B11"/>
    <mergeCell ref="C6:C11"/>
    <mergeCell ref="D6:D11"/>
  </mergeCells>
  <printOptions/>
  <pageMargins left="0.7874015748031497" right="0.17" top="0.3937007874015748" bottom="0.2362204724409449" header="0.5118110236220472" footer="0.1968503937007874"/>
  <pageSetup fitToHeight="8" horizontalDpi="600" verticalDpi="600" orientation="portrait" paperSize="9" scale="70" r:id="rId1"/>
  <rowBreaks count="3" manualBreakCount="3">
    <brk id="46" max="8" man="1"/>
    <brk id="131" max="8" man="1"/>
    <brk id="207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tabSelected="1" workbookViewId="0" topLeftCell="A1">
      <selection activeCell="B2" sqref="B2:C2"/>
    </sheetView>
  </sheetViews>
  <sheetFormatPr defaultColWidth="9.00390625" defaultRowHeight="12.75"/>
  <cols>
    <col min="1" max="1" width="51.75390625" style="26" customWidth="1"/>
    <col min="2" max="2" width="33.875" style="28" customWidth="1"/>
    <col min="3" max="3" width="17.25390625" style="26" customWidth="1"/>
    <col min="4" max="4" width="15.00390625" style="0" customWidth="1"/>
    <col min="5" max="5" width="8.25390625" style="0" customWidth="1"/>
    <col min="6" max="6" width="13.875" style="0" bestFit="1" customWidth="1"/>
  </cols>
  <sheetData>
    <row r="1" spans="2:4" ht="29.25" customHeight="1">
      <c r="B1" s="596" t="s">
        <v>640</v>
      </c>
      <c r="C1" s="573"/>
      <c r="D1" s="573"/>
    </row>
    <row r="2" spans="1:3" s="26" customFormat="1" ht="12.75">
      <c r="A2" s="27"/>
      <c r="B2" s="597"/>
      <c r="C2" s="597"/>
    </row>
    <row r="3" s="26" customFormat="1" ht="12.75">
      <c r="B3" s="28"/>
    </row>
    <row r="4" spans="1:3" s="26" customFormat="1" ht="15.75">
      <c r="A4" s="598" t="s">
        <v>637</v>
      </c>
      <c r="B4" s="598"/>
      <c r="C4" s="598"/>
    </row>
    <row r="5" s="26" customFormat="1" ht="13.5" thickBot="1">
      <c r="B5" s="28"/>
    </row>
    <row r="6" spans="1:5" s="31" customFormat="1" ht="45">
      <c r="A6" s="496" t="s">
        <v>196</v>
      </c>
      <c r="B6" s="497" t="s">
        <v>197</v>
      </c>
      <c r="C6" s="498" t="s">
        <v>198</v>
      </c>
      <c r="D6" s="498" t="s">
        <v>194</v>
      </c>
      <c r="E6" s="499" t="s">
        <v>199</v>
      </c>
    </row>
    <row r="7" spans="1:5" s="31" customFormat="1" ht="11.25">
      <c r="A7" s="500">
        <v>1</v>
      </c>
      <c r="B7" s="30" t="s">
        <v>200</v>
      </c>
      <c r="C7" s="29">
        <v>11</v>
      </c>
      <c r="D7" s="29">
        <v>11</v>
      </c>
      <c r="E7" s="501">
        <v>11</v>
      </c>
    </row>
    <row r="8" spans="1:5" s="505" customFormat="1" ht="33.75" customHeight="1">
      <c r="A8" s="502" t="s">
        <v>201</v>
      </c>
      <c r="B8" s="503" t="s">
        <v>202</v>
      </c>
      <c r="C8" s="32">
        <f>C9+C15+C17+C19+C28</f>
        <v>18255000</v>
      </c>
      <c r="D8" s="32">
        <f>D9+D14+D19+D28</f>
        <v>13974470.450000048</v>
      </c>
      <c r="E8" s="504">
        <f aca="true" t="shared" si="0" ref="E8:E31">D8/C8*100</f>
        <v>76.5514678170367</v>
      </c>
    </row>
    <row r="9" spans="1:5" s="505" customFormat="1" ht="33.75" customHeight="1">
      <c r="A9" s="502" t="s">
        <v>337</v>
      </c>
      <c r="B9" s="47" t="s">
        <v>338</v>
      </c>
      <c r="C9" s="32">
        <v>2000000</v>
      </c>
      <c r="D9" s="32">
        <v>2000000</v>
      </c>
      <c r="E9" s="504">
        <f t="shared" si="0"/>
        <v>100</v>
      </c>
    </row>
    <row r="10" spans="1:5" s="505" customFormat="1" ht="33.75" customHeight="1">
      <c r="A10" s="502" t="s">
        <v>339</v>
      </c>
      <c r="B10" s="47" t="s">
        <v>340</v>
      </c>
      <c r="C10" s="32">
        <f>C11</f>
        <v>7000000</v>
      </c>
      <c r="D10" s="32">
        <f>D11</f>
        <v>7000000</v>
      </c>
      <c r="E10" s="504">
        <f t="shared" si="0"/>
        <v>100</v>
      </c>
    </row>
    <row r="11" spans="1:5" s="505" customFormat="1" ht="42" customHeight="1">
      <c r="A11" s="506" t="s">
        <v>341</v>
      </c>
      <c r="B11" s="47" t="s">
        <v>342</v>
      </c>
      <c r="C11" s="507">
        <v>7000000</v>
      </c>
      <c r="D11" s="507">
        <v>7000000</v>
      </c>
      <c r="E11" s="504">
        <f t="shared" si="0"/>
        <v>100</v>
      </c>
    </row>
    <row r="12" spans="1:5" s="505" customFormat="1" ht="33.75" customHeight="1">
      <c r="A12" s="502" t="s">
        <v>345</v>
      </c>
      <c r="B12" s="47" t="s">
        <v>343</v>
      </c>
      <c r="C12" s="32">
        <f>C13</f>
        <v>-5000000</v>
      </c>
      <c r="D12" s="32">
        <f>D13</f>
        <v>-5000000</v>
      </c>
      <c r="E12" s="504">
        <f t="shared" si="0"/>
        <v>100</v>
      </c>
    </row>
    <row r="13" spans="1:5" s="505" customFormat="1" ht="39.75" customHeight="1">
      <c r="A13" s="506" t="s">
        <v>346</v>
      </c>
      <c r="B13" s="47" t="s">
        <v>344</v>
      </c>
      <c r="C13" s="507">
        <v>-5000000</v>
      </c>
      <c r="D13" s="507">
        <v>-5000000</v>
      </c>
      <c r="E13" s="504">
        <f t="shared" si="0"/>
        <v>100</v>
      </c>
    </row>
    <row r="14" spans="1:5" s="505" customFormat="1" ht="24.75" customHeight="1">
      <c r="A14" s="502" t="s">
        <v>203</v>
      </c>
      <c r="B14" s="503" t="s">
        <v>204</v>
      </c>
      <c r="C14" s="32">
        <f>C15+C17</f>
        <v>10315000</v>
      </c>
      <c r="D14" s="32">
        <f>D15+D17</f>
        <v>10315000</v>
      </c>
      <c r="E14" s="504">
        <f t="shared" si="0"/>
        <v>100</v>
      </c>
    </row>
    <row r="15" spans="1:5" s="505" customFormat="1" ht="36" customHeight="1">
      <c r="A15" s="502" t="s">
        <v>205</v>
      </c>
      <c r="B15" s="503" t="s">
        <v>206</v>
      </c>
      <c r="C15" s="32">
        <f>C16</f>
        <v>16000000</v>
      </c>
      <c r="D15" s="32">
        <f>D16</f>
        <v>16000000</v>
      </c>
      <c r="E15" s="504">
        <f t="shared" si="0"/>
        <v>100</v>
      </c>
    </row>
    <row r="16" spans="1:5" s="505" customFormat="1" ht="41.25" customHeight="1">
      <c r="A16" s="508" t="s">
        <v>207</v>
      </c>
      <c r="B16" s="503" t="s">
        <v>208</v>
      </c>
      <c r="C16" s="507">
        <v>16000000</v>
      </c>
      <c r="D16" s="507">
        <v>16000000</v>
      </c>
      <c r="E16" s="504">
        <f t="shared" si="0"/>
        <v>100</v>
      </c>
    </row>
    <row r="17" spans="1:5" s="505" customFormat="1" ht="42" customHeight="1">
      <c r="A17" s="502" t="s">
        <v>209</v>
      </c>
      <c r="B17" s="503" t="s">
        <v>210</v>
      </c>
      <c r="C17" s="32">
        <f>C18</f>
        <v>-5685000</v>
      </c>
      <c r="D17" s="32">
        <f>D18</f>
        <v>-5685000</v>
      </c>
      <c r="E17" s="504">
        <f t="shared" si="0"/>
        <v>100</v>
      </c>
    </row>
    <row r="18" spans="1:5" s="505" customFormat="1" ht="39.75" customHeight="1">
      <c r="A18" s="508" t="s">
        <v>211</v>
      </c>
      <c r="B18" s="503" t="s">
        <v>212</v>
      </c>
      <c r="C18" s="507">
        <v>-5685000</v>
      </c>
      <c r="D18" s="507">
        <v>-5685000</v>
      </c>
      <c r="E18" s="504">
        <f t="shared" si="0"/>
        <v>100</v>
      </c>
    </row>
    <row r="19" spans="1:5" s="505" customFormat="1" ht="25.5">
      <c r="A19" s="502" t="s">
        <v>213</v>
      </c>
      <c r="B19" s="33" t="s">
        <v>214</v>
      </c>
      <c r="C19" s="32">
        <f>C20+C24</f>
        <v>3339500</v>
      </c>
      <c r="D19" s="32">
        <f>D20+D24</f>
        <v>-941029.5499999523</v>
      </c>
      <c r="E19" s="504">
        <f t="shared" si="0"/>
        <v>-28.178755801765305</v>
      </c>
    </row>
    <row r="20" spans="1:5" s="505" customFormat="1" ht="15" customHeight="1">
      <c r="A20" s="502" t="s">
        <v>215</v>
      </c>
      <c r="B20" s="33" t="s">
        <v>216</v>
      </c>
      <c r="C20" s="32">
        <f aca="true" t="shared" si="1" ref="C20:D22">C21</f>
        <v>-447920410.66</v>
      </c>
      <c r="D20" s="32">
        <f t="shared" si="1"/>
        <v>-450345353.15</v>
      </c>
      <c r="E20" s="504">
        <f t="shared" si="0"/>
        <v>100.5413779841885</v>
      </c>
    </row>
    <row r="21" spans="1:5" s="505" customFormat="1" ht="18" customHeight="1">
      <c r="A21" s="508" t="s">
        <v>217</v>
      </c>
      <c r="B21" s="503" t="s">
        <v>218</v>
      </c>
      <c r="C21" s="507">
        <f t="shared" si="1"/>
        <v>-447920410.66</v>
      </c>
      <c r="D21" s="507">
        <f t="shared" si="1"/>
        <v>-450345353.15</v>
      </c>
      <c r="E21" s="504">
        <f t="shared" si="0"/>
        <v>100.5413779841885</v>
      </c>
    </row>
    <row r="22" spans="1:5" s="34" customFormat="1" ht="18.75" customHeight="1">
      <c r="A22" s="508" t="s">
        <v>219</v>
      </c>
      <c r="B22" s="503" t="s">
        <v>220</v>
      </c>
      <c r="C22" s="507">
        <f t="shared" si="1"/>
        <v>-447920410.66</v>
      </c>
      <c r="D22" s="507">
        <f t="shared" si="1"/>
        <v>-450345353.15</v>
      </c>
      <c r="E22" s="504">
        <f t="shared" si="0"/>
        <v>100.5413779841885</v>
      </c>
    </row>
    <row r="23" spans="1:5" s="34" customFormat="1" ht="24.75" customHeight="1">
      <c r="A23" s="508" t="s">
        <v>221</v>
      </c>
      <c r="B23" s="503" t="s">
        <v>222</v>
      </c>
      <c r="C23" s="507">
        <v>-447920410.66</v>
      </c>
      <c r="D23" s="507">
        <v>-450345353.15</v>
      </c>
      <c r="E23" s="504">
        <f t="shared" si="0"/>
        <v>100.5413779841885</v>
      </c>
    </row>
    <row r="24" spans="1:5" s="34" customFormat="1" ht="16.5" customHeight="1">
      <c r="A24" s="502" t="s">
        <v>223</v>
      </c>
      <c r="B24" s="33" t="s">
        <v>224</v>
      </c>
      <c r="C24" s="32">
        <f aca="true" t="shared" si="2" ref="C24:D26">C25</f>
        <v>451259910.66</v>
      </c>
      <c r="D24" s="32">
        <f t="shared" si="2"/>
        <v>449404323.6</v>
      </c>
      <c r="E24" s="504">
        <f t="shared" si="0"/>
        <v>99.58879860227644</v>
      </c>
    </row>
    <row r="25" spans="1:5" s="34" customFormat="1" ht="30" customHeight="1">
      <c r="A25" s="508" t="s">
        <v>225</v>
      </c>
      <c r="B25" s="503" t="s">
        <v>226</v>
      </c>
      <c r="C25" s="507">
        <f t="shared" si="2"/>
        <v>451259910.66</v>
      </c>
      <c r="D25" s="507">
        <f t="shared" si="2"/>
        <v>449404323.6</v>
      </c>
      <c r="E25" s="504">
        <f t="shared" si="0"/>
        <v>99.58879860227644</v>
      </c>
    </row>
    <row r="26" spans="1:5" s="505" customFormat="1" ht="32.25" customHeight="1">
      <c r="A26" s="508" t="s">
        <v>227</v>
      </c>
      <c r="B26" s="503" t="s">
        <v>228</v>
      </c>
      <c r="C26" s="507">
        <f t="shared" si="2"/>
        <v>451259910.66</v>
      </c>
      <c r="D26" s="507">
        <f t="shared" si="2"/>
        <v>449404323.6</v>
      </c>
      <c r="E26" s="504">
        <f t="shared" si="0"/>
        <v>99.58879860227644</v>
      </c>
    </row>
    <row r="27" spans="1:6" s="505" customFormat="1" ht="24" customHeight="1">
      <c r="A27" s="508" t="s">
        <v>229</v>
      </c>
      <c r="B27" s="503" t="s">
        <v>230</v>
      </c>
      <c r="C27" s="507">
        <v>451259910.66</v>
      </c>
      <c r="D27" s="507">
        <v>449404323.6</v>
      </c>
      <c r="E27" s="504">
        <f t="shared" si="0"/>
        <v>99.58879860227644</v>
      </c>
      <c r="F27" s="509"/>
    </row>
    <row r="28" spans="1:5" ht="26.25" customHeight="1">
      <c r="A28" s="502" t="s">
        <v>231</v>
      </c>
      <c r="B28" s="33" t="s">
        <v>232</v>
      </c>
      <c r="C28" s="32">
        <f>C29</f>
        <v>2600500</v>
      </c>
      <c r="D28" s="32">
        <f>D29</f>
        <v>2600500</v>
      </c>
      <c r="E28" s="504">
        <f t="shared" si="0"/>
        <v>100</v>
      </c>
    </row>
    <row r="29" spans="1:5" ht="24.75" customHeight="1">
      <c r="A29" s="502" t="s">
        <v>233</v>
      </c>
      <c r="B29" s="33" t="s">
        <v>234</v>
      </c>
      <c r="C29" s="32">
        <f>C30+C32</f>
        <v>2600500</v>
      </c>
      <c r="D29" s="32">
        <f>D30+D32</f>
        <v>2600500</v>
      </c>
      <c r="E29" s="504">
        <f t="shared" si="0"/>
        <v>100</v>
      </c>
    </row>
    <row r="30" spans="1:5" ht="24.75" customHeight="1">
      <c r="A30" s="508" t="s">
        <v>235</v>
      </c>
      <c r="B30" s="503" t="s">
        <v>236</v>
      </c>
      <c r="C30" s="507">
        <f>C31</f>
        <v>2600500</v>
      </c>
      <c r="D30" s="507">
        <f>D31</f>
        <v>2600500</v>
      </c>
      <c r="E30" s="504">
        <f t="shared" si="0"/>
        <v>100</v>
      </c>
    </row>
    <row r="31" spans="1:5" ht="51.75" customHeight="1">
      <c r="A31" s="508" t="s">
        <v>237</v>
      </c>
      <c r="B31" s="503" t="s">
        <v>238</v>
      </c>
      <c r="C31" s="507">
        <v>2600500</v>
      </c>
      <c r="D31" s="507">
        <v>2600500</v>
      </c>
      <c r="E31" s="504">
        <f t="shared" si="0"/>
        <v>100</v>
      </c>
    </row>
    <row r="32" spans="1:5" ht="0.75" customHeight="1" thickBot="1">
      <c r="A32" s="510" t="s">
        <v>239</v>
      </c>
      <c r="B32" s="511" t="s">
        <v>240</v>
      </c>
      <c r="C32" s="512">
        <f>C33</f>
        <v>0</v>
      </c>
      <c r="D32" s="512">
        <f>D33</f>
        <v>0</v>
      </c>
      <c r="E32" s="513"/>
    </row>
    <row r="33" spans="1:5" ht="38.25" customHeight="1" hidden="1">
      <c r="A33" s="514" t="s">
        <v>241</v>
      </c>
      <c r="B33" s="515" t="s">
        <v>242</v>
      </c>
      <c r="C33" s="516">
        <f>C34</f>
        <v>0</v>
      </c>
      <c r="D33" s="516">
        <f>D34</f>
        <v>0</v>
      </c>
      <c r="E33" s="516"/>
    </row>
    <row r="34" spans="1:5" ht="43.5" customHeight="1" hidden="1">
      <c r="A34" s="517" t="s">
        <v>243</v>
      </c>
      <c r="B34" s="503" t="s">
        <v>244</v>
      </c>
      <c r="C34" s="507"/>
      <c r="D34" s="507"/>
      <c r="E34" s="507"/>
    </row>
    <row r="37" spans="1:3" ht="18">
      <c r="A37" s="35"/>
      <c r="B37" s="36"/>
      <c r="C37" s="37"/>
    </row>
    <row r="38" spans="2:7" ht="18">
      <c r="B38" s="36"/>
      <c r="C38" s="38"/>
      <c r="D38" s="39"/>
      <c r="E38" s="39"/>
      <c r="F38" s="39"/>
      <c r="G38" s="39"/>
    </row>
    <row r="39" spans="2:7" ht="18">
      <c r="B39" s="36"/>
      <c r="C39" s="40"/>
      <c r="D39" s="39"/>
      <c r="E39" s="39"/>
      <c r="F39" s="39"/>
      <c r="G39" s="39"/>
    </row>
    <row r="40" spans="2:7" ht="18">
      <c r="B40" s="36"/>
      <c r="C40" s="38"/>
      <c r="D40" s="39"/>
      <c r="E40" s="39"/>
      <c r="F40" s="39"/>
      <c r="G40" s="39"/>
    </row>
    <row r="41" spans="2:3" ht="18">
      <c r="B41" s="36"/>
      <c r="C41" s="41"/>
    </row>
    <row r="42" spans="2:3" ht="18">
      <c r="B42" s="36"/>
      <c r="C42" s="41"/>
    </row>
  </sheetData>
  <sheetProtection/>
  <mergeCells count="3">
    <mergeCell ref="B1:D1"/>
    <mergeCell ref="B2:C2"/>
    <mergeCell ref="A4:C4"/>
  </mergeCells>
  <printOptions/>
  <pageMargins left="0.5905511811023623" right="0.15748031496062992" top="0.4724409448818898" bottom="0.15748031496062992" header="0.15748031496062992" footer="0.15748031496062992"/>
  <pageSetup fitToHeight="1" fitToWidth="1" horizontalDpi="600" verticalDpi="600" orientation="portrait" paperSize="9" scale="77" r:id="rId1"/>
  <rowBreaks count="1" manualBreakCount="1">
    <brk id="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РК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USN1</cp:lastModifiedBy>
  <cp:lastPrinted>2017-05-15T07:13:55Z</cp:lastPrinted>
  <dcterms:created xsi:type="dcterms:W3CDTF">2004-09-08T10:28:32Z</dcterms:created>
  <dcterms:modified xsi:type="dcterms:W3CDTF">2017-05-15T08:20:29Z</dcterms:modified>
  <cp:category/>
  <cp:version/>
  <cp:contentType/>
  <cp:contentStatus/>
</cp:coreProperties>
</file>