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195" windowHeight="67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'доходы'!$A$1:$J$344</definedName>
    <definedName name="_xlnm.Print_Area" localSheetId="1">'расходы'!$A$1:$F$359</definedName>
  </definedNames>
  <calcPr fullCalcOnLoad="1"/>
</workbook>
</file>

<file path=xl/sharedStrings.xml><?xml version="1.0" encoding="utf-8"?>
<sst xmlns="http://schemas.openxmlformats.org/spreadsheetml/2006/main" count="2993" uniqueCount="584">
  <si>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</si>
  <si>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</si>
  <si>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Прочие субсидии</t>
  </si>
  <si>
    <t>Мероприятия на социально-экономическое развитие территоий МО</t>
  </si>
  <si>
    <t>Дорожное хозяйство (дорожные фонды)</t>
  </si>
  <si>
    <t>Мероприятия в области коммунального хозяйства</t>
  </si>
  <si>
    <t>Субсидии бюджетным учреждениям на иные цели (Ремонт фасада Суоярвской средней школы)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</si>
  <si>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</si>
  <si>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</si>
  <si>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</si>
  <si>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</si>
  <si>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</si>
  <si>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Мероприятия по подготовке празднования к 100-летию образования  Республики Карелия в рамках подпрограммы </t>
  </si>
  <si>
    <t>30 0 00 12010</t>
  </si>
  <si>
    <t>Софинансирование за счёт средств местного бюджета субвенции на общ.образование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</si>
  <si>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</si>
  <si>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</si>
  <si>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</si>
  <si>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</si>
  <si>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06 1 00 4305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</si>
  <si>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</si>
  <si>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</si>
  <si>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</si>
  <si>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</si>
  <si>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</si>
  <si>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</si>
  <si>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07 0 00 77950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</si>
  <si>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</si>
  <si>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</si>
  <si>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</si>
  <si>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</si>
  <si>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</si>
  <si>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</si>
  <si>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</si>
  <si>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</si>
  <si>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</si>
  <si>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</si>
  <si>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</si>
  <si>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</si>
  <si>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</si>
  <si>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</si>
  <si>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</si>
  <si>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</si>
  <si>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</si>
  <si>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</si>
  <si>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</si>
  <si>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</si>
  <si>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</si>
  <si>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</si>
  <si>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</si>
  <si>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</si>
  <si>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</si>
  <si>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</si>
  <si>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</si>
  <si>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08 9 01 77950</t>
  </si>
  <si>
    <t>07 0 01 7795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</si>
  <si>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</si>
  <si>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</si>
  <si>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</si>
  <si>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</si>
  <si>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</si>
  <si>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</si>
  <si>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</si>
  <si>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</si>
  <si>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</si>
  <si>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</si>
  <si>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</si>
  <si>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</si>
  <si>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</si>
  <si>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01 1 020 42040</t>
  </si>
  <si>
    <t>01 1 02 42050</t>
  </si>
  <si>
    <t>01 1 02 42070</t>
  </si>
  <si>
    <t>01 1 02 42100</t>
  </si>
  <si>
    <t>01 2 01 77950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</si>
  <si>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</si>
  <si>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</si>
  <si>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</si>
  <si>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</si>
  <si>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</si>
  <si>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</si>
  <si>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</si>
  <si>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</si>
  <si>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</si>
  <si>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</si>
  <si>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</si>
  <si>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</si>
  <si>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</si>
  <si>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</si>
  <si>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</si>
  <si>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</si>
  <si>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</si>
  <si>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</si>
  <si>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</si>
  <si>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</si>
  <si>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</si>
  <si>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</si>
  <si>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</si>
  <si>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</si>
  <si>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</si>
  <si>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</si>
  <si>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</si>
  <si>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</si>
  <si>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</si>
  <si>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01 1 99 04020</t>
  </si>
  <si>
    <t>01 1 99 42050</t>
  </si>
  <si>
    <t>02 0 01 77950</t>
  </si>
  <si>
    <t>01 2 99 43010</t>
  </si>
  <si>
    <t>01 1 02 24350</t>
  </si>
  <si>
    <t>01 5 99 43100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</si>
  <si>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</si>
  <si>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</si>
  <si>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</si>
  <si>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</si>
  <si>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</si>
  <si>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</si>
  <si>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</si>
  <si>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</si>
  <si>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</si>
  <si>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</si>
  <si>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</si>
  <si>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</si>
  <si>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</si>
  <si>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</si>
  <si>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</si>
  <si>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Администрация муниципального образования "Суоярвский район"</t>
  </si>
  <si>
    <t>01 1 02 77950</t>
  </si>
  <si>
    <t>360</t>
  </si>
  <si>
    <t>Иные выплаты населению</t>
  </si>
  <si>
    <t>06 2 01 43090</t>
  </si>
  <si>
    <t>853</t>
  </si>
  <si>
    <t>Уплата иных платежей</t>
  </si>
  <si>
    <t>08 3 01 9502</t>
  </si>
  <si>
    <t>Субсидии на обеспечение мероприятий по переселению граждан из аварийного жилищного фонда (федеральный бюджет Лоймольское,Поросозерское с/поселение)</t>
  </si>
  <si>
    <t>Субсидии на обеспечение мероприятий по переселению граждан их аварийного жилищного фонда (средства РК)</t>
  </si>
  <si>
    <t>08 3 01 9602</t>
  </si>
  <si>
    <t>06 2 01 73090</t>
  </si>
  <si>
    <t>Субсидия на социально-экономическое развитие территории</t>
  </si>
  <si>
    <t>Cубсидия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</si>
  <si>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01 1 01 43050</t>
  </si>
  <si>
    <t>01 1 02 43050</t>
  </si>
  <si>
    <t>01 1 02 44010</t>
  </si>
  <si>
    <t>Межбюджетные трансферты на стимулирование развития карельского,вепского и финского языков,организация системы обучения этим языкам в мун.образ.учреждениях</t>
  </si>
  <si>
    <t>01 1 02 43100</t>
  </si>
  <si>
    <t>Субсидия на обеспечение молоком (заменяющими продуктами)обучающихся на ступени начального общего образования в муниципальных общеобразовательных учреждениях</t>
  </si>
  <si>
    <t>0</t>
  </si>
  <si>
    <t>01 1 99 43100</t>
  </si>
  <si>
    <t>Софинансирование за счет средств местного бюджета субсидии на обеспечение молоком(заменяющими продуктами)обучающихся общеобразовательных учреждений</t>
  </si>
  <si>
    <t>Субсидии на организацию отдыха детей в каникулярное время</t>
  </si>
  <si>
    <t>01 2 01 43010</t>
  </si>
  <si>
    <t>01 3 01 43090</t>
  </si>
  <si>
    <t>Субсидия на социально-экономическое развитие территории ( ремонт фасада Сред.школы)</t>
  </si>
  <si>
    <t>01 3 99 43090</t>
  </si>
  <si>
    <t>Софинансирование за счёт средств местного бюджета субсидии на социально-экономическое развитие территорий (Ремонт фасада Суоярвской средней школы)</t>
  </si>
  <si>
    <t>01 5 01 70650</t>
  </si>
  <si>
    <t>Субсидии на питание учащихся из малоимущ.семей в размере 45 руб.в учебный день на одного учащегося по Программе "АСП"</t>
  </si>
  <si>
    <t>Утверждено</t>
  </si>
  <si>
    <t>Исполнено</t>
  </si>
  <si>
    <t>в %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</si>
  <si>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</si>
  <si>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Приложение № 1 </t>
  </si>
  <si>
    <t>Структура доходов бюджета муниципального образования "Суоярвский район" в 2016 году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</si>
  <si>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</si>
  <si>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</si>
  <si>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</si>
  <si>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 xml:space="preserve">Прогноз на 2016 год 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</si>
  <si>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</si>
  <si>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</si>
  <si>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</si>
  <si>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</si>
  <si>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</si>
  <si>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</si>
  <si>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Исполнено за 1 квартал 2016 года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</si>
  <si>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</si>
  <si>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</si>
  <si>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</si>
  <si>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</si>
  <si>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</si>
  <si>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</si>
  <si>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</si>
  <si>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</si>
  <si>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</si>
  <si>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</si>
  <si>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</si>
  <si>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</si>
  <si>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</si>
  <si>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</si>
  <si>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</si>
  <si>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</si>
  <si>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</si>
  <si>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</si>
  <si>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</si>
  <si>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</si>
  <si>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</si>
  <si>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</si>
  <si>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</si>
  <si>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</si>
  <si>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</si>
  <si>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</si>
  <si>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</si>
  <si>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</si>
  <si>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</si>
  <si>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налог( за налоговые периоды, истекшие до 1 января 2011 года)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</si>
  <si>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</si>
  <si>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</si>
  <si>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</si>
  <si>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</si>
  <si>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</si>
  <si>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</si>
  <si>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</si>
  <si>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150</t>
  </si>
  <si>
    <t>ДОХОДЫ ОТ ИСПОЛЬЗОВАНИЯ ИМУЩЕСТВА, НАХОДЯЩЕГОСЯ В ГОСУДАРСТВЕННОЙ И МУНИЦИПАЛЬНОЙ СОБСТВЕННОСТИ</t>
  </si>
  <si>
    <t xml:space="preserve">Проценты, полученные от предоставления бюджетных кредитов внутри страны </t>
  </si>
  <si>
    <t>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</si>
  <si>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</si>
  <si>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</si>
  <si>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</si>
  <si>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</si>
  <si>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</si>
  <si>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</si>
  <si>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</si>
  <si>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</si>
  <si>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</si>
  <si>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</si>
  <si>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</si>
  <si>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</si>
  <si>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</si>
  <si>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</si>
  <si>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</si>
  <si>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</si>
  <si>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</si>
  <si>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объекта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</si>
  <si>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</si>
  <si>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</si>
  <si>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</t>
  </si>
  <si>
    <t>990</t>
  </si>
  <si>
    <t>130</t>
  </si>
  <si>
    <t>Прочие доходы от оказания платных услуг (работ) получателями средств бюджетов муниципальных районов</t>
  </si>
  <si>
    <t>995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</si>
  <si>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</si>
  <si>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</si>
  <si>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</si>
  <si>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</si>
  <si>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</si>
  <si>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</si>
  <si>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 xml:space="preserve">Доходы от продажи земельных участков, находящихся в государственной и муниципальной собственности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</si>
  <si>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</si>
  <si>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</si>
  <si>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</si>
  <si>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</si>
  <si>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</si>
  <si>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</si>
  <si>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</si>
  <si>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</si>
  <si>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</si>
  <si>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</si>
  <si>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</si>
  <si>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</si>
  <si>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</si>
  <si>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</si>
  <si>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25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</si>
  <si>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</si>
  <si>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</si>
  <si>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060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</si>
  <si>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</si>
  <si>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</si>
  <si>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</si>
  <si>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</si>
  <si>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30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</si>
  <si>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</si>
  <si>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014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</si>
  <si>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</si>
  <si>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</si>
  <si>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</si>
  <si>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</si>
  <si>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</si>
  <si>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</si>
  <si>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</si>
  <si>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</si>
  <si>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</si>
  <si>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</si>
  <si>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</si>
  <si>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</si>
  <si>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Прочие неналоговые доходы  бюджетов муниципальных районов</t>
  </si>
  <si>
    <t>180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</si>
  <si>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</si>
  <si>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</si>
  <si>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</si>
  <si>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</si>
  <si>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</si>
  <si>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</si>
  <si>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</si>
  <si>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</si>
  <si>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Субсидии бюджетам субъектов  Российской Федерации 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</si>
  <si>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</si>
  <si>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088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</si>
  <si>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</si>
  <si>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</si>
  <si>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089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</si>
  <si>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</si>
  <si>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999</t>
  </si>
  <si>
    <t>Прочие субсидии бюджетам муниципальных районов</t>
  </si>
  <si>
    <t>Субвенции бюджетам субъектов 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</si>
  <si>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</si>
  <si>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</si>
  <si>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</si>
  <si>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</si>
  <si>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</si>
  <si>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</si>
  <si>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</si>
  <si>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</si>
  <si>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</si>
  <si>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</si>
  <si>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0100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</si>
  <si>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</si>
  <si>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</si>
  <si>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</si>
  <si>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</si>
  <si>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</si>
  <si>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Прочие субвенции бюджетам </t>
  </si>
  <si>
    <t>Прочие субвенции бюджетам муниципальных районов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</si>
  <si>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</si>
  <si>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</si>
  <si>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</si>
  <si>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</si>
  <si>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</si>
  <si>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</si>
  <si>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</si>
  <si>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</si>
  <si>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</si>
  <si>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</si>
  <si>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</si>
  <si>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</si>
  <si>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</si>
  <si>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</si>
  <si>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</si>
  <si>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Источники финансирования дефицита бюджета на 2016 год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</si>
  <si>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</si>
  <si>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</si>
  <si>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</si>
  <si>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3</t>
  </si>
  <si>
    <t>ИСТОЧНИКИ ВНУТРЕННЕГО ФИНАНСИРОВАНИЯ ДЕФИЦИТОВ  БЮДЖЕТОВ</t>
  </si>
  <si>
    <t>019 01  00  00  00  00  0000  000</t>
  </si>
  <si>
    <t>Кредиты кредитных организаций в валюте Российской Федерации</t>
  </si>
  <si>
    <t>000 01  02  00  00  00  0000  000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</si>
  <si>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</si>
  <si>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</si>
  <si>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</si>
  <si>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</si>
  <si>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</si>
  <si>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</si>
  <si>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</si>
  <si>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</si>
  <si>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Бюджетные кредиты от других бюджетов бюджетной  системы Российской Федерации</t>
  </si>
  <si>
    <t>019 01  03  00  00  00  0000  000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</si>
  <si>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</si>
  <si>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</si>
  <si>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</si>
  <si>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</si>
  <si>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</si>
  <si>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</si>
  <si>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</si>
  <si>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</si>
  <si>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</si>
  <si>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</si>
  <si>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</si>
  <si>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</si>
  <si>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</si>
  <si>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</si>
  <si>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</si>
  <si>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</si>
  <si>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</si>
  <si>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</si>
  <si>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</si>
  <si>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</si>
  <si>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</si>
  <si>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</si>
  <si>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</si>
  <si>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</si>
  <si>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</si>
  <si>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</si>
  <si>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</si>
  <si>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</si>
  <si>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</si>
  <si>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</si>
  <si>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</si>
  <si>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</si>
  <si>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бюджетного кредита бюджетами поселений, предоставленных бюджетами муниципальных районов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</si>
  <si>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</si>
  <si>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</si>
  <si>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</si>
  <si>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</si>
  <si>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</si>
  <si>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</si>
  <si>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</si>
  <si>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Приложение 3</t>
  </si>
  <si>
    <t>в % к плану</t>
  </si>
  <si>
    <t>к решению "Об исполнении  бюджета муниципального образования</t>
  </si>
  <si>
    <t xml:space="preserve">"Суоярвский район за 1 квартал 2016 год" </t>
  </si>
  <si>
    <t>Приложение №2  к решению "Об исполнении бюджета муниципального образования "Суоярвский район" за 1 квартал 2016 года</t>
  </si>
  <si>
    <t>к решению "Об исполнении бюджета муниципального образования «Суоярвский район» за  1 квартал 2016 года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</si>
  <si>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</si>
  <si>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</si>
  <si>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</si>
  <si>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</si>
  <si>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</si>
  <si>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</si>
  <si>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</si>
  <si>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</si>
  <si>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</si>
  <si>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</si>
  <si>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</si>
  <si>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</si>
  <si>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</si>
  <si>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</si>
  <si>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</si>
  <si>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</si>
  <si>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</si>
  <si>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</si>
  <si>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</si>
  <si>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</si>
  <si>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</si>
  <si>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</si>
  <si>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</si>
  <si>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</si>
  <si>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</si>
  <si>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</si>
  <si>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</si>
  <si>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</si>
  <si>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</si>
  <si>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</si>
  <si>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</si>
  <si>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</si>
  <si>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</si>
  <si>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</si>
  <si>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</si>
  <si>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</si>
  <si>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</si>
  <si>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</si>
  <si>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</si>
  <si>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</si>
  <si>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</si>
  <si>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</si>
  <si>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</si>
  <si>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</si>
  <si>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</si>
  <si>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</si>
  <si>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</si>
  <si>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</si>
  <si>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</si>
  <si>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</si>
  <si>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</si>
  <si>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</si>
  <si>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</si>
  <si>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</si>
  <si>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</si>
  <si>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</si>
  <si>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</si>
  <si>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</si>
  <si>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</si>
  <si>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</si>
  <si>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</si>
  <si>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</si>
  <si>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</si>
  <si>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</si>
  <si>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</si>
  <si>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</si>
  <si>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</si>
  <si>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</si>
  <si>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</si>
  <si>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</si>
  <si>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</si>
  <si>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</si>
  <si>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</si>
  <si>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</si>
  <si>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</si>
  <si>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</si>
  <si>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</si>
  <si>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</si>
  <si>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</si>
  <si>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</si>
  <si>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</si>
  <si>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</si>
  <si>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</si>
  <si>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</si>
  <si>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</si>
  <si>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</si>
  <si>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</si>
  <si>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</si>
  <si>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</si>
  <si>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</si>
  <si>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</si>
  <si>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</si>
  <si>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</si>
  <si>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</si>
  <si>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</si>
  <si>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</si>
  <si>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</si>
  <si>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</si>
  <si>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</si>
  <si>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</si>
  <si>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</si>
  <si>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</si>
  <si>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</si>
  <si>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</si>
  <si>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</si>
  <si>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</si>
  <si>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</si>
  <si>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</si>
  <si>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</si>
  <si>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</si>
  <si>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</si>
  <si>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</si>
  <si>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</si>
  <si>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</si>
  <si>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</si>
  <si>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</si>
  <si>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</si>
  <si>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</si>
  <si>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</si>
  <si>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</si>
  <si>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</si>
  <si>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Бюджетные инвестиции на приобретение объектов недвижимого имущества в государственную (муниципальную) собственность</t>
  </si>
  <si>
    <t>322</t>
  </si>
  <si>
    <t>Субсидии гражданам на приобретение жилья</t>
  </si>
  <si>
    <t>Муниципальная программа "Развитие образования в Суоярвском районе"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</si>
  <si>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</si>
  <si>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</si>
  <si>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</si>
  <si>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</si>
  <si>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</si>
  <si>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</si>
  <si>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</si>
  <si>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</si>
  <si>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</si>
  <si>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</si>
  <si>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</si>
  <si>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</si>
  <si>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</si>
  <si>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</si>
  <si>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</si>
  <si>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</si>
  <si>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</si>
  <si>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</si>
  <si>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</si>
  <si>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</si>
  <si>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</si>
  <si>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</si>
  <si>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Муниципальная программа "Ветеран"</t>
  </si>
  <si>
    <t>Другие вопросы в области социальной политики</t>
  </si>
  <si>
    <t>06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</si>
  <si>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</si>
  <si>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</si>
  <si>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</si>
  <si>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</si>
  <si>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Своевременная уплата процентов по долговым обязательствам</t>
  </si>
  <si>
    <t xml:space="preserve">08 </t>
  </si>
  <si>
    <t>Здравоохранение</t>
  </si>
  <si>
    <t>Стационарная медицинская помощь</t>
  </si>
  <si>
    <t xml:space="preserve">Софинансирование программы "Обеспечение жильем молодых семей" </t>
  </si>
  <si>
    <t>Муниципальная программа "Развитие физической культуры и спорта в Суоярвском районе"</t>
  </si>
  <si>
    <t>Поддержка периодических изданий,  учрежденных органами  законодательной и исполнительной власти</t>
  </si>
  <si>
    <t>Мероприятия по муниципальной программе "Профилактика правонарушений и преступлений в Суоярвском муниципальном районе"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</si>
  <si>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</si>
  <si>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</si>
  <si>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</si>
  <si>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</si>
  <si>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</si>
  <si>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</si>
  <si>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</si>
  <si>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</si>
  <si>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</si>
  <si>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</si>
  <si>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</si>
  <si>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</si>
  <si>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</si>
  <si>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</si>
  <si>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Иные межбюджетные трансферты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</si>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</sst>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0.00000"/>
    <numFmt numFmtId="179" formatCode="0.0000"/>
    <numFmt numFmtId="180" formatCode="0.000"/>
    <numFmt numFmtId="181" formatCode="#,##0.00;[Red]\-#,##0.00;0.00"/>
  </numFmts>
  <fonts count="78">
    <font>
      <sz val="10"/>
      <name val="Arial Cyr"/>
      <family val="0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62"/>
      <name val="Times New Roman"/>
      <family val="1"/>
    </font>
    <font>
      <sz val="12"/>
      <color indexed="58"/>
      <name val="Times New Roman"/>
      <family val="1"/>
    </font>
    <font>
      <sz val="14"/>
      <color indexed="8"/>
      <name val="Times New Roman"/>
      <family val="1"/>
    </font>
    <font>
      <sz val="12"/>
      <color indexed="18"/>
      <name val="Times New Roman"/>
      <family val="1"/>
    </font>
    <font>
      <sz val="12"/>
      <color indexed="56"/>
      <name val="Times New Roman"/>
      <family val="1"/>
    </font>
    <font>
      <sz val="14"/>
      <color indexed="56"/>
      <name val="Times New Roman"/>
      <family val="1"/>
    </font>
    <font>
      <sz val="14"/>
      <color indexed="5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59"/>
      <name val="Times New Roman"/>
      <family val="1"/>
    </font>
    <font>
      <b/>
      <sz val="12"/>
      <color indexed="36"/>
      <name val="Times New Roman"/>
      <family val="1"/>
    </font>
    <font>
      <sz val="12"/>
      <color indexed="16"/>
      <name val="Times New Roman"/>
      <family val="1"/>
    </font>
    <font>
      <sz val="12"/>
      <color indexed="60"/>
      <name val="Times New Roman"/>
      <family val="1"/>
    </font>
    <font>
      <sz val="14"/>
      <color indexed="60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4"/>
      <name val="Arial Cyr"/>
      <family val="0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Border="1" applyAlignment="1" applyProtection="1">
      <alignment vertical="top"/>
      <protection/>
    </xf>
    <xf numFmtId="49" fontId="1" fillId="0" borderId="0" xfId="0" applyNumberFormat="1" applyFont="1" applyBorder="1" applyAlignment="1">
      <alignment horizontal="centerContinuous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left" vertical="top" wrapText="1"/>
    </xf>
    <xf numFmtId="49" fontId="10" fillId="22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5" fillId="0" borderId="10" xfId="0" applyNumberFormat="1" applyFont="1" applyFill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10" fillId="22" borderId="10" xfId="0" applyNumberFormat="1" applyFont="1" applyFill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1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9" fontId="15" fillId="0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Font="1" applyBorder="1" applyAlignment="1">
      <alignment horizontal="left" vertical="top" wrapText="1"/>
    </xf>
    <xf numFmtId="49" fontId="15" fillId="0" borderId="12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vertical="top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2" xfId="0" applyNumberFormat="1" applyFont="1" applyFill="1" applyBorder="1" applyAlignment="1" applyProtection="1">
      <alignment horizontal="center" vertical="top"/>
      <protection locked="0"/>
    </xf>
    <xf numFmtId="49" fontId="5" fillId="0" borderId="12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 applyProtection="1">
      <alignment horizontal="center" vertical="top"/>
      <protection/>
    </xf>
    <xf numFmtId="49" fontId="10" fillId="22" borderId="12" xfId="0" applyNumberFormat="1" applyFont="1" applyFill="1" applyBorder="1" applyAlignment="1" applyProtection="1">
      <alignment horizontal="center" vertical="top"/>
      <protection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49" fontId="1" fillId="0" borderId="12" xfId="0" applyNumberFormat="1" applyFont="1" applyFill="1" applyBorder="1" applyAlignment="1" applyProtection="1">
      <alignment horizontal="center" vertical="top"/>
      <protection locked="0"/>
    </xf>
    <xf numFmtId="49" fontId="5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0" fontId="10" fillId="22" borderId="11" xfId="0" applyFont="1" applyFill="1" applyBorder="1" applyAlignment="1">
      <alignment horizontal="left" vertical="top" wrapText="1"/>
    </xf>
    <xf numFmtId="1" fontId="1" fillId="0" borderId="14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top"/>
      <protection/>
    </xf>
    <xf numFmtId="49" fontId="5" fillId="0" borderId="10" xfId="0" applyNumberFormat="1" applyFont="1" applyFill="1" applyBorder="1" applyAlignment="1">
      <alignment horizontal="center" vertical="top"/>
    </xf>
    <xf numFmtId="49" fontId="15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 applyProtection="1">
      <alignment horizontal="center" vertical="top"/>
      <protection/>
    </xf>
    <xf numFmtId="49" fontId="1" fillId="0" borderId="16" xfId="0" applyNumberFormat="1" applyFont="1" applyBorder="1" applyAlignment="1" applyProtection="1">
      <alignment horizontal="center" vertical="top"/>
      <protection locked="0"/>
    </xf>
    <xf numFmtId="49" fontId="9" fillId="0" borderId="16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Fill="1" applyBorder="1" applyAlignment="1">
      <alignment horizontal="center" wrapText="1"/>
    </xf>
    <xf numFmtId="1" fontId="15" fillId="0" borderId="17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wrapText="1"/>
    </xf>
    <xf numFmtId="1" fontId="15" fillId="0" borderId="18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49" fontId="2" fillId="24" borderId="10" xfId="0" applyNumberFormat="1" applyFont="1" applyFill="1" applyBorder="1" applyAlignment="1" applyProtection="1">
      <alignment horizontal="center" vertical="top"/>
      <protection/>
    </xf>
    <xf numFmtId="49" fontId="2" fillId="24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 applyProtection="1">
      <alignment horizontal="center" vertical="top"/>
      <protection/>
    </xf>
    <xf numFmtId="49" fontId="10" fillId="24" borderId="10" xfId="0" applyNumberFormat="1" applyFont="1" applyFill="1" applyBorder="1" applyAlignment="1">
      <alignment horizontal="left" vertical="center" wrapText="1"/>
    </xf>
    <xf numFmtId="49" fontId="10" fillId="24" borderId="12" xfId="0" applyNumberFormat="1" applyFont="1" applyFill="1" applyBorder="1" applyAlignment="1" applyProtection="1">
      <alignment horizontal="center" vertical="top"/>
      <protection locked="0"/>
    </xf>
    <xf numFmtId="49" fontId="2" fillId="2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 applyProtection="1">
      <alignment horizontal="center" vertical="top"/>
      <protection locked="0"/>
    </xf>
    <xf numFmtId="49" fontId="1" fillId="0" borderId="20" xfId="0" applyNumberFormat="1" applyFont="1" applyFill="1" applyBorder="1" applyAlignment="1" applyProtection="1">
      <alignment horizontal="center" vertical="top"/>
      <protection locked="0"/>
    </xf>
    <xf numFmtId="49" fontId="5" fillId="0" borderId="16" xfId="0" applyNumberFormat="1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49" fontId="1" fillId="0" borderId="21" xfId="0" applyNumberFormat="1" applyFont="1" applyBorder="1" applyAlignment="1" applyProtection="1">
      <alignment horizontal="center" vertical="top"/>
      <protection locked="0"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2" fillId="24" borderId="16" xfId="0" applyNumberFormat="1" applyFont="1" applyFill="1" applyBorder="1" applyAlignment="1" applyProtection="1">
      <alignment horizontal="center" vertical="top"/>
      <protection locked="0"/>
    </xf>
    <xf numFmtId="49" fontId="10" fillId="22" borderId="16" xfId="0" applyNumberFormat="1" applyFont="1" applyFill="1" applyBorder="1" applyAlignment="1" applyProtection="1">
      <alignment horizontal="center" vertical="top"/>
      <protection locked="0"/>
    </xf>
    <xf numFmtId="49" fontId="5" fillId="0" borderId="16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5" fillId="0" borderId="20" xfId="0" applyNumberFormat="1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top" wrapText="1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0" fontId="15" fillId="0" borderId="11" xfId="0" applyNumberFormat="1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" fillId="24" borderId="22" xfId="0" applyFont="1" applyFill="1" applyBorder="1" applyAlignment="1">
      <alignment horizontal="left" vertical="top" wrapText="1"/>
    </xf>
    <xf numFmtId="49" fontId="2" fillId="24" borderId="16" xfId="0" applyNumberFormat="1" applyFont="1" applyFill="1" applyBorder="1" applyAlignment="1">
      <alignment horizontal="center" vertical="top"/>
    </xf>
    <xf numFmtId="4" fontId="2" fillId="24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9" fontId="10" fillId="24" borderId="12" xfId="0" applyNumberFormat="1" applyFont="1" applyFill="1" applyBorder="1" applyAlignment="1" applyProtection="1">
      <alignment horizontal="center" vertical="top"/>
      <protection/>
    </xf>
    <xf numFmtId="49" fontId="10" fillId="24" borderId="10" xfId="0" applyNumberFormat="1" applyFont="1" applyFill="1" applyBorder="1" applyAlignment="1" applyProtection="1">
      <alignment horizontal="center" vertical="top"/>
      <protection locked="0"/>
    </xf>
    <xf numFmtId="49" fontId="10" fillId="24" borderId="16" xfId="0" applyNumberFormat="1" applyFont="1" applyFill="1" applyBorder="1" applyAlignment="1" applyProtection="1">
      <alignment horizontal="center" vertical="top"/>
      <protection locked="0"/>
    </xf>
    <xf numFmtId="0" fontId="10" fillId="24" borderId="10" xfId="0" applyFont="1" applyFill="1" applyBorder="1" applyAlignment="1">
      <alignment horizontal="left" vertical="top" wrapText="1"/>
    </xf>
    <xf numFmtId="4" fontId="10" fillId="24" borderId="10" xfId="0" applyNumberFormat="1" applyFont="1" applyFill="1" applyBorder="1" applyAlignment="1">
      <alignment vertical="top"/>
    </xf>
    <xf numFmtId="0" fontId="5" fillId="0" borderId="18" xfId="0" applyFont="1" applyBorder="1" applyAlignment="1">
      <alignment horizontal="left" vertical="top" wrapText="1"/>
    </xf>
    <xf numFmtId="49" fontId="5" fillId="0" borderId="23" xfId="0" applyNumberFormat="1" applyFont="1" applyFill="1" applyBorder="1" applyAlignment="1" applyProtection="1">
      <alignment horizontal="center" vertical="top"/>
      <protection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0" fillId="22" borderId="10" xfId="0" applyNumberFormat="1" applyFont="1" applyFill="1" applyBorder="1" applyAlignment="1">
      <alignment horizontal="center" vertical="top"/>
    </xf>
    <xf numFmtId="0" fontId="10" fillId="22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15" fillId="0" borderId="16" xfId="0" applyFont="1" applyBorder="1" applyAlignment="1">
      <alignment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Border="1" applyAlignment="1" applyProtection="1">
      <alignment horizontal="center" vertical="center"/>
      <protection locked="0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" fontId="15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1" xfId="0" applyFont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wrapText="1"/>
    </xf>
    <xf numFmtId="49" fontId="10" fillId="22" borderId="16" xfId="0" applyNumberFormat="1" applyFont="1" applyFill="1" applyBorder="1" applyAlignment="1">
      <alignment horizontal="center" vertical="top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10" fillId="24" borderId="22" xfId="0" applyNumberFormat="1" applyFont="1" applyFill="1" applyBorder="1" applyAlignment="1" applyProtection="1">
      <alignment horizontal="center" vertical="top"/>
      <protection locked="0"/>
    </xf>
    <xf numFmtId="49" fontId="2" fillId="24" borderId="22" xfId="0" applyNumberFormat="1" applyFont="1" applyFill="1" applyBorder="1" applyAlignment="1" applyProtection="1">
      <alignment horizontal="center" vertical="top"/>
      <protection locked="0"/>
    </xf>
    <xf numFmtId="49" fontId="5" fillId="0" borderId="22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Border="1" applyAlignment="1" applyProtection="1">
      <alignment horizontal="center" vertical="top"/>
      <protection locked="0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" fillId="0" borderId="16" xfId="0" applyNumberFormat="1" applyFont="1" applyBorder="1" applyAlignment="1" applyProtection="1">
      <alignment horizontal="center" vertical="top"/>
      <protection locked="0"/>
    </xf>
    <xf numFmtId="49" fontId="5" fillId="0" borderId="24" xfId="0" applyNumberFormat="1" applyFont="1" applyFill="1" applyBorder="1" applyAlignment="1" applyProtection="1">
      <alignment horizontal="center" vertical="top"/>
      <protection locked="0"/>
    </xf>
    <xf numFmtId="49" fontId="1" fillId="0" borderId="22" xfId="0" applyNumberFormat="1" applyFont="1" applyBorder="1" applyAlignment="1" applyProtection="1">
      <alignment horizontal="center" vertical="top"/>
      <protection locked="0"/>
    </xf>
    <xf numFmtId="49" fontId="1" fillId="0" borderId="25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top"/>
      <protection locked="0"/>
    </xf>
    <xf numFmtId="49" fontId="10" fillId="22" borderId="22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 applyProtection="1">
      <alignment horizontal="center" vertical="top"/>
      <protection locked="0"/>
    </xf>
    <xf numFmtId="49" fontId="7" fillId="0" borderId="22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Border="1" applyAlignment="1">
      <alignment horizontal="center" vertical="center"/>
    </xf>
    <xf numFmtId="49" fontId="2" fillId="24" borderId="22" xfId="0" applyNumberFormat="1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/>
      <protection locked="0"/>
    </xf>
    <xf numFmtId="49" fontId="15" fillId="0" borderId="22" xfId="0" applyNumberFormat="1" applyFont="1" applyFill="1" applyBorder="1" applyAlignment="1" applyProtection="1">
      <alignment horizontal="center" vertical="top"/>
      <protection locked="0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 applyProtection="1">
      <alignment horizontal="center" vertical="top"/>
      <protection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Fill="1" applyBorder="1" applyAlignment="1" applyProtection="1">
      <alignment horizontal="center" vertical="top"/>
      <protection locked="0"/>
    </xf>
    <xf numFmtId="4" fontId="15" fillId="0" borderId="10" xfId="0" applyNumberFormat="1" applyFont="1" applyFill="1" applyBorder="1" applyAlignment="1">
      <alignment vertical="top"/>
    </xf>
    <xf numFmtId="49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top"/>
    </xf>
    <xf numFmtId="0" fontId="15" fillId="0" borderId="11" xfId="0" applyFont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9" fontId="15" fillId="0" borderId="12" xfId="0" applyNumberFormat="1" applyFont="1" applyFill="1" applyBorder="1" applyAlignment="1" applyProtection="1">
      <alignment horizontal="center" vertical="top"/>
      <protection/>
    </xf>
    <xf numFmtId="49" fontId="15" fillId="0" borderId="11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6" xfId="0" applyNumberFormat="1" applyFont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26" xfId="0" applyNumberFormat="1" applyFont="1" applyFill="1" applyBorder="1" applyAlignment="1">
      <alignment horizontal="center" vertical="top"/>
    </xf>
    <xf numFmtId="0" fontId="9" fillId="0" borderId="10" xfId="0" applyFont="1" applyBorder="1" applyAlignment="1">
      <alignment wrapText="1"/>
    </xf>
    <xf numFmtId="0" fontId="15" fillId="0" borderId="11" xfId="0" applyNumberFormat="1" applyFont="1" applyBorder="1" applyAlignment="1">
      <alignment horizontal="left" vertical="top" wrapText="1"/>
    </xf>
    <xf numFmtId="176" fontId="19" fillId="0" borderId="10" xfId="70" applyNumberFormat="1" applyFont="1" applyFill="1" applyBorder="1" applyAlignment="1" applyProtection="1">
      <alignment horizontal="left" vertical="top" wrapText="1"/>
      <protection hidden="1"/>
    </xf>
    <xf numFmtId="0" fontId="10" fillId="24" borderId="11" xfId="0" applyFont="1" applyFill="1" applyBorder="1" applyAlignment="1">
      <alignment horizontal="left" vertical="top" wrapText="1"/>
    </xf>
    <xf numFmtId="49" fontId="2" fillId="24" borderId="27" xfId="0" applyNumberFormat="1" applyFont="1" applyFill="1" applyBorder="1" applyAlignment="1">
      <alignment horizontal="left" vertical="top"/>
    </xf>
    <xf numFmtId="49" fontId="2" fillId="24" borderId="28" xfId="0" applyNumberFormat="1" applyFont="1" applyFill="1" applyBorder="1" applyAlignment="1">
      <alignment horizontal="left" vertical="top"/>
    </xf>
    <xf numFmtId="49" fontId="2" fillId="24" borderId="29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 applyProtection="1">
      <alignment horizontal="center" vertical="top"/>
      <protection locked="0"/>
    </xf>
    <xf numFmtId="49" fontId="20" fillId="0" borderId="10" xfId="0" applyNumberFormat="1" applyFont="1" applyBorder="1" applyAlignment="1" applyProtection="1">
      <alignment horizontal="center" vertical="top"/>
      <protection locked="0"/>
    </xf>
    <xf numFmtId="49" fontId="20" fillId="0" borderId="22" xfId="0" applyNumberFormat="1" applyFont="1" applyBorder="1" applyAlignment="1" applyProtection="1">
      <alignment horizontal="center" vertical="top"/>
      <protection locked="0"/>
    </xf>
    <xf numFmtId="0" fontId="9" fillId="0" borderId="11" xfId="0" applyFont="1" applyBorder="1" applyAlignment="1">
      <alignment horizontal="left" vertical="top" wrapText="1"/>
    </xf>
    <xf numFmtId="49" fontId="9" fillId="0" borderId="16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 wrapText="1"/>
    </xf>
    <xf numFmtId="49" fontId="9" fillId="0" borderId="23" xfId="0" applyNumberFormat="1" applyFont="1" applyFill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49" fontId="9" fillId="0" borderId="22" xfId="0" applyNumberFormat="1" applyFont="1" applyFill="1" applyBorder="1" applyAlignment="1" applyProtection="1">
      <alignment horizontal="center" vertical="top"/>
      <protection locked="0"/>
    </xf>
    <xf numFmtId="4" fontId="9" fillId="0" borderId="10" xfId="0" applyNumberFormat="1" applyFont="1" applyFill="1" applyBorder="1" applyAlignment="1">
      <alignment vertical="top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49" fontId="9" fillId="0" borderId="10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/>
    </xf>
    <xf numFmtId="0" fontId="1" fillId="0" borderId="22" xfId="0" applyFont="1" applyBorder="1" applyAlignment="1">
      <alignment horizontal="left" vertical="top" wrapText="1"/>
    </xf>
    <xf numFmtId="0" fontId="15" fillId="0" borderId="14" xfId="0" applyFont="1" applyBorder="1" applyAlignment="1">
      <alignment wrapText="1"/>
    </xf>
    <xf numFmtId="49" fontId="1" fillId="0" borderId="22" xfId="0" applyNumberFormat="1" applyFont="1" applyFill="1" applyBorder="1" applyAlignment="1" applyProtection="1">
      <alignment horizontal="center" vertical="top"/>
      <protection locked="0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49" fontId="9" fillId="0" borderId="30" xfId="0" applyNumberFormat="1" applyFont="1" applyFill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15" fillId="0" borderId="22" xfId="0" applyNumberFormat="1" applyFont="1" applyFill="1" applyBorder="1" applyAlignment="1">
      <alignment horizontal="center" vertical="top"/>
    </xf>
    <xf numFmtId="49" fontId="15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wrapText="1"/>
    </xf>
    <xf numFmtId="49" fontId="1" fillId="0" borderId="22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Fill="1" applyBorder="1" applyAlignment="1" applyProtection="1">
      <alignment horizontal="center" vertical="top"/>
      <protection locked="0"/>
    </xf>
    <xf numFmtId="4" fontId="15" fillId="0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9" fontId="9" fillId="0" borderId="16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9" fillId="0" borderId="22" xfId="0" applyNumberFormat="1" applyFont="1" applyBorder="1" applyAlignment="1" applyProtection="1">
      <alignment horizontal="center" vertical="top"/>
      <protection locked="0"/>
    </xf>
    <xf numFmtId="4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center" vertical="top"/>
      <protection locked="0"/>
    </xf>
    <xf numFmtId="0" fontId="15" fillId="0" borderId="11" xfId="0" applyFont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center" vertical="top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9" fontId="15" fillId="0" borderId="22" xfId="0" applyNumberFormat="1" applyFont="1" applyBorder="1" applyAlignment="1" applyProtection="1">
      <alignment horizontal="center" vertical="center"/>
      <protection locked="0"/>
    </xf>
    <xf numFmtId="4" fontId="15" fillId="0" borderId="10" xfId="0" applyNumberFormat="1" applyFont="1" applyBorder="1" applyAlignment="1">
      <alignment vertical="top"/>
    </xf>
    <xf numFmtId="0" fontId="15" fillId="0" borderId="22" xfId="0" applyFont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 horizontal="left" vertical="center" wrapText="1"/>
    </xf>
    <xf numFmtId="172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172" fontId="1" fillId="0" borderId="16" xfId="0" applyNumberFormat="1" applyFont="1" applyFill="1" applyBorder="1" applyAlignment="1">
      <alignment horizontal="left" vertical="center" wrapText="1"/>
    </xf>
    <xf numFmtId="49" fontId="2" fillId="24" borderId="32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9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center" vertical="top"/>
      <protection/>
    </xf>
    <xf numFmtId="0" fontId="1" fillId="0" borderId="23" xfId="0" applyFont="1" applyBorder="1" applyAlignment="1">
      <alignment horizontal="left" vertical="top" wrapText="1"/>
    </xf>
    <xf numFmtId="0" fontId="2" fillId="24" borderId="33" xfId="0" applyFont="1" applyFill="1" applyBorder="1" applyAlignment="1" applyProtection="1">
      <alignment horizontal="right" vertical="top" wrapText="1"/>
      <protection/>
    </xf>
    <xf numFmtId="0" fontId="0" fillId="0" borderId="34" xfId="0" applyBorder="1" applyAlignment="1">
      <alignment/>
    </xf>
    <xf numFmtId="49" fontId="15" fillId="0" borderId="10" xfId="0" applyNumberFormat="1" applyFont="1" applyBorder="1" applyAlignment="1" applyProtection="1">
      <alignment horizontal="center" vertical="top"/>
      <protection locked="0"/>
    </xf>
    <xf numFmtId="49" fontId="15" fillId="0" borderId="13" xfId="0" applyNumberFormat="1" applyFont="1" applyFill="1" applyBorder="1" applyAlignment="1" applyProtection="1">
      <alignment horizontal="center" vertical="top"/>
      <protection/>
    </xf>
    <xf numFmtId="49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9" fontId="15" fillId="0" borderId="10" xfId="0" applyNumberFormat="1" applyFont="1" applyFill="1" applyBorder="1" applyAlignment="1" applyProtection="1">
      <alignment horizontal="center" vertical="top"/>
      <protection/>
    </xf>
    <xf numFmtId="49" fontId="15" fillId="0" borderId="22" xfId="0" applyNumberFormat="1" applyFont="1" applyBorder="1" applyAlignment="1" applyProtection="1">
      <alignment horizontal="center" vertical="top"/>
      <protection locked="0"/>
    </xf>
    <xf numFmtId="49" fontId="15" fillId="0" borderId="23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9" fontId="24" fillId="0" borderId="31" xfId="0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top"/>
    </xf>
    <xf numFmtId="49" fontId="24" fillId="0" borderId="34" xfId="0" applyNumberFormat="1" applyFont="1" applyFill="1" applyBorder="1" applyAlignment="1">
      <alignment horizontal="center" vertical="center" wrapText="1"/>
    </xf>
    <xf numFmtId="49" fontId="23" fillId="22" borderId="10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>
      <alignment horizontal="right" vertical="center"/>
    </xf>
    <xf numFmtId="49" fontId="15" fillId="0" borderId="26" xfId="0" applyNumberFormat="1" applyFont="1" applyFill="1" applyBorder="1" applyAlignment="1">
      <alignment horizontal="center" vertical="top"/>
    </xf>
    <xf numFmtId="4" fontId="15" fillId="0" borderId="10" xfId="0" applyNumberFormat="1" applyFont="1" applyFill="1" applyBorder="1" applyAlignment="1">
      <alignment vertical="top"/>
    </xf>
    <xf numFmtId="49" fontId="15" fillId="0" borderId="18" xfId="0" applyNumberFormat="1" applyFont="1" applyFill="1" applyBorder="1" applyAlignment="1">
      <alignment horizontal="left" vertical="center" wrapText="1"/>
    </xf>
    <xf numFmtId="49" fontId="10" fillId="22" borderId="22" xfId="0" applyNumberFormat="1" applyFont="1" applyFill="1" applyBorder="1" applyAlignment="1">
      <alignment horizontal="center" vertical="top"/>
    </xf>
    <xf numFmtId="49" fontId="17" fillId="0" borderId="22" xfId="0" applyNumberFormat="1" applyFont="1" applyBorder="1" applyAlignment="1" applyProtection="1">
      <alignment horizontal="center" vertical="top"/>
      <protection locked="0"/>
    </xf>
    <xf numFmtId="49" fontId="15" fillId="0" borderId="16" xfId="0" applyNumberFormat="1" applyFont="1" applyBorder="1" applyAlignment="1" applyProtection="1">
      <alignment horizontal="center" vertical="top"/>
      <protection locked="0"/>
    </xf>
    <xf numFmtId="4" fontId="15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vertical="top"/>
    </xf>
    <xf numFmtId="49" fontId="24" fillId="2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4" fontId="10" fillId="0" borderId="28" xfId="0" applyNumberFormat="1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49" fontId="1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 vertical="top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44" fillId="0" borderId="0" xfId="0" applyFont="1" applyAlignment="1">
      <alignment vertical="top"/>
    </xf>
    <xf numFmtId="0" fontId="44" fillId="0" borderId="0" xfId="0" applyFont="1" applyBorder="1" applyAlignment="1">
      <alignment vertical="top"/>
    </xf>
    <xf numFmtId="49" fontId="44" fillId="0" borderId="0" xfId="0" applyNumberFormat="1" applyFont="1" applyAlignment="1">
      <alignment horizontal="center" vertical="top"/>
    </xf>
    <xf numFmtId="3" fontId="44" fillId="0" borderId="0" xfId="0" applyNumberFormat="1" applyFont="1" applyAlignment="1">
      <alignment horizontal="right" vertical="top"/>
    </xf>
    <xf numFmtId="0" fontId="45" fillId="0" borderId="2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textRotation="90" wrapText="1"/>
    </xf>
    <xf numFmtId="0" fontId="46" fillId="0" borderId="10" xfId="0" applyFont="1" applyBorder="1" applyAlignment="1">
      <alignment vertical="top"/>
    </xf>
    <xf numFmtId="0" fontId="47" fillId="0" borderId="10" xfId="0" applyFont="1" applyBorder="1" applyAlignment="1">
      <alignment vertical="justify" wrapText="1"/>
    </xf>
    <xf numFmtId="49" fontId="48" fillId="0" borderId="10" xfId="0" applyNumberFormat="1" applyFont="1" applyBorder="1" applyAlignment="1" quotePrefix="1">
      <alignment horizontal="center" vertical="top" wrapText="1"/>
    </xf>
    <xf numFmtId="49" fontId="48" fillId="0" borderId="10" xfId="0" applyNumberFormat="1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vertical="top"/>
    </xf>
    <xf numFmtId="3" fontId="46" fillId="0" borderId="10" xfId="0" applyNumberFormat="1" applyFont="1" applyBorder="1" applyAlignment="1">
      <alignment vertical="top"/>
    </xf>
    <xf numFmtId="3" fontId="46" fillId="0" borderId="31" xfId="0" applyNumberFormat="1" applyFont="1" applyBorder="1" applyAlignment="1">
      <alignment vertical="top"/>
    </xf>
    <xf numFmtId="4" fontId="21" fillId="22" borderId="10" xfId="0" applyNumberFormat="1" applyFont="1" applyFill="1" applyBorder="1" applyAlignment="1">
      <alignment vertical="top"/>
    </xf>
    <xf numFmtId="0" fontId="49" fillId="0" borderId="0" xfId="0" applyFont="1" applyAlignment="1">
      <alignment vertical="top"/>
    </xf>
    <xf numFmtId="0" fontId="50" fillId="0" borderId="10" xfId="0" applyFont="1" applyBorder="1" applyAlignment="1">
      <alignment vertical="top"/>
    </xf>
    <xf numFmtId="0" fontId="10" fillId="0" borderId="10" xfId="0" applyFont="1" applyBorder="1" applyAlignment="1">
      <alignment vertical="justify" wrapText="1"/>
    </xf>
    <xf numFmtId="49" fontId="10" fillId="0" borderId="10" xfId="0" applyNumberFormat="1" applyFont="1" applyBorder="1" applyAlignment="1" quotePrefix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top"/>
    </xf>
    <xf numFmtId="3" fontId="50" fillId="0" borderId="10" xfId="0" applyNumberFormat="1" applyFont="1" applyBorder="1" applyAlignment="1">
      <alignment vertical="top"/>
    </xf>
    <xf numFmtId="3" fontId="50" fillId="0" borderId="15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vertical="justify" wrapText="1"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 quotePrefix="1">
      <alignment horizontal="center" vertical="top" wrapText="1"/>
    </xf>
    <xf numFmtId="4" fontId="52" fillId="0" borderId="10" xfId="0" applyNumberFormat="1" applyFont="1" applyBorder="1" applyAlignment="1">
      <alignment vertical="top"/>
    </xf>
    <xf numFmtId="3" fontId="51" fillId="0" borderId="10" xfId="0" applyNumberFormat="1" applyFont="1" applyBorder="1" applyAlignment="1">
      <alignment vertical="top"/>
    </xf>
    <xf numFmtId="3" fontId="51" fillId="0" borderId="15" xfId="0" applyNumberFormat="1" applyFont="1" applyBorder="1" applyAlignment="1">
      <alignment vertical="top"/>
    </xf>
    <xf numFmtId="0" fontId="52" fillId="0" borderId="0" xfId="0" applyFont="1" applyAlignment="1">
      <alignment vertical="top"/>
    </xf>
    <xf numFmtId="49" fontId="44" fillId="0" borderId="10" xfId="0" applyNumberFormat="1" applyFont="1" applyBorder="1" applyAlignment="1">
      <alignment vertical="top"/>
    </xf>
    <xf numFmtId="0" fontId="21" fillId="0" borderId="10" xfId="0" applyFont="1" applyBorder="1" applyAlignment="1">
      <alignment horizontal="left" wrapText="1"/>
    </xf>
    <xf numFmtId="49" fontId="21" fillId="0" borderId="10" xfId="0" applyNumberFormat="1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vertical="top"/>
    </xf>
    <xf numFmtId="3" fontId="54" fillId="0" borderId="10" xfId="0" applyNumberFormat="1" applyFont="1" applyBorder="1" applyAlignment="1">
      <alignment vertical="top"/>
    </xf>
    <xf numFmtId="3" fontId="54" fillId="0" borderId="15" xfId="0" applyNumberFormat="1" applyFont="1" applyBorder="1" applyAlignment="1">
      <alignment vertical="top"/>
    </xf>
    <xf numFmtId="181" fontId="55" fillId="0" borderId="16" xfId="55" applyNumberFormat="1" applyFont="1" applyFill="1" applyBorder="1" applyAlignment="1" applyProtection="1">
      <alignment horizontal="right" vertical="top"/>
      <protection hidden="1"/>
    </xf>
    <xf numFmtId="0" fontId="44" fillId="0" borderId="10" xfId="0" applyFont="1" applyBorder="1" applyAlignment="1">
      <alignment vertical="top"/>
    </xf>
    <xf numFmtId="49" fontId="56" fillId="0" borderId="10" xfId="0" applyNumberFormat="1" applyFont="1" applyBorder="1" applyAlignment="1">
      <alignment horizontal="center" vertical="top" wrapText="1"/>
    </xf>
    <xf numFmtId="49" fontId="56" fillId="0" borderId="10" xfId="0" applyNumberFormat="1" applyFont="1" applyBorder="1" applyAlignment="1" quotePrefix="1">
      <alignment horizontal="center" vertical="top" wrapText="1"/>
    </xf>
    <xf numFmtId="3" fontId="55" fillId="0" borderId="10" xfId="0" applyNumberFormat="1" applyFont="1" applyBorder="1" applyAlignment="1">
      <alignment vertical="top"/>
    </xf>
    <xf numFmtId="3" fontId="55" fillId="0" borderId="15" xfId="0" applyNumberFormat="1" applyFont="1" applyBorder="1" applyAlignment="1">
      <alignment vertical="top"/>
    </xf>
    <xf numFmtId="181" fontId="55" fillId="0" borderId="10" xfId="53" applyNumberFormat="1" applyFont="1" applyFill="1" applyBorder="1" applyAlignment="1" applyProtection="1">
      <alignment horizontal="right" vertical="top"/>
      <protection hidden="1"/>
    </xf>
    <xf numFmtId="181" fontId="55" fillId="0" borderId="16" xfId="56" applyNumberFormat="1" applyFont="1" applyFill="1" applyBorder="1" applyAlignment="1" applyProtection="1">
      <alignment horizontal="right" vertical="top"/>
      <protection hidden="1"/>
    </xf>
    <xf numFmtId="181" fontId="55" fillId="0" borderId="10" xfId="54" applyNumberFormat="1" applyFont="1" applyFill="1" applyBorder="1" applyAlignment="1" applyProtection="1">
      <alignment horizontal="right" vertical="top"/>
      <protection hidden="1"/>
    </xf>
    <xf numFmtId="0" fontId="21" fillId="0" borderId="10" xfId="0" applyFont="1" applyBorder="1" applyAlignment="1">
      <alignment vertical="justify" wrapText="1"/>
    </xf>
    <xf numFmtId="3" fontId="21" fillId="0" borderId="10" xfId="0" applyNumberFormat="1" applyFont="1" applyBorder="1" applyAlignment="1">
      <alignment vertical="top"/>
    </xf>
    <xf numFmtId="3" fontId="21" fillId="0" borderId="15" xfId="0" applyNumberFormat="1" applyFont="1" applyBorder="1" applyAlignment="1">
      <alignment vertical="top"/>
    </xf>
    <xf numFmtId="181" fontId="21" fillId="0" borderId="16" xfId="57" applyNumberFormat="1" applyFont="1" applyFill="1" applyBorder="1" applyAlignment="1" applyProtection="1">
      <alignment horizontal="right" vertical="center"/>
      <protection hidden="1"/>
    </xf>
    <xf numFmtId="181" fontId="21" fillId="0" borderId="16" xfId="66" applyNumberFormat="1" applyFont="1" applyFill="1" applyBorder="1" applyAlignment="1" applyProtection="1">
      <alignment horizontal="right" vertical="center"/>
      <protection hidden="1"/>
    </xf>
    <xf numFmtId="0" fontId="21" fillId="0" borderId="10" xfId="67" applyNumberFormat="1" applyFont="1" applyFill="1" applyBorder="1" applyAlignment="1" applyProtection="1">
      <alignment horizontal="left" vertical="top" wrapText="1"/>
      <protection hidden="1"/>
    </xf>
    <xf numFmtId="181" fontId="21" fillId="0" borderId="10" xfId="58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>
      <alignment vertical="center"/>
    </xf>
    <xf numFmtId="181" fontId="21" fillId="0" borderId="10" xfId="67" applyNumberFormat="1" applyFont="1" applyFill="1" applyBorder="1" applyAlignment="1" applyProtection="1">
      <alignment horizontal="right" vertical="justify"/>
      <protection hidden="1"/>
    </xf>
    <xf numFmtId="181" fontId="21" fillId="0" borderId="10" xfId="59" applyNumberFormat="1" applyFont="1" applyFill="1" applyBorder="1" applyAlignment="1" applyProtection="1">
      <alignment horizontal="right" vertical="center"/>
      <protection hidden="1"/>
    </xf>
    <xf numFmtId="3" fontId="44" fillId="0" borderId="10" xfId="0" applyNumberFormat="1" applyFont="1" applyBorder="1" applyAlignment="1">
      <alignment vertical="top"/>
    </xf>
    <xf numFmtId="3" fontId="44" fillId="0" borderId="15" xfId="0" applyNumberFormat="1" applyFont="1" applyBorder="1" applyAlignment="1">
      <alignment vertical="top"/>
    </xf>
    <xf numFmtId="0" fontId="52" fillId="0" borderId="10" xfId="0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justify" vertical="top" wrapText="1"/>
    </xf>
    <xf numFmtId="181" fontId="21" fillId="0" borderId="10" xfId="60" applyNumberFormat="1" applyFont="1" applyFill="1" applyBorder="1" applyAlignment="1" applyProtection="1">
      <alignment horizontal="right" vertical="top"/>
      <protection hidden="1"/>
    </xf>
    <xf numFmtId="0" fontId="57" fillId="0" borderId="10" xfId="0" applyFont="1" applyBorder="1" applyAlignment="1">
      <alignment horizontal="justify" vertical="top" wrapText="1"/>
    </xf>
    <xf numFmtId="49" fontId="57" fillId="0" borderId="10" xfId="0" applyNumberFormat="1" applyFont="1" applyBorder="1" applyAlignment="1">
      <alignment horizontal="center" vertical="top" wrapText="1"/>
    </xf>
    <xf numFmtId="181" fontId="21" fillId="0" borderId="10" xfId="60" applyNumberFormat="1" applyFont="1" applyFill="1" applyBorder="1" applyAlignment="1" applyProtection="1">
      <alignment horizontal="right" vertical="center"/>
      <protection hidden="1"/>
    </xf>
    <xf numFmtId="0" fontId="52" fillId="0" borderId="10" xfId="0" applyFont="1" applyBorder="1" applyAlignment="1">
      <alignment vertical="top"/>
    </xf>
    <xf numFmtId="0" fontId="52" fillId="0" borderId="10" xfId="67" applyNumberFormat="1" applyFont="1" applyFill="1" applyBorder="1" applyAlignment="1" applyProtection="1">
      <alignment vertical="center" wrapText="1"/>
      <protection hidden="1"/>
    </xf>
    <xf numFmtId="49" fontId="58" fillId="0" borderId="10" xfId="0" applyNumberFormat="1" applyFont="1" applyBorder="1" applyAlignment="1">
      <alignment horizontal="center" vertical="top" wrapText="1"/>
    </xf>
    <xf numFmtId="16" fontId="51" fillId="0" borderId="10" xfId="0" applyNumberFormat="1" applyFont="1" applyBorder="1" applyAlignment="1">
      <alignment vertical="top"/>
    </xf>
    <xf numFmtId="0" fontId="59" fillId="0" borderId="10" xfId="67" applyNumberFormat="1" applyFont="1" applyFill="1" applyBorder="1" applyAlignment="1" applyProtection="1">
      <alignment vertical="center" wrapText="1"/>
      <protection hidden="1"/>
    </xf>
    <xf numFmtId="4" fontId="56" fillId="0" borderId="10" xfId="0" applyNumberFormat="1" applyFont="1" applyBorder="1" applyAlignment="1">
      <alignment vertical="top"/>
    </xf>
    <xf numFmtId="0" fontId="52" fillId="0" borderId="0" xfId="0" applyFont="1" applyAlignment="1">
      <alignment wrapText="1"/>
    </xf>
    <xf numFmtId="3" fontId="60" fillId="0" borderId="10" xfId="0" applyNumberFormat="1" applyFont="1" applyBorder="1" applyAlignment="1">
      <alignment vertical="top"/>
    </xf>
    <xf numFmtId="3" fontId="60" fillId="0" borderId="15" xfId="0" applyNumberFormat="1" applyFont="1" applyBorder="1" applyAlignment="1">
      <alignment vertical="top"/>
    </xf>
    <xf numFmtId="0" fontId="61" fillId="0" borderId="10" xfId="0" applyFont="1" applyBorder="1" applyAlignment="1">
      <alignment vertical="justify" wrapText="1"/>
    </xf>
    <xf numFmtId="49" fontId="61" fillId="0" borderId="10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 horizontal="left" wrapText="1"/>
    </xf>
    <xf numFmtId="181" fontId="21" fillId="0" borderId="10" xfId="61" applyNumberFormat="1" applyFont="1" applyFill="1" applyBorder="1" applyAlignment="1" applyProtection="1">
      <alignment horizontal="right" vertical="top"/>
      <protection hidden="1"/>
    </xf>
    <xf numFmtId="0" fontId="62" fillId="0" borderId="10" xfId="0" applyNumberFormat="1" applyFont="1" applyBorder="1" applyAlignment="1">
      <alignment horizontal="left" wrapText="1"/>
    </xf>
    <xf numFmtId="49" fontId="62" fillId="0" borderId="10" xfId="0" applyNumberFormat="1" applyFont="1" applyBorder="1" applyAlignment="1">
      <alignment horizontal="center" vertical="top" wrapText="1"/>
    </xf>
    <xf numFmtId="181" fontId="62" fillId="0" borderId="10" xfId="61" applyNumberFormat="1" applyFont="1" applyFill="1" applyBorder="1" applyAlignment="1" applyProtection="1">
      <alignment horizontal="right" vertical="center"/>
      <protection hidden="1"/>
    </xf>
    <xf numFmtId="3" fontId="63" fillId="0" borderId="10" xfId="0" applyNumberFormat="1" applyFont="1" applyBorder="1" applyAlignment="1">
      <alignment vertical="top"/>
    </xf>
    <xf numFmtId="3" fontId="63" fillId="0" borderId="15" xfId="0" applyNumberFormat="1" applyFont="1" applyBorder="1" applyAlignment="1">
      <alignment vertical="top"/>
    </xf>
    <xf numFmtId="181" fontId="21" fillId="0" borderId="10" xfId="61" applyNumberFormat="1" applyFont="1" applyFill="1" applyBorder="1" applyAlignment="1" applyProtection="1">
      <alignment horizontal="right" vertical="center"/>
      <protection hidden="1"/>
    </xf>
    <xf numFmtId="0" fontId="61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vertical="center"/>
    </xf>
    <xf numFmtId="0" fontId="14" fillId="0" borderId="10" xfId="0" applyFont="1" applyBorder="1" applyAlignment="1">
      <alignment vertical="top"/>
    </xf>
    <xf numFmtId="16" fontId="64" fillId="0" borderId="10" xfId="0" applyNumberFormat="1" applyFont="1" applyBorder="1" applyAlignment="1">
      <alignment vertical="top"/>
    </xf>
    <xf numFmtId="0" fontId="21" fillId="0" borderId="10" xfId="67" applyNumberFormat="1" applyFont="1" applyFill="1" applyBorder="1" applyAlignment="1" applyProtection="1">
      <alignment vertical="center" wrapText="1"/>
      <protection hidden="1"/>
    </xf>
    <xf numFmtId="181" fontId="21" fillId="0" borderId="10" xfId="62" applyNumberFormat="1" applyFont="1" applyFill="1" applyBorder="1" applyAlignment="1" applyProtection="1">
      <alignment horizontal="right" vertical="center"/>
      <protection hidden="1"/>
    </xf>
    <xf numFmtId="181" fontId="21" fillId="0" borderId="10" xfId="63" applyNumberFormat="1" applyFont="1" applyFill="1" applyBorder="1" applyAlignment="1" applyProtection="1">
      <alignment horizontal="right" vertical="center"/>
      <protection hidden="1"/>
    </xf>
    <xf numFmtId="49" fontId="51" fillId="0" borderId="10" xfId="0" applyNumberFormat="1" applyFont="1" applyBorder="1" applyAlignment="1">
      <alignment horizontal="center" vertical="top" wrapText="1"/>
    </xf>
    <xf numFmtId="181" fontId="21" fillId="0" borderId="10" xfId="64" applyNumberFormat="1" applyFont="1" applyFill="1" applyBorder="1" applyAlignment="1" applyProtection="1">
      <alignment horizontal="right" vertical="center"/>
      <protection hidden="1"/>
    </xf>
    <xf numFmtId="49" fontId="51" fillId="0" borderId="10" xfId="0" applyNumberFormat="1" applyFont="1" applyBorder="1" applyAlignment="1">
      <alignment vertical="top"/>
    </xf>
    <xf numFmtId="49" fontId="64" fillId="0" borderId="10" xfId="0" applyNumberFormat="1" applyFont="1" applyBorder="1" applyAlignment="1">
      <alignment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3" fontId="65" fillId="0" borderId="10" xfId="0" applyNumberFormat="1" applyFont="1" applyBorder="1" applyAlignment="1">
      <alignment vertical="top"/>
    </xf>
    <xf numFmtId="3" fontId="65" fillId="0" borderId="15" xfId="0" applyNumberFormat="1" applyFont="1" applyBorder="1" applyAlignment="1">
      <alignment vertical="top"/>
    </xf>
    <xf numFmtId="0" fontId="48" fillId="0" borderId="0" xfId="0" applyFont="1" applyAlignment="1">
      <alignment vertical="top"/>
    </xf>
    <xf numFmtId="0" fontId="21" fillId="0" borderId="10" xfId="0" applyFont="1" applyBorder="1" applyAlignment="1">
      <alignment horizontal="justify"/>
    </xf>
    <xf numFmtId="0" fontId="52" fillId="0" borderId="10" xfId="0" applyFont="1" applyBorder="1" applyAlignment="1">
      <alignment horizontal="left" wrapText="1"/>
    </xf>
    <xf numFmtId="3" fontId="50" fillId="0" borderId="10" xfId="0" applyNumberFormat="1" applyFont="1" applyBorder="1" applyAlignment="1">
      <alignment vertical="center"/>
    </xf>
    <xf numFmtId="3" fontId="50" fillId="0" borderId="15" xfId="0" applyNumberFormat="1" applyFont="1" applyBorder="1" applyAlignment="1">
      <alignment vertical="center"/>
    </xf>
    <xf numFmtId="0" fontId="66" fillId="0" borderId="10" xfId="0" applyFont="1" applyBorder="1" applyAlignment="1">
      <alignment vertical="top"/>
    </xf>
    <xf numFmtId="181" fontId="21" fillId="0" borderId="10" xfId="65" applyNumberFormat="1" applyFont="1" applyFill="1" applyBorder="1" applyAlignment="1" applyProtection="1">
      <alignment horizontal="right" vertical="top"/>
      <protection hidden="1"/>
    </xf>
    <xf numFmtId="181" fontId="21" fillId="0" borderId="16" xfId="69" applyNumberFormat="1" applyFont="1" applyFill="1" applyBorder="1" applyAlignment="1" applyProtection="1">
      <alignment horizontal="right" vertical="center"/>
      <protection hidden="1"/>
    </xf>
    <xf numFmtId="49" fontId="10" fillId="0" borderId="10" xfId="0" applyNumberFormat="1" applyFont="1" applyBorder="1" applyAlignment="1" quotePrefix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vertical="center"/>
    </xf>
    <xf numFmtId="4" fontId="58" fillId="0" borderId="10" xfId="0" applyNumberFormat="1" applyFont="1" applyBorder="1" applyAlignment="1">
      <alignment vertical="center"/>
    </xf>
    <xf numFmtId="0" fontId="21" fillId="0" borderId="16" xfId="67" applyNumberFormat="1" applyFont="1" applyFill="1" applyBorder="1" applyAlignment="1" applyProtection="1">
      <alignment wrapText="1"/>
      <protection hidden="1"/>
    </xf>
    <xf numFmtId="0" fontId="21" fillId="0" borderId="0" xfId="0" applyFont="1" applyAlignment="1">
      <alignment wrapText="1"/>
    </xf>
    <xf numFmtId="0" fontId="52" fillId="0" borderId="16" xfId="67" applyNumberFormat="1" applyFont="1" applyFill="1" applyBorder="1" applyAlignment="1" applyProtection="1">
      <alignment wrapText="1"/>
      <protection hidden="1"/>
    </xf>
    <xf numFmtId="0" fontId="21" fillId="0" borderId="16" xfId="68" applyNumberFormat="1" applyFont="1" applyFill="1" applyBorder="1" applyAlignment="1" applyProtection="1">
      <alignment wrapText="1"/>
      <protection hidden="1"/>
    </xf>
    <xf numFmtId="49" fontId="59" fillId="0" borderId="10" xfId="0" applyNumberFormat="1" applyFont="1" applyBorder="1" applyAlignment="1">
      <alignment horizontal="center" vertical="top" wrapText="1"/>
    </xf>
    <xf numFmtId="4" fontId="59" fillId="0" borderId="10" xfId="0" applyNumberFormat="1" applyFont="1" applyBorder="1" applyAlignment="1">
      <alignment vertical="top"/>
    </xf>
    <xf numFmtId="0" fontId="58" fillId="0" borderId="10" xfId="67" applyNumberFormat="1" applyFont="1" applyFill="1" applyBorder="1" applyAlignment="1" applyProtection="1">
      <alignment vertical="center" wrapText="1"/>
      <protection hidden="1"/>
    </xf>
    <xf numFmtId="3" fontId="14" fillId="0" borderId="10" xfId="0" applyNumberFormat="1" applyFont="1" applyBorder="1" applyAlignment="1">
      <alignment vertical="top"/>
    </xf>
    <xf numFmtId="3" fontId="14" fillId="0" borderId="15" xfId="0" applyNumberFormat="1" applyFont="1" applyBorder="1" applyAlignment="1">
      <alignment vertical="top"/>
    </xf>
    <xf numFmtId="0" fontId="59" fillId="0" borderId="16" xfId="68" applyNumberFormat="1" applyFont="1" applyFill="1" applyBorder="1" applyAlignment="1" applyProtection="1">
      <alignment wrapText="1"/>
      <protection hidden="1"/>
    </xf>
    <xf numFmtId="0" fontId="59" fillId="0" borderId="10" xfId="67" applyNumberFormat="1" applyFont="1" applyFill="1" applyBorder="1" applyAlignment="1" applyProtection="1">
      <alignment horizontal="left" vertical="top" wrapText="1"/>
      <protection hidden="1"/>
    </xf>
    <xf numFmtId="0" fontId="58" fillId="0" borderId="10" xfId="67" applyNumberFormat="1" applyFont="1" applyFill="1" applyBorder="1" applyAlignment="1" applyProtection="1">
      <alignment horizontal="left" vertical="top" wrapText="1"/>
      <protection hidden="1"/>
    </xf>
    <xf numFmtId="181" fontId="58" fillId="0" borderId="10" xfId="67" applyNumberFormat="1" applyFont="1" applyFill="1" applyBorder="1" applyAlignment="1" applyProtection="1">
      <alignment horizontal="right" vertical="justify"/>
      <protection hidden="1"/>
    </xf>
    <xf numFmtId="0" fontId="51" fillId="0" borderId="31" xfId="0" applyFont="1" applyBorder="1" applyAlignment="1">
      <alignment vertical="top"/>
    </xf>
    <xf numFmtId="181" fontId="59" fillId="0" borderId="10" xfId="67" applyNumberFormat="1" applyFont="1" applyFill="1" applyBorder="1" applyAlignment="1" applyProtection="1">
      <alignment horizontal="right" vertical="justify"/>
      <protection hidden="1"/>
    </xf>
    <xf numFmtId="4" fontId="58" fillId="0" borderId="10" xfId="0" applyNumberFormat="1" applyFont="1" applyBorder="1" applyAlignment="1">
      <alignment vertical="justify"/>
    </xf>
    <xf numFmtId="49" fontId="67" fillId="0" borderId="10" xfId="0" applyNumberFormat="1" applyFont="1" applyBorder="1" applyAlignment="1">
      <alignment horizontal="center" vertical="top" wrapText="1"/>
    </xf>
    <xf numFmtId="4" fontId="67" fillId="0" borderId="10" xfId="0" applyNumberFormat="1" applyFont="1" applyBorder="1" applyAlignment="1">
      <alignment vertical="justify"/>
    </xf>
    <xf numFmtId="0" fontId="52" fillId="0" borderId="10" xfId="67" applyNumberFormat="1" applyFont="1" applyFill="1" applyBorder="1" applyAlignment="1" applyProtection="1">
      <alignment horizontal="left" vertical="center" wrapText="1"/>
      <protection hidden="1"/>
    </xf>
    <xf numFmtId="3" fontId="46" fillId="0" borderId="15" xfId="0" applyNumberFormat="1" applyFont="1" applyBorder="1" applyAlignment="1">
      <alignment vertical="top"/>
    </xf>
    <xf numFmtId="4" fontId="52" fillId="0" borderId="10" xfId="0" applyNumberFormat="1" applyFont="1" applyBorder="1" applyAlignment="1">
      <alignment vertical="justify"/>
    </xf>
    <xf numFmtId="0" fontId="56" fillId="0" borderId="10" xfId="0" applyFont="1" applyBorder="1" applyAlignment="1">
      <alignment vertical="distributed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vertical="justify"/>
    </xf>
    <xf numFmtId="4" fontId="57" fillId="22" borderId="10" xfId="0" applyNumberFormat="1" applyFont="1" applyFill="1" applyBorder="1" applyAlignment="1">
      <alignment vertical="top"/>
    </xf>
    <xf numFmtId="16" fontId="50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vertical="top"/>
    </xf>
    <xf numFmtId="4" fontId="68" fillId="22" borderId="10" xfId="0" applyNumberFormat="1" applyFont="1" applyFill="1" applyBorder="1" applyAlignment="1">
      <alignment vertical="top"/>
    </xf>
    <xf numFmtId="16" fontId="44" fillId="0" borderId="10" xfId="0" applyNumberFormat="1" applyFont="1" applyBorder="1" applyAlignment="1">
      <alignment vertical="top"/>
    </xf>
    <xf numFmtId="0" fontId="69" fillId="0" borderId="10" xfId="0" applyFont="1" applyBorder="1" applyAlignment="1">
      <alignment vertical="justify" wrapText="1"/>
    </xf>
    <xf numFmtId="49" fontId="69" fillId="0" borderId="10" xfId="0" applyNumberFormat="1" applyFont="1" applyBorder="1" applyAlignment="1">
      <alignment horizontal="center" vertical="top" wrapText="1"/>
    </xf>
    <xf numFmtId="4" fontId="70" fillId="0" borderId="10" xfId="0" applyNumberFormat="1" applyFont="1" applyBorder="1" applyAlignment="1">
      <alignment vertical="top"/>
    </xf>
    <xf numFmtId="3" fontId="71" fillId="0" borderId="10" xfId="0" applyNumberFormat="1" applyFont="1" applyBorder="1" applyAlignment="1">
      <alignment vertical="top"/>
    </xf>
    <xf numFmtId="3" fontId="71" fillId="0" borderId="15" xfId="0" applyNumberFormat="1" applyFont="1" applyBorder="1" applyAlignment="1">
      <alignment vertical="top"/>
    </xf>
    <xf numFmtId="4" fontId="70" fillId="22" borderId="10" xfId="0" applyNumberFormat="1" applyFont="1" applyFill="1" applyBorder="1" applyAlignment="1">
      <alignment vertical="top"/>
    </xf>
    <xf numFmtId="0" fontId="56" fillId="0" borderId="10" xfId="0" applyFont="1" applyBorder="1" applyAlignment="1">
      <alignment vertical="justify" wrapText="1"/>
    </xf>
    <xf numFmtId="0" fontId="70" fillId="0" borderId="0" xfId="0" applyNumberFormat="1" applyFont="1" applyBorder="1" applyAlignment="1">
      <alignment vertical="justify" wrapText="1"/>
    </xf>
    <xf numFmtId="49" fontId="70" fillId="0" borderId="10" xfId="0" applyNumberFormat="1" applyFont="1" applyBorder="1" applyAlignment="1">
      <alignment horizontal="center" vertical="top" wrapText="1"/>
    </xf>
    <xf numFmtId="0" fontId="70" fillId="0" borderId="10" xfId="0" applyFont="1" applyBorder="1" applyAlignment="1">
      <alignment wrapText="1"/>
    </xf>
    <xf numFmtId="0" fontId="51" fillId="0" borderId="13" xfId="0" applyFont="1" applyBorder="1" applyAlignment="1">
      <alignment vertical="top"/>
    </xf>
    <xf numFmtId="0" fontId="69" fillId="0" borderId="10" xfId="0" applyNumberFormat="1" applyFont="1" applyBorder="1" applyAlignment="1">
      <alignment horizontal="left" vertical="center" wrapText="1"/>
    </xf>
    <xf numFmtId="4" fontId="69" fillId="0" borderId="10" xfId="0" applyNumberFormat="1" applyFont="1" applyBorder="1" applyAlignment="1">
      <alignment vertical="top"/>
    </xf>
    <xf numFmtId="0" fontId="46" fillId="0" borderId="27" xfId="0" applyFont="1" applyBorder="1" applyAlignment="1">
      <alignment vertical="top"/>
    </xf>
    <xf numFmtId="0" fontId="21" fillId="0" borderId="10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vertical="top"/>
    </xf>
    <xf numFmtId="0" fontId="70" fillId="0" borderId="10" xfId="0" applyFont="1" applyBorder="1" applyAlignment="1">
      <alignment wrapText="1"/>
    </xf>
    <xf numFmtId="4" fontId="72" fillId="0" borderId="10" xfId="0" applyNumberFormat="1" applyFont="1" applyBorder="1" applyAlignment="1">
      <alignment vertical="top"/>
    </xf>
    <xf numFmtId="49" fontId="56" fillId="0" borderId="31" xfId="0" applyNumberFormat="1" applyFont="1" applyBorder="1" applyAlignment="1">
      <alignment horizontal="center" vertical="top" wrapText="1"/>
    </xf>
    <xf numFmtId="0" fontId="67" fillId="0" borderId="10" xfId="0" applyNumberFormat="1" applyFont="1" applyBorder="1" applyAlignment="1">
      <alignment horizontal="left" vertical="center" wrapText="1"/>
    </xf>
    <xf numFmtId="171" fontId="73" fillId="0" borderId="10" xfId="71" applyNumberFormat="1" applyFont="1" applyBorder="1" applyAlignment="1">
      <alignment/>
      <protection/>
    </xf>
    <xf numFmtId="4" fontId="72" fillId="0" borderId="10" xfId="0" applyNumberFormat="1" applyFont="1" applyBorder="1" applyAlignment="1">
      <alignment vertical="justify"/>
    </xf>
    <xf numFmtId="0" fontId="70" fillId="0" borderId="12" xfId="0" applyNumberFormat="1" applyFont="1" applyBorder="1" applyAlignment="1">
      <alignment horizontal="left" vertical="center" wrapText="1"/>
    </xf>
    <xf numFmtId="0" fontId="56" fillId="0" borderId="0" xfId="0" applyFont="1" applyAlignment="1">
      <alignment wrapText="1"/>
    </xf>
    <xf numFmtId="0" fontId="70" fillId="0" borderId="12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49" fontId="56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wrapText="1"/>
    </xf>
    <xf numFmtId="1" fontId="44" fillId="0" borderId="10" xfId="0" applyNumberFormat="1" applyFont="1" applyBorder="1" applyAlignment="1">
      <alignment vertical="top"/>
    </xf>
    <xf numFmtId="1" fontId="44" fillId="0" borderId="15" xfId="0" applyNumberFormat="1" applyFont="1" applyBorder="1" applyAlignment="1">
      <alignment vertical="top"/>
    </xf>
    <xf numFmtId="1" fontId="44" fillId="0" borderId="0" xfId="0" applyNumberFormat="1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3" fontId="44" fillId="0" borderId="0" xfId="0" applyNumberFormat="1" applyFont="1" applyAlignment="1">
      <alignment vertical="top"/>
    </xf>
    <xf numFmtId="0" fontId="21" fillId="0" borderId="31" xfId="0" applyFont="1" applyBorder="1" applyAlignment="1">
      <alignment vertical="justify" wrapText="1"/>
    </xf>
    <xf numFmtId="49" fontId="21" fillId="0" borderId="31" xfId="0" applyNumberFormat="1" applyFont="1" applyBorder="1" applyAlignment="1">
      <alignment horizontal="center" vertical="top" wrapText="1"/>
    </xf>
    <xf numFmtId="4" fontId="21" fillId="0" borderId="31" xfId="0" applyNumberFormat="1" applyFont="1" applyBorder="1" applyAlignment="1">
      <alignment vertical="top"/>
    </xf>
    <xf numFmtId="0" fontId="57" fillId="0" borderId="31" xfId="0" applyFont="1" applyBorder="1" applyAlignment="1">
      <alignment vertical="justify" wrapText="1"/>
    </xf>
    <xf numFmtId="0" fontId="44" fillId="0" borderId="36" xfId="0" applyFont="1" applyBorder="1" applyAlignment="1">
      <alignment vertical="top"/>
    </xf>
    <xf numFmtId="0" fontId="21" fillId="0" borderId="15" xfId="0" applyFont="1" applyBorder="1" applyAlignment="1">
      <alignment vertical="justify" wrapText="1"/>
    </xf>
    <xf numFmtId="49" fontId="21" fillId="0" borderId="15" xfId="0" applyNumberFormat="1" applyFont="1" applyBorder="1" applyAlignment="1">
      <alignment horizontal="center" vertical="top" wrapText="1"/>
    </xf>
    <xf numFmtId="181" fontId="74" fillId="0" borderId="24" xfId="55" applyNumberFormat="1" applyFont="1" applyFill="1" applyBorder="1" applyAlignment="1" applyProtection="1">
      <alignment horizontal="right" vertical="center"/>
      <protection hidden="1"/>
    </xf>
    <xf numFmtId="4" fontId="21" fillId="22" borderId="31" xfId="0" applyNumberFormat="1" applyFont="1" applyFill="1" applyBorder="1" applyAlignment="1">
      <alignment vertical="top"/>
    </xf>
    <xf numFmtId="0" fontId="48" fillId="0" borderId="32" xfId="0" applyFont="1" applyBorder="1" applyAlignment="1">
      <alignment vertical="justify"/>
    </xf>
    <xf numFmtId="49" fontId="48" fillId="0" borderId="32" xfId="0" applyNumberFormat="1" applyFont="1" applyBorder="1" applyAlignment="1">
      <alignment horizontal="center" vertical="top"/>
    </xf>
    <xf numFmtId="49" fontId="48" fillId="0" borderId="28" xfId="0" applyNumberFormat="1" applyFont="1" applyBorder="1" applyAlignment="1">
      <alignment horizontal="center" vertical="top"/>
    </xf>
    <xf numFmtId="4" fontId="44" fillId="0" borderId="0" xfId="0" applyNumberFormat="1" applyFont="1" applyAlignment="1">
      <alignment vertical="top"/>
    </xf>
    <xf numFmtId="4" fontId="75" fillId="0" borderId="3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2" fontId="76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7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77" fillId="0" borderId="0" xfId="0" applyFont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9" fontId="7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6" fillId="0" borderId="37" xfId="0" applyNumberFormat="1" applyFont="1" applyFill="1" applyBorder="1" applyAlignment="1" applyProtection="1">
      <alignment horizontal="center" vertical="center" textRotation="90" wrapText="1"/>
      <protection/>
    </xf>
    <xf numFmtId="4" fontId="0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0" fontId="2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49" fontId="76" fillId="0" borderId="0" xfId="0" applyNumberFormat="1" applyFont="1" applyAlignment="1">
      <alignment horizontal="center"/>
    </xf>
    <xf numFmtId="2" fontId="76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3" fontId="25" fillId="0" borderId="10" xfId="0" applyNumberFormat="1" applyFont="1" applyBorder="1" applyAlignment="1">
      <alignment wrapText="1"/>
    </xf>
    <xf numFmtId="3" fontId="43" fillId="0" borderId="31" xfId="0" applyNumberFormat="1" applyFont="1" applyBorder="1" applyAlignment="1">
      <alignment horizontal="center" vertical="center" wrapText="1"/>
    </xf>
    <xf numFmtId="3" fontId="43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Border="1" applyAlignment="1">
      <alignment horizontal="center" vertical="top" wrapText="1"/>
    </xf>
    <xf numFmtId="0" fontId="45" fillId="0" borderId="31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3" fillId="0" borderId="31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49" fontId="6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0" fontId="9" fillId="0" borderId="4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51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3" xfId="53"/>
    <cellStyle name="Обычный 2 14" xfId="54"/>
    <cellStyle name="Обычный 2 3" xfId="55"/>
    <cellStyle name="Обычный 2 5" xfId="56"/>
    <cellStyle name="Обычный 2 55" xfId="57"/>
    <cellStyle name="Обычный 2 56" xfId="58"/>
    <cellStyle name="Обычный 2 57" xfId="59"/>
    <cellStyle name="Обычный 2 58" xfId="60"/>
    <cellStyle name="Обычный 2 63" xfId="61"/>
    <cellStyle name="Обычный 2 64" xfId="62"/>
    <cellStyle name="Обычный 2 65" xfId="63"/>
    <cellStyle name="Обычный 2 66" xfId="64"/>
    <cellStyle name="Обычный 2 71" xfId="65"/>
    <cellStyle name="Обычный 2 9" xfId="66"/>
    <cellStyle name="Обычный_tmp" xfId="67"/>
    <cellStyle name="Обычный_tmp_дох" xfId="68"/>
    <cellStyle name="Обычный_tmp_Пояснительная" xfId="69"/>
    <cellStyle name="Обычный_Tmp1" xfId="70"/>
    <cellStyle name="Обычный_прил7-8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8"/>
  <sheetViews>
    <sheetView tabSelected="1" zoomScalePageLayoutView="0" workbookViewId="0" topLeftCell="D77">
      <selection activeCell="T128" sqref="T128"/>
    </sheetView>
  </sheetViews>
  <sheetFormatPr defaultColWidth="9.00390625" defaultRowHeight="12.75"/>
  <cols>
    <col min="1" max="1" width="3.00390625" style="304" customWidth="1"/>
    <col min="2" max="2" width="0.875" style="305" hidden="1" customWidth="1"/>
    <col min="3" max="3" width="83.375" style="304" customWidth="1"/>
    <col min="4" max="4" width="6.375" style="307" customWidth="1"/>
    <col min="5" max="5" width="5.125" style="307" customWidth="1"/>
    <col min="6" max="6" width="5.875" style="307" customWidth="1"/>
    <col min="7" max="7" width="5.125" style="307" customWidth="1"/>
    <col min="8" max="8" width="7.75390625" style="307" customWidth="1"/>
    <col min="9" max="9" width="9.375" style="307" customWidth="1"/>
    <col min="10" max="10" width="10.875" style="307" customWidth="1"/>
    <col min="11" max="11" width="8.25390625" style="307" customWidth="1"/>
    <col min="12" max="12" width="20.625" style="308" customWidth="1"/>
    <col min="13" max="14" width="0.12890625" style="308" hidden="1" customWidth="1"/>
    <col min="15" max="16" width="0.2421875" style="308" hidden="1" customWidth="1"/>
    <col min="17" max="17" width="13.125" style="308" hidden="1" customWidth="1"/>
    <col min="18" max="18" width="0.12890625" style="308" hidden="1" customWidth="1"/>
    <col min="19" max="19" width="7.375" style="308" hidden="1" customWidth="1"/>
    <col min="20" max="20" width="19.625" style="304" customWidth="1"/>
    <col min="21" max="21" width="14.25390625" style="304" customWidth="1"/>
    <col min="22" max="16384" width="9.125" style="304" customWidth="1"/>
  </cols>
  <sheetData>
    <row r="1" spans="8:12" ht="15.75">
      <c r="H1"/>
      <c r="I1"/>
      <c r="J1"/>
      <c r="K1"/>
      <c r="L1" t="s">
        <v>159</v>
      </c>
    </row>
    <row r="2" spans="3:21" ht="39.75" customHeight="1">
      <c r="C2" s="309"/>
      <c r="F2"/>
      <c r="I2"/>
      <c r="J2"/>
      <c r="K2"/>
      <c r="L2" s="530" t="s">
        <v>399</v>
      </c>
      <c r="M2" s="530"/>
      <c r="N2" s="530"/>
      <c r="O2" s="530"/>
      <c r="P2" s="530"/>
      <c r="Q2" s="530"/>
      <c r="R2" s="530"/>
      <c r="S2" s="530"/>
      <c r="T2" s="530"/>
      <c r="U2" s="530"/>
    </row>
    <row r="3" spans="8:12" ht="15.75">
      <c r="H3"/>
      <c r="I3"/>
      <c r="J3"/>
      <c r="K3"/>
      <c r="L3"/>
    </row>
    <row r="4" spans="1:19" ht="16.5" customHeight="1">
      <c r="A4" s="531" t="s">
        <v>160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</row>
    <row r="5" spans="1:19" ht="16.5" customHeight="1">
      <c r="A5" s="310"/>
      <c r="B5" s="311"/>
      <c r="C5" s="310"/>
      <c r="D5" s="312"/>
      <c r="E5" s="312"/>
      <c r="F5" s="312"/>
      <c r="G5" s="312"/>
      <c r="H5" s="312"/>
      <c r="I5" s="312"/>
      <c r="J5" s="312"/>
      <c r="K5" s="312"/>
      <c r="L5" s="313" t="s">
        <v>452</v>
      </c>
      <c r="M5" s="313"/>
      <c r="N5" s="313"/>
      <c r="O5" s="313"/>
      <c r="P5" s="313"/>
      <c r="Q5" s="313"/>
      <c r="R5" s="313"/>
      <c r="S5" s="313" t="s">
        <v>161</v>
      </c>
    </row>
    <row r="6" spans="1:21" s="315" customFormat="1" ht="42.75" customHeight="1">
      <c r="A6" s="532"/>
      <c r="B6" s="314"/>
      <c r="C6" s="534" t="s">
        <v>162</v>
      </c>
      <c r="D6" s="536" t="s">
        <v>163</v>
      </c>
      <c r="E6" s="537"/>
      <c r="F6" s="537"/>
      <c r="G6" s="537"/>
      <c r="H6" s="537"/>
      <c r="I6" s="537"/>
      <c r="J6" s="537"/>
      <c r="K6" s="538"/>
      <c r="L6" s="528" t="s">
        <v>164</v>
      </c>
      <c r="M6" s="528" t="s">
        <v>165</v>
      </c>
      <c r="N6" s="528" t="s">
        <v>166</v>
      </c>
      <c r="O6" s="528" t="s">
        <v>167</v>
      </c>
      <c r="P6" s="528" t="s">
        <v>168</v>
      </c>
      <c r="Q6" s="528" t="s">
        <v>169</v>
      </c>
      <c r="R6" s="528"/>
      <c r="S6" s="528" t="s">
        <v>170</v>
      </c>
      <c r="T6" s="528" t="s">
        <v>171</v>
      </c>
      <c r="U6" s="528" t="s">
        <v>157</v>
      </c>
    </row>
    <row r="7" spans="1:21" s="315" customFormat="1" ht="110.25">
      <c r="A7" s="533"/>
      <c r="B7" s="316"/>
      <c r="C7" s="535"/>
      <c r="D7" s="317" t="s">
        <v>172</v>
      </c>
      <c r="E7" s="317" t="s">
        <v>173</v>
      </c>
      <c r="F7" s="317" t="s">
        <v>174</v>
      </c>
      <c r="G7" s="317" t="s">
        <v>175</v>
      </c>
      <c r="H7" s="317" t="s">
        <v>176</v>
      </c>
      <c r="I7" s="317" t="s">
        <v>177</v>
      </c>
      <c r="J7" s="317" t="s">
        <v>178</v>
      </c>
      <c r="K7" s="317" t="s">
        <v>179</v>
      </c>
      <c r="L7" s="529"/>
      <c r="M7" s="529"/>
      <c r="N7" s="529"/>
      <c r="O7" s="529"/>
      <c r="P7" s="529"/>
      <c r="Q7" s="529"/>
      <c r="R7" s="529"/>
      <c r="S7" s="529"/>
      <c r="T7" s="529"/>
      <c r="U7" s="529"/>
    </row>
    <row r="8" spans="1:21" s="326" customFormat="1" ht="18.75" customHeight="1">
      <c r="A8" s="318"/>
      <c r="B8" s="318"/>
      <c r="C8" s="319" t="s">
        <v>180</v>
      </c>
      <c r="D8" s="320" t="s">
        <v>181</v>
      </c>
      <c r="E8" s="320">
        <v>1</v>
      </c>
      <c r="F8" s="320" t="s">
        <v>182</v>
      </c>
      <c r="G8" s="321" t="s">
        <v>182</v>
      </c>
      <c r="H8" s="321" t="s">
        <v>181</v>
      </c>
      <c r="I8" s="321" t="s">
        <v>182</v>
      </c>
      <c r="J8" s="321" t="s">
        <v>183</v>
      </c>
      <c r="K8" s="321" t="s">
        <v>181</v>
      </c>
      <c r="L8" s="322">
        <f>L9+L15+L24+L29+L40+L46+L49+L57+L78</f>
        <v>126251000</v>
      </c>
      <c r="M8" s="323" t="e">
        <f>M9+M15+#REF!+M22+#REF!+M31+M40+M47+#REF!+M54+#REF!+M69</f>
        <v>#REF!</v>
      </c>
      <c r="N8" s="323" t="e">
        <f>N9+N15+#REF!+N22+#REF!+N31+N40+N47+#REF!+N54+#REF!+N69</f>
        <v>#REF!</v>
      </c>
      <c r="O8" s="323" t="e">
        <f>O9+O15+#REF!+O22+#REF!+O31+O40+#REF!+O54+#REF!</f>
        <v>#REF!</v>
      </c>
      <c r="P8" s="323" t="e">
        <f>P9+P15+#REF!+P22+#REF!+P31+P40+P47+#REF!+P54+#REF!+P69</f>
        <v>#REF!</v>
      </c>
      <c r="Q8" s="323" t="e">
        <f>Q9+Q15+#REF!+Q22+#REF!+Q31+Q40+Q47+#REF!+Q54+#REF!+Q69</f>
        <v>#REF!</v>
      </c>
      <c r="R8" s="323" t="e">
        <f>R9+R15+#REF!+R22+#REF!+R31+R40+R47+#REF!+R54+#REF!+R69</f>
        <v>#REF!</v>
      </c>
      <c r="S8" s="324" t="e">
        <f>#REF!=SUM(L8:R8)</f>
        <v>#REF!</v>
      </c>
      <c r="T8" s="322">
        <f>T9+T15+T24+T29+T40+T46+T49+T57+T78</f>
        <v>31447539.75</v>
      </c>
      <c r="U8" s="325">
        <f>T8/L8*100</f>
        <v>24.9087450792469</v>
      </c>
    </row>
    <row r="9" spans="1:21" s="334" customFormat="1" ht="18.75" customHeight="1">
      <c r="A9" s="327"/>
      <c r="B9" s="327"/>
      <c r="C9" s="328" t="s">
        <v>184</v>
      </c>
      <c r="D9" s="329" t="s">
        <v>181</v>
      </c>
      <c r="E9" s="329">
        <v>1</v>
      </c>
      <c r="F9" s="329" t="s">
        <v>402</v>
      </c>
      <c r="G9" s="330" t="s">
        <v>182</v>
      </c>
      <c r="H9" s="330" t="s">
        <v>181</v>
      </c>
      <c r="I9" s="330" t="s">
        <v>182</v>
      </c>
      <c r="J9" s="330" t="s">
        <v>183</v>
      </c>
      <c r="K9" s="330" t="s">
        <v>181</v>
      </c>
      <c r="L9" s="331">
        <f>L10</f>
        <v>88620000</v>
      </c>
      <c r="M9" s="332" t="e">
        <f aca="true" t="shared" si="0" ref="M9:R9">M10</f>
        <v>#REF!</v>
      </c>
      <c r="N9" s="332" t="e">
        <f t="shared" si="0"/>
        <v>#REF!</v>
      </c>
      <c r="O9" s="332" t="e">
        <f t="shared" si="0"/>
        <v>#REF!</v>
      </c>
      <c r="P9" s="332" t="e">
        <f t="shared" si="0"/>
        <v>#REF!</v>
      </c>
      <c r="Q9" s="332" t="e">
        <f t="shared" si="0"/>
        <v>#REF!</v>
      </c>
      <c r="R9" s="333" t="e">
        <f t="shared" si="0"/>
        <v>#REF!</v>
      </c>
      <c r="S9" s="333" t="e">
        <f>#REF!=SUM(L9:R9)</f>
        <v>#REF!</v>
      </c>
      <c r="T9" s="331">
        <f>T10</f>
        <v>23089937.73</v>
      </c>
      <c r="U9" s="325">
        <f aca="true" t="shared" si="1" ref="U9:U72">T9/L9*100</f>
        <v>26.05499631008802</v>
      </c>
    </row>
    <row r="10" spans="1:21" s="342" customFormat="1" ht="19.5" customHeight="1">
      <c r="A10" s="335"/>
      <c r="B10" s="335"/>
      <c r="C10" s="336" t="s">
        <v>185</v>
      </c>
      <c r="D10" s="337" t="s">
        <v>181</v>
      </c>
      <c r="E10" s="338">
        <v>1</v>
      </c>
      <c r="F10" s="338" t="s">
        <v>402</v>
      </c>
      <c r="G10" s="337" t="s">
        <v>409</v>
      </c>
      <c r="H10" s="337" t="s">
        <v>181</v>
      </c>
      <c r="I10" s="337" t="s">
        <v>402</v>
      </c>
      <c r="J10" s="337" t="s">
        <v>183</v>
      </c>
      <c r="K10" s="337" t="s">
        <v>186</v>
      </c>
      <c r="L10" s="339">
        <f>L11+L12+L13+L14</f>
        <v>88620000</v>
      </c>
      <c r="M10" s="340" t="e">
        <f>#REF!+M12+#REF!+#REF!</f>
        <v>#REF!</v>
      </c>
      <c r="N10" s="340" t="e">
        <f>#REF!+N12+#REF!+#REF!</f>
        <v>#REF!</v>
      </c>
      <c r="O10" s="340" t="e">
        <f>#REF!+O12+#REF!+#REF!</f>
        <v>#REF!</v>
      </c>
      <c r="P10" s="340" t="e">
        <f>#REF!+P12+#REF!+#REF!</f>
        <v>#REF!</v>
      </c>
      <c r="Q10" s="340" t="e">
        <f>#REF!+Q12+#REF!+#REF!</f>
        <v>#REF!</v>
      </c>
      <c r="R10" s="341" t="e">
        <f>#REF!+R12+#REF!+#REF!</f>
        <v>#REF!</v>
      </c>
      <c r="S10" s="341" t="e">
        <f>#REF!=SUM(L10:R10)</f>
        <v>#REF!</v>
      </c>
      <c r="T10" s="339">
        <f>T11+T12+T13+T14</f>
        <v>23089937.73</v>
      </c>
      <c r="U10" s="325">
        <f t="shared" si="1"/>
        <v>26.05499631008802</v>
      </c>
    </row>
    <row r="11" spans="1:21" s="342" customFormat="1" ht="64.5" customHeight="1">
      <c r="A11" s="343"/>
      <c r="B11" s="335"/>
      <c r="C11" s="344" t="s">
        <v>187</v>
      </c>
      <c r="D11" s="345" t="s">
        <v>181</v>
      </c>
      <c r="E11" s="345" t="s">
        <v>188</v>
      </c>
      <c r="F11" s="345" t="s">
        <v>402</v>
      </c>
      <c r="G11" s="345" t="s">
        <v>409</v>
      </c>
      <c r="H11" s="345" t="s">
        <v>189</v>
      </c>
      <c r="I11" s="345" t="s">
        <v>402</v>
      </c>
      <c r="J11" s="345" t="s">
        <v>183</v>
      </c>
      <c r="K11" s="345" t="s">
        <v>186</v>
      </c>
      <c r="L11" s="346">
        <v>88285000</v>
      </c>
      <c r="M11" s="347"/>
      <c r="N11" s="347"/>
      <c r="O11" s="347"/>
      <c r="P11" s="347"/>
      <c r="Q11" s="347"/>
      <c r="R11" s="348"/>
      <c r="S11" s="348"/>
      <c r="T11" s="349">
        <v>22925735.72</v>
      </c>
      <c r="U11" s="325">
        <f t="shared" si="1"/>
        <v>25.967871914821316</v>
      </c>
    </row>
    <row r="12" spans="1:21" ht="86.25" customHeight="1">
      <c r="A12" s="343"/>
      <c r="B12" s="350"/>
      <c r="C12" s="344" t="s">
        <v>190</v>
      </c>
      <c r="D12" s="351" t="s">
        <v>181</v>
      </c>
      <c r="E12" s="352">
        <v>1</v>
      </c>
      <c r="F12" s="352" t="s">
        <v>402</v>
      </c>
      <c r="G12" s="351" t="s">
        <v>409</v>
      </c>
      <c r="H12" s="351" t="s">
        <v>191</v>
      </c>
      <c r="I12" s="351" t="s">
        <v>402</v>
      </c>
      <c r="J12" s="351" t="s">
        <v>183</v>
      </c>
      <c r="K12" s="351" t="s">
        <v>186</v>
      </c>
      <c r="L12" s="346">
        <v>140000</v>
      </c>
      <c r="M12" s="353">
        <f aca="true" t="shared" si="2" ref="M12:R12">SUM(M13:M14)</f>
        <v>10201</v>
      </c>
      <c r="N12" s="353">
        <f t="shared" si="2"/>
        <v>1327</v>
      </c>
      <c r="O12" s="353">
        <f t="shared" si="2"/>
        <v>1996</v>
      </c>
      <c r="P12" s="353">
        <f t="shared" si="2"/>
        <v>1647</v>
      </c>
      <c r="Q12" s="353">
        <f t="shared" si="2"/>
        <v>262</v>
      </c>
      <c r="R12" s="354">
        <f t="shared" si="2"/>
        <v>0</v>
      </c>
      <c r="S12" s="354" t="e">
        <f>#REF!=SUM(L12:R12)</f>
        <v>#REF!</v>
      </c>
      <c r="T12" s="355">
        <v>17395.48</v>
      </c>
      <c r="U12" s="325">
        <f t="shared" si="1"/>
        <v>12.425342857142857</v>
      </c>
    </row>
    <row r="13" spans="1:21" ht="37.5" customHeight="1">
      <c r="A13" s="343"/>
      <c r="B13" s="350"/>
      <c r="C13" s="344" t="s">
        <v>192</v>
      </c>
      <c r="D13" s="351" t="s">
        <v>181</v>
      </c>
      <c r="E13" s="352">
        <v>1</v>
      </c>
      <c r="F13" s="352" t="s">
        <v>402</v>
      </c>
      <c r="G13" s="351" t="s">
        <v>409</v>
      </c>
      <c r="H13" s="351" t="s">
        <v>193</v>
      </c>
      <c r="I13" s="351" t="s">
        <v>402</v>
      </c>
      <c r="J13" s="351" t="s">
        <v>183</v>
      </c>
      <c r="K13" s="351" t="s">
        <v>186</v>
      </c>
      <c r="L13" s="346">
        <v>100000</v>
      </c>
      <c r="M13" s="353">
        <v>10201</v>
      </c>
      <c r="N13" s="353">
        <v>1327</v>
      </c>
      <c r="O13" s="353">
        <v>1996</v>
      </c>
      <c r="P13" s="353">
        <v>1647</v>
      </c>
      <c r="Q13" s="353">
        <v>262</v>
      </c>
      <c r="R13" s="354">
        <v>0</v>
      </c>
      <c r="S13" s="354" t="e">
        <f>#REF!=SUM(L13:R13)</f>
        <v>#REF!</v>
      </c>
      <c r="T13" s="356">
        <v>111265.94</v>
      </c>
      <c r="U13" s="325">
        <f t="shared" si="1"/>
        <v>111.26594</v>
      </c>
    </row>
    <row r="14" spans="1:21" ht="69" customHeight="1">
      <c r="A14" s="343"/>
      <c r="B14" s="350"/>
      <c r="C14" s="344" t="s">
        <v>194</v>
      </c>
      <c r="D14" s="351" t="s">
        <v>181</v>
      </c>
      <c r="E14" s="352">
        <v>1</v>
      </c>
      <c r="F14" s="352" t="s">
        <v>402</v>
      </c>
      <c r="G14" s="351" t="s">
        <v>409</v>
      </c>
      <c r="H14" s="351" t="s">
        <v>195</v>
      </c>
      <c r="I14" s="351" t="s">
        <v>402</v>
      </c>
      <c r="J14" s="351" t="s">
        <v>183</v>
      </c>
      <c r="K14" s="351" t="s">
        <v>186</v>
      </c>
      <c r="L14" s="346">
        <v>95000</v>
      </c>
      <c r="M14" s="353"/>
      <c r="N14" s="353"/>
      <c r="O14" s="353"/>
      <c r="P14" s="353"/>
      <c r="Q14" s="353"/>
      <c r="R14" s="354"/>
      <c r="S14" s="354" t="e">
        <f>#REF!=SUM(L14:R14)</f>
        <v>#REF!</v>
      </c>
      <c r="T14" s="357">
        <v>35540.59</v>
      </c>
      <c r="U14" s="325">
        <f t="shared" si="1"/>
        <v>37.41114736842105</v>
      </c>
    </row>
    <row r="15" spans="1:21" s="342" customFormat="1" ht="18" customHeight="1">
      <c r="A15" s="327"/>
      <c r="B15" s="327"/>
      <c r="C15" s="328" t="s">
        <v>196</v>
      </c>
      <c r="D15" s="329" t="s">
        <v>181</v>
      </c>
      <c r="E15" s="330" t="s">
        <v>188</v>
      </c>
      <c r="F15" s="330" t="s">
        <v>408</v>
      </c>
      <c r="G15" s="330" t="s">
        <v>182</v>
      </c>
      <c r="H15" s="330" t="s">
        <v>181</v>
      </c>
      <c r="I15" s="330" t="s">
        <v>182</v>
      </c>
      <c r="J15" s="330" t="s">
        <v>183</v>
      </c>
      <c r="K15" s="330" t="s">
        <v>181</v>
      </c>
      <c r="L15" s="331">
        <f>L16+L19+L22</f>
        <v>7410000</v>
      </c>
      <c r="M15" s="332">
        <f aca="true" t="shared" si="3" ref="M15:R15">M16</f>
        <v>0</v>
      </c>
      <c r="N15" s="332">
        <f t="shared" si="3"/>
        <v>0</v>
      </c>
      <c r="O15" s="332">
        <f t="shared" si="3"/>
        <v>0</v>
      </c>
      <c r="P15" s="332">
        <f t="shared" si="3"/>
        <v>0</v>
      </c>
      <c r="Q15" s="332">
        <f t="shared" si="3"/>
        <v>0</v>
      </c>
      <c r="R15" s="333">
        <f t="shared" si="3"/>
        <v>0</v>
      </c>
      <c r="S15" s="333" t="e">
        <f>#REF!=SUM(L15:R15)</f>
        <v>#REF!</v>
      </c>
      <c r="T15" s="331">
        <f>T16+T19+T22</f>
        <v>1800707.21</v>
      </c>
      <c r="U15" s="325">
        <f t="shared" si="1"/>
        <v>24.30104197031039</v>
      </c>
    </row>
    <row r="16" spans="1:21" s="342" customFormat="1" ht="18.75" customHeight="1">
      <c r="A16" s="335"/>
      <c r="B16" s="335"/>
      <c r="C16" s="336" t="s">
        <v>197</v>
      </c>
      <c r="D16" s="337" t="s">
        <v>181</v>
      </c>
      <c r="E16" s="337" t="s">
        <v>188</v>
      </c>
      <c r="F16" s="337" t="s">
        <v>408</v>
      </c>
      <c r="G16" s="337" t="s">
        <v>409</v>
      </c>
      <c r="H16" s="337" t="s">
        <v>181</v>
      </c>
      <c r="I16" s="337" t="s">
        <v>409</v>
      </c>
      <c r="J16" s="337" t="s">
        <v>183</v>
      </c>
      <c r="K16" s="337" t="s">
        <v>186</v>
      </c>
      <c r="L16" s="339">
        <f>L17+L18</f>
        <v>7000000</v>
      </c>
      <c r="M16" s="340"/>
      <c r="N16" s="340"/>
      <c r="O16" s="340"/>
      <c r="P16" s="340"/>
      <c r="Q16" s="340"/>
      <c r="R16" s="341"/>
      <c r="S16" s="341" t="e">
        <f>#REF!=SUM(L16:R16)</f>
        <v>#REF!</v>
      </c>
      <c r="T16" s="339">
        <f>T17+T18</f>
        <v>1588966.21</v>
      </c>
      <c r="U16" s="325">
        <f t="shared" si="1"/>
        <v>22.699517285714286</v>
      </c>
    </row>
    <row r="17" spans="1:21" ht="18.75" customHeight="1">
      <c r="A17" s="343"/>
      <c r="B17" s="335"/>
      <c r="C17" s="358" t="s">
        <v>197</v>
      </c>
      <c r="D17" s="345" t="s">
        <v>181</v>
      </c>
      <c r="E17" s="345" t="s">
        <v>188</v>
      </c>
      <c r="F17" s="345" t="s">
        <v>408</v>
      </c>
      <c r="G17" s="345" t="s">
        <v>409</v>
      </c>
      <c r="H17" s="345" t="s">
        <v>189</v>
      </c>
      <c r="I17" s="345" t="s">
        <v>409</v>
      </c>
      <c r="J17" s="345" t="s">
        <v>183</v>
      </c>
      <c r="K17" s="345" t="s">
        <v>186</v>
      </c>
      <c r="L17" s="346">
        <v>7000000</v>
      </c>
      <c r="M17" s="359"/>
      <c r="N17" s="359"/>
      <c r="O17" s="359"/>
      <c r="P17" s="359"/>
      <c r="Q17" s="359"/>
      <c r="R17" s="360"/>
      <c r="S17" s="360" t="e">
        <f>#REF!=SUM(L17:R17)</f>
        <v>#REF!</v>
      </c>
      <c r="T17" s="361">
        <v>1588966.21</v>
      </c>
      <c r="U17" s="325">
        <f t="shared" si="1"/>
        <v>22.699517285714286</v>
      </c>
    </row>
    <row r="18" spans="1:21" ht="30.75" customHeight="1">
      <c r="A18" s="343"/>
      <c r="B18" s="335"/>
      <c r="C18" s="358" t="s">
        <v>198</v>
      </c>
      <c r="D18" s="345" t="s">
        <v>181</v>
      </c>
      <c r="E18" s="345" t="s">
        <v>188</v>
      </c>
      <c r="F18" s="345" t="s">
        <v>408</v>
      </c>
      <c r="G18" s="345" t="s">
        <v>409</v>
      </c>
      <c r="H18" s="345" t="s">
        <v>191</v>
      </c>
      <c r="I18" s="345" t="s">
        <v>409</v>
      </c>
      <c r="J18" s="345" t="s">
        <v>183</v>
      </c>
      <c r="K18" s="345" t="s">
        <v>186</v>
      </c>
      <c r="L18" s="346">
        <v>0</v>
      </c>
      <c r="M18" s="359"/>
      <c r="N18" s="359"/>
      <c r="O18" s="359"/>
      <c r="P18" s="359"/>
      <c r="Q18" s="359"/>
      <c r="R18" s="360"/>
      <c r="S18" s="360"/>
      <c r="T18" s="362"/>
      <c r="U18" s="325"/>
    </row>
    <row r="19" spans="1:21" ht="24.75" customHeight="1">
      <c r="A19" s="335"/>
      <c r="B19" s="335"/>
      <c r="C19" s="336" t="s">
        <v>199</v>
      </c>
      <c r="D19" s="337" t="s">
        <v>181</v>
      </c>
      <c r="E19" s="337" t="s">
        <v>188</v>
      </c>
      <c r="F19" s="337" t="s">
        <v>408</v>
      </c>
      <c r="G19" s="337" t="s">
        <v>411</v>
      </c>
      <c r="H19" s="337" t="s">
        <v>181</v>
      </c>
      <c r="I19" s="337" t="s">
        <v>402</v>
      </c>
      <c r="J19" s="337" t="s">
        <v>183</v>
      </c>
      <c r="K19" s="337" t="s">
        <v>186</v>
      </c>
      <c r="L19" s="339">
        <f>L20+L21</f>
        <v>270000</v>
      </c>
      <c r="M19" s="340"/>
      <c r="N19" s="340"/>
      <c r="O19" s="340"/>
      <c r="P19" s="340"/>
      <c r="Q19" s="340"/>
      <c r="R19" s="341"/>
      <c r="S19" s="341"/>
      <c r="T19" s="339">
        <f>T20+T21</f>
        <v>91510</v>
      </c>
      <c r="U19" s="325">
        <f t="shared" si="1"/>
        <v>33.89259259259259</v>
      </c>
    </row>
    <row r="20" spans="1:21" ht="21" customHeight="1">
      <c r="A20" s="343"/>
      <c r="B20" s="327"/>
      <c r="C20" s="363" t="s">
        <v>200</v>
      </c>
      <c r="D20" s="345" t="s">
        <v>181</v>
      </c>
      <c r="E20" s="345" t="s">
        <v>188</v>
      </c>
      <c r="F20" s="345" t="s">
        <v>408</v>
      </c>
      <c r="G20" s="345" t="s">
        <v>411</v>
      </c>
      <c r="H20" s="345" t="s">
        <v>189</v>
      </c>
      <c r="I20" s="345" t="s">
        <v>402</v>
      </c>
      <c r="J20" s="345" t="s">
        <v>183</v>
      </c>
      <c r="K20" s="345" t="s">
        <v>186</v>
      </c>
      <c r="L20" s="346">
        <v>270000</v>
      </c>
      <c r="M20" s="340"/>
      <c r="N20" s="340"/>
      <c r="O20" s="340"/>
      <c r="P20" s="340"/>
      <c r="Q20" s="340"/>
      <c r="R20" s="341"/>
      <c r="S20" s="341"/>
      <c r="T20" s="364">
        <v>91510</v>
      </c>
      <c r="U20" s="325">
        <f t="shared" si="1"/>
        <v>33.89259259259259</v>
      </c>
    </row>
    <row r="21" spans="1:21" ht="37.5" customHeight="1">
      <c r="A21" s="343"/>
      <c r="B21" s="327"/>
      <c r="C21" s="363" t="s">
        <v>201</v>
      </c>
      <c r="D21" s="345" t="s">
        <v>181</v>
      </c>
      <c r="E21" s="345" t="s">
        <v>188</v>
      </c>
      <c r="F21" s="345" t="s">
        <v>408</v>
      </c>
      <c r="G21" s="345" t="s">
        <v>411</v>
      </c>
      <c r="H21" s="345" t="s">
        <v>191</v>
      </c>
      <c r="I21" s="345" t="s">
        <v>402</v>
      </c>
      <c r="J21" s="345" t="s">
        <v>183</v>
      </c>
      <c r="K21" s="345" t="s">
        <v>186</v>
      </c>
      <c r="L21" s="346">
        <v>0</v>
      </c>
      <c r="M21" s="340"/>
      <c r="N21" s="340"/>
      <c r="O21" s="340"/>
      <c r="P21" s="340"/>
      <c r="Q21" s="340"/>
      <c r="R21" s="341"/>
      <c r="S21" s="341"/>
      <c r="T21" s="346">
        <v>0</v>
      </c>
      <c r="U21" s="325"/>
    </row>
    <row r="22" spans="1:21" s="342" customFormat="1" ht="20.25" customHeight="1">
      <c r="A22" s="335"/>
      <c r="B22" s="335"/>
      <c r="C22" s="336" t="s">
        <v>202</v>
      </c>
      <c r="D22" s="337" t="s">
        <v>181</v>
      </c>
      <c r="E22" s="337" t="s">
        <v>188</v>
      </c>
      <c r="F22" s="337" t="s">
        <v>408</v>
      </c>
      <c r="G22" s="337" t="s">
        <v>412</v>
      </c>
      <c r="H22" s="337" t="s">
        <v>181</v>
      </c>
      <c r="I22" s="337" t="s">
        <v>409</v>
      </c>
      <c r="J22" s="337" t="s">
        <v>183</v>
      </c>
      <c r="K22" s="337" t="s">
        <v>186</v>
      </c>
      <c r="L22" s="339">
        <f>L23</f>
        <v>140000</v>
      </c>
      <c r="M22" s="332" t="e">
        <f>M24+#REF!+#REF!</f>
        <v>#REF!</v>
      </c>
      <c r="N22" s="332" t="e">
        <f>N24+#REF!+#REF!</f>
        <v>#REF!</v>
      </c>
      <c r="O22" s="332" t="e">
        <f>O24+#REF!+#REF!</f>
        <v>#REF!</v>
      </c>
      <c r="P22" s="332" t="e">
        <f>P24+#REF!+#REF!</f>
        <v>#REF!</v>
      </c>
      <c r="Q22" s="332" t="e">
        <f>Q24+#REF!+#REF!</f>
        <v>#REF!</v>
      </c>
      <c r="R22" s="333" t="e">
        <f>R24+#REF!+#REF!</f>
        <v>#REF!</v>
      </c>
      <c r="S22" s="333" t="e">
        <f>#REF!=SUM(L22:R22)</f>
        <v>#REF!</v>
      </c>
      <c r="T22" s="339">
        <f>T23</f>
        <v>120231</v>
      </c>
      <c r="U22" s="325">
        <f t="shared" si="1"/>
        <v>85.87928571428571</v>
      </c>
    </row>
    <row r="23" spans="1:21" ht="34.5" customHeight="1">
      <c r="A23" s="343"/>
      <c r="B23" s="365"/>
      <c r="C23" s="363" t="s">
        <v>203</v>
      </c>
      <c r="D23" s="345" t="s">
        <v>181</v>
      </c>
      <c r="E23" s="345" t="s">
        <v>188</v>
      </c>
      <c r="F23" s="345" t="s">
        <v>408</v>
      </c>
      <c r="G23" s="345" t="s">
        <v>412</v>
      </c>
      <c r="H23" s="345" t="s">
        <v>191</v>
      </c>
      <c r="I23" s="345" t="s">
        <v>409</v>
      </c>
      <c r="J23" s="345" t="s">
        <v>183</v>
      </c>
      <c r="K23" s="345" t="s">
        <v>186</v>
      </c>
      <c r="L23" s="366">
        <v>140000</v>
      </c>
      <c r="M23" s="332"/>
      <c r="N23" s="332"/>
      <c r="O23" s="332"/>
      <c r="P23" s="332"/>
      <c r="Q23" s="332"/>
      <c r="R23" s="333"/>
      <c r="S23" s="333"/>
      <c r="T23" s="367">
        <v>120231</v>
      </c>
      <c r="U23" s="325">
        <f t="shared" si="1"/>
        <v>85.87928571428571</v>
      </c>
    </row>
    <row r="24" spans="1:21" ht="21.75" customHeight="1">
      <c r="A24" s="327"/>
      <c r="B24" s="365"/>
      <c r="C24" s="328" t="s">
        <v>204</v>
      </c>
      <c r="D24" s="329" t="s">
        <v>181</v>
      </c>
      <c r="E24" s="330" t="s">
        <v>188</v>
      </c>
      <c r="F24" s="330" t="s">
        <v>404</v>
      </c>
      <c r="G24" s="330" t="s">
        <v>182</v>
      </c>
      <c r="H24" s="330" t="s">
        <v>181</v>
      </c>
      <c r="I24" s="330" t="s">
        <v>182</v>
      </c>
      <c r="J24" s="330" t="s">
        <v>183</v>
      </c>
      <c r="K24" s="330" t="s">
        <v>181</v>
      </c>
      <c r="L24" s="331">
        <f>L25+L27</f>
        <v>4184000</v>
      </c>
      <c r="M24" s="368"/>
      <c r="N24" s="368"/>
      <c r="O24" s="368"/>
      <c r="P24" s="368"/>
      <c r="Q24" s="368"/>
      <c r="R24" s="369"/>
      <c r="S24" s="369" t="e">
        <f>#REF!=SUM(L24:R24)</f>
        <v>#REF!</v>
      </c>
      <c r="T24" s="331">
        <f>T25</f>
        <v>459069.99</v>
      </c>
      <c r="U24" s="325">
        <f t="shared" si="1"/>
        <v>10.972036089866156</v>
      </c>
    </row>
    <row r="25" spans="1:21" ht="36" customHeight="1">
      <c r="A25" s="335"/>
      <c r="B25" s="327"/>
      <c r="C25" s="370" t="s">
        <v>205</v>
      </c>
      <c r="D25" s="371" t="s">
        <v>181</v>
      </c>
      <c r="E25" s="371" t="s">
        <v>188</v>
      </c>
      <c r="F25" s="371" t="s">
        <v>404</v>
      </c>
      <c r="G25" s="371" t="s">
        <v>411</v>
      </c>
      <c r="H25" s="371" t="s">
        <v>181</v>
      </c>
      <c r="I25" s="371" t="s">
        <v>402</v>
      </c>
      <c r="J25" s="371" t="s">
        <v>183</v>
      </c>
      <c r="K25" s="371" t="s">
        <v>181</v>
      </c>
      <c r="L25" s="339">
        <f>L26+L28</f>
        <v>4184000</v>
      </c>
      <c r="M25" s="368"/>
      <c r="N25" s="368"/>
      <c r="O25" s="368"/>
      <c r="P25" s="368"/>
      <c r="Q25" s="368"/>
      <c r="R25" s="369"/>
      <c r="S25" s="369"/>
      <c r="T25" s="339">
        <f>T26+T28</f>
        <v>459069.99</v>
      </c>
      <c r="U25" s="325">
        <f t="shared" si="1"/>
        <v>10.972036089866156</v>
      </c>
    </row>
    <row r="26" spans="1:21" ht="36" customHeight="1">
      <c r="A26" s="335"/>
      <c r="B26" s="327"/>
      <c r="C26" s="372" t="s">
        <v>206</v>
      </c>
      <c r="D26" s="351" t="s">
        <v>181</v>
      </c>
      <c r="E26" s="351" t="s">
        <v>188</v>
      </c>
      <c r="F26" s="351" t="s">
        <v>404</v>
      </c>
      <c r="G26" s="351" t="s">
        <v>411</v>
      </c>
      <c r="H26" s="351" t="s">
        <v>189</v>
      </c>
      <c r="I26" s="351" t="s">
        <v>402</v>
      </c>
      <c r="J26" s="351" t="s">
        <v>183</v>
      </c>
      <c r="K26" s="351" t="s">
        <v>186</v>
      </c>
      <c r="L26" s="346">
        <v>4184000</v>
      </c>
      <c r="M26" s="368"/>
      <c r="N26" s="368"/>
      <c r="O26" s="368"/>
      <c r="P26" s="368"/>
      <c r="Q26" s="368"/>
      <c r="R26" s="369"/>
      <c r="S26" s="369"/>
      <c r="T26" s="373">
        <v>456069.99</v>
      </c>
      <c r="U26" s="325">
        <f>T26/L26*100</f>
        <v>10.900334369024858</v>
      </c>
    </row>
    <row r="27" spans="1:21" ht="36" customHeight="1">
      <c r="A27" s="335"/>
      <c r="B27" s="327"/>
      <c r="C27" s="374" t="s">
        <v>207</v>
      </c>
      <c r="D27" s="375" t="s">
        <v>181</v>
      </c>
      <c r="E27" s="375" t="s">
        <v>188</v>
      </c>
      <c r="F27" s="375" t="s">
        <v>404</v>
      </c>
      <c r="G27" s="375" t="s">
        <v>403</v>
      </c>
      <c r="H27" s="375" t="s">
        <v>181</v>
      </c>
      <c r="I27" s="375" t="s">
        <v>402</v>
      </c>
      <c r="J27" s="375" t="s">
        <v>183</v>
      </c>
      <c r="K27" s="375" t="s">
        <v>186</v>
      </c>
      <c r="L27" s="339">
        <f>L28</f>
        <v>0</v>
      </c>
      <c r="M27" s="368"/>
      <c r="N27" s="368"/>
      <c r="O27" s="368"/>
      <c r="P27" s="368"/>
      <c r="Q27" s="368"/>
      <c r="R27" s="369"/>
      <c r="S27" s="369"/>
      <c r="T27" s="339">
        <f>T28</f>
        <v>3000</v>
      </c>
      <c r="U27" s="325" t="e">
        <f>T27/L27*100</f>
        <v>#DIV/0!</v>
      </c>
    </row>
    <row r="28" spans="1:21" ht="34.5" customHeight="1">
      <c r="A28" s="343"/>
      <c r="B28" s="335"/>
      <c r="C28" s="372" t="s">
        <v>208</v>
      </c>
      <c r="D28" s="351" t="s">
        <v>181</v>
      </c>
      <c r="E28" s="351" t="s">
        <v>188</v>
      </c>
      <c r="F28" s="351" t="s">
        <v>404</v>
      </c>
      <c r="G28" s="351" t="s">
        <v>403</v>
      </c>
      <c r="H28" s="351" t="s">
        <v>209</v>
      </c>
      <c r="I28" s="351" t="s">
        <v>402</v>
      </c>
      <c r="J28" s="351" t="s">
        <v>183</v>
      </c>
      <c r="K28" s="351" t="s">
        <v>186</v>
      </c>
      <c r="L28" s="346">
        <v>0</v>
      </c>
      <c r="M28" s="368"/>
      <c r="N28" s="368"/>
      <c r="O28" s="368"/>
      <c r="P28" s="368"/>
      <c r="Q28" s="368"/>
      <c r="R28" s="369"/>
      <c r="S28" s="369"/>
      <c r="T28" s="376">
        <v>3000</v>
      </c>
      <c r="U28" s="325" t="e">
        <f t="shared" si="1"/>
        <v>#DIV/0!</v>
      </c>
    </row>
    <row r="29" spans="1:21" s="342" customFormat="1" ht="39" customHeight="1">
      <c r="A29" s="377"/>
      <c r="B29" s="350"/>
      <c r="C29" s="328" t="s">
        <v>210</v>
      </c>
      <c r="D29" s="329" t="s">
        <v>181</v>
      </c>
      <c r="E29" s="330" t="s">
        <v>188</v>
      </c>
      <c r="F29" s="330" t="s">
        <v>433</v>
      </c>
      <c r="G29" s="330" t="s">
        <v>182</v>
      </c>
      <c r="H29" s="330" t="s">
        <v>181</v>
      </c>
      <c r="I29" s="330" t="s">
        <v>182</v>
      </c>
      <c r="J29" s="330" t="s">
        <v>183</v>
      </c>
      <c r="K29" s="330" t="s">
        <v>181</v>
      </c>
      <c r="L29" s="331">
        <f>L32+L30</f>
        <v>6820000</v>
      </c>
      <c r="M29" s="368"/>
      <c r="N29" s="368"/>
      <c r="O29" s="368"/>
      <c r="P29" s="368"/>
      <c r="Q29" s="368"/>
      <c r="R29" s="369"/>
      <c r="S29" s="369"/>
      <c r="T29" s="331">
        <f>T32+T30</f>
        <v>1583044.04</v>
      </c>
      <c r="U29" s="325">
        <f t="shared" si="1"/>
        <v>23.21178944281525</v>
      </c>
    </row>
    <row r="30" spans="1:21" s="342" customFormat="1" ht="36.75" customHeight="1">
      <c r="A30" s="343"/>
      <c r="B30" s="327"/>
      <c r="C30" s="378" t="s">
        <v>211</v>
      </c>
      <c r="D30" s="379" t="s">
        <v>181</v>
      </c>
      <c r="E30" s="379" t="s">
        <v>188</v>
      </c>
      <c r="F30" s="379" t="s">
        <v>433</v>
      </c>
      <c r="G30" s="379" t="s">
        <v>411</v>
      </c>
      <c r="H30" s="379" t="s">
        <v>181</v>
      </c>
      <c r="I30" s="379" t="s">
        <v>182</v>
      </c>
      <c r="J30" s="379" t="s">
        <v>183</v>
      </c>
      <c r="K30" s="379" t="s">
        <v>212</v>
      </c>
      <c r="L30" s="339">
        <f>L31</f>
        <v>720000</v>
      </c>
      <c r="M30" s="368"/>
      <c r="N30" s="368"/>
      <c r="O30" s="368"/>
      <c r="P30" s="368"/>
      <c r="Q30" s="368"/>
      <c r="R30" s="369"/>
      <c r="S30" s="369"/>
      <c r="T30" s="339">
        <f>T31</f>
        <v>166797.63</v>
      </c>
      <c r="U30" s="325">
        <f t="shared" si="1"/>
        <v>23.1663375</v>
      </c>
    </row>
    <row r="31" spans="1:21" ht="36" customHeight="1">
      <c r="A31" s="380"/>
      <c r="B31" s="335"/>
      <c r="C31" s="381" t="s">
        <v>213</v>
      </c>
      <c r="D31" s="345" t="s">
        <v>181</v>
      </c>
      <c r="E31" s="345" t="s">
        <v>188</v>
      </c>
      <c r="F31" s="345" t="s">
        <v>433</v>
      </c>
      <c r="G31" s="345" t="s">
        <v>411</v>
      </c>
      <c r="H31" s="345" t="s">
        <v>214</v>
      </c>
      <c r="I31" s="345" t="s">
        <v>408</v>
      </c>
      <c r="J31" s="345" t="s">
        <v>183</v>
      </c>
      <c r="K31" s="345" t="s">
        <v>212</v>
      </c>
      <c r="L31" s="346">
        <v>720000</v>
      </c>
      <c r="M31" s="332" t="e">
        <f aca="true" t="shared" si="4" ref="M31:R31">M32</f>
        <v>#REF!</v>
      </c>
      <c r="N31" s="332" t="e">
        <f t="shared" si="4"/>
        <v>#REF!</v>
      </c>
      <c r="O31" s="332" t="e">
        <f t="shared" si="4"/>
        <v>#REF!</v>
      </c>
      <c r="P31" s="332" t="e">
        <f t="shared" si="4"/>
        <v>#REF!</v>
      </c>
      <c r="Q31" s="332" t="e">
        <f t="shared" si="4"/>
        <v>#REF!</v>
      </c>
      <c r="R31" s="332" t="e">
        <f t="shared" si="4"/>
        <v>#REF!</v>
      </c>
      <c r="S31" s="333" t="e">
        <f>#REF!=SUM(L31:R31)</f>
        <v>#REF!</v>
      </c>
      <c r="T31" s="382">
        <v>166797.63</v>
      </c>
      <c r="U31" s="325">
        <f t="shared" si="1"/>
        <v>23.1663375</v>
      </c>
    </row>
    <row r="32" spans="1:21" ht="88.5" customHeight="1">
      <c r="A32" s="343"/>
      <c r="B32" s="335"/>
      <c r="C32" s="383" t="s">
        <v>215</v>
      </c>
      <c r="D32" s="338" t="s">
        <v>181</v>
      </c>
      <c r="E32" s="337" t="s">
        <v>188</v>
      </c>
      <c r="F32" s="337" t="s">
        <v>433</v>
      </c>
      <c r="G32" s="337" t="s">
        <v>408</v>
      </c>
      <c r="H32" s="337" t="s">
        <v>181</v>
      </c>
      <c r="I32" s="337" t="s">
        <v>182</v>
      </c>
      <c r="J32" s="337" t="s">
        <v>183</v>
      </c>
      <c r="K32" s="337" t="s">
        <v>212</v>
      </c>
      <c r="L32" s="339">
        <f>L33+L38</f>
        <v>6100000</v>
      </c>
      <c r="M32" s="384" t="e">
        <f>M33+#REF!</f>
        <v>#REF!</v>
      </c>
      <c r="N32" s="384" t="e">
        <f>N33+#REF!</f>
        <v>#REF!</v>
      </c>
      <c r="O32" s="384" t="e">
        <f>O33+#REF!</f>
        <v>#REF!</v>
      </c>
      <c r="P32" s="384" t="e">
        <f>P33+#REF!</f>
        <v>#REF!</v>
      </c>
      <c r="Q32" s="384" t="e">
        <f>Q33+#REF!</f>
        <v>#REF!</v>
      </c>
      <c r="R32" s="385" t="e">
        <f>R33+#REF!</f>
        <v>#REF!</v>
      </c>
      <c r="S32" s="385" t="e">
        <f>#REF!=SUM(L32:R32)</f>
        <v>#REF!</v>
      </c>
      <c r="T32" s="339">
        <f>T33+T36+T38</f>
        <v>1416246.4100000001</v>
      </c>
      <c r="U32" s="325">
        <f t="shared" si="1"/>
        <v>23.217154262295082</v>
      </c>
    </row>
    <row r="33" spans="1:21" ht="67.5" customHeight="1">
      <c r="A33" s="380"/>
      <c r="B33" s="350"/>
      <c r="C33" s="386" t="s">
        <v>216</v>
      </c>
      <c r="D33" s="387" t="s">
        <v>181</v>
      </c>
      <c r="E33" s="387" t="s">
        <v>188</v>
      </c>
      <c r="F33" s="387" t="s">
        <v>433</v>
      </c>
      <c r="G33" s="387" t="s">
        <v>408</v>
      </c>
      <c r="H33" s="387" t="s">
        <v>189</v>
      </c>
      <c r="I33" s="387" t="s">
        <v>182</v>
      </c>
      <c r="J33" s="387" t="s">
        <v>183</v>
      </c>
      <c r="K33" s="387" t="s">
        <v>212</v>
      </c>
      <c r="L33" s="388">
        <f>L34+L35</f>
        <v>2300000</v>
      </c>
      <c r="M33" s="368"/>
      <c r="N33" s="368"/>
      <c r="O33" s="368"/>
      <c r="P33" s="368"/>
      <c r="Q33" s="368"/>
      <c r="R33" s="369" t="e">
        <f>SUM(#REF!)</f>
        <v>#REF!</v>
      </c>
      <c r="S33" s="369" t="e">
        <f>#REF!=SUM(L33:R33)</f>
        <v>#REF!</v>
      </c>
      <c r="T33" s="388">
        <f>T34+T35</f>
        <v>715730.04</v>
      </c>
      <c r="U33" s="325">
        <f t="shared" si="1"/>
        <v>31.11869739130435</v>
      </c>
    </row>
    <row r="34" spans="1:21" ht="60" customHeight="1">
      <c r="A34" s="343"/>
      <c r="B34" s="350"/>
      <c r="C34" s="389" t="s">
        <v>217</v>
      </c>
      <c r="D34" s="351" t="s">
        <v>181</v>
      </c>
      <c r="E34" s="351" t="s">
        <v>188</v>
      </c>
      <c r="F34" s="351" t="s">
        <v>433</v>
      </c>
      <c r="G34" s="351" t="s">
        <v>408</v>
      </c>
      <c r="H34" s="351" t="s">
        <v>218</v>
      </c>
      <c r="I34" s="351" t="s">
        <v>407</v>
      </c>
      <c r="J34" s="351" t="s">
        <v>183</v>
      </c>
      <c r="K34" s="351" t="s">
        <v>212</v>
      </c>
      <c r="L34" s="346">
        <v>1500000</v>
      </c>
      <c r="M34" s="368"/>
      <c r="N34" s="368"/>
      <c r="O34" s="368"/>
      <c r="P34" s="368"/>
      <c r="Q34" s="368"/>
      <c r="R34" s="369"/>
      <c r="S34" s="369"/>
      <c r="T34" s="382">
        <v>590127.06</v>
      </c>
      <c r="U34" s="325">
        <f t="shared" si="1"/>
        <v>39.341804</v>
      </c>
    </row>
    <row r="35" spans="1:21" ht="71.25" customHeight="1">
      <c r="A35" s="343"/>
      <c r="B35" s="350"/>
      <c r="C35" s="389" t="s">
        <v>219</v>
      </c>
      <c r="D35" s="351" t="s">
        <v>181</v>
      </c>
      <c r="E35" s="351" t="s">
        <v>188</v>
      </c>
      <c r="F35" s="351" t="s">
        <v>433</v>
      </c>
      <c r="G35" s="351" t="s">
        <v>408</v>
      </c>
      <c r="H35" s="351" t="s">
        <v>218</v>
      </c>
      <c r="I35" s="351" t="s">
        <v>450</v>
      </c>
      <c r="J35" s="351" t="s">
        <v>183</v>
      </c>
      <c r="K35" s="351" t="s">
        <v>212</v>
      </c>
      <c r="L35" s="346">
        <v>800000</v>
      </c>
      <c r="M35" s="368" t="e">
        <f>#REF!</f>
        <v>#REF!</v>
      </c>
      <c r="N35" s="368" t="e">
        <f>#REF!</f>
        <v>#REF!</v>
      </c>
      <c r="O35" s="368" t="e">
        <f>#REF!</f>
        <v>#REF!</v>
      </c>
      <c r="P35" s="368" t="e">
        <f>#REF!</f>
        <v>#REF!</v>
      </c>
      <c r="Q35" s="368" t="e">
        <f>#REF!</f>
        <v>#REF!</v>
      </c>
      <c r="R35" s="369" t="e">
        <f>#REF!</f>
        <v>#REF!</v>
      </c>
      <c r="S35" s="369" t="e">
        <f>#REF!=SUM(L35:R35)</f>
        <v>#REF!</v>
      </c>
      <c r="T35" s="390">
        <v>125602.98</v>
      </c>
      <c r="U35" s="325">
        <f t="shared" si="1"/>
        <v>15.700372499999999</v>
      </c>
    </row>
    <row r="36" spans="1:21" ht="71.25" customHeight="1">
      <c r="A36" s="343"/>
      <c r="B36" s="350"/>
      <c r="C36" s="391" t="s">
        <v>220</v>
      </c>
      <c r="D36" s="392" t="s">
        <v>181</v>
      </c>
      <c r="E36" s="392" t="s">
        <v>188</v>
      </c>
      <c r="F36" s="392" t="s">
        <v>433</v>
      </c>
      <c r="G36" s="392" t="s">
        <v>408</v>
      </c>
      <c r="H36" s="392" t="s">
        <v>191</v>
      </c>
      <c r="I36" s="392" t="s">
        <v>408</v>
      </c>
      <c r="J36" s="392" t="s">
        <v>183</v>
      </c>
      <c r="K36" s="392" t="s">
        <v>212</v>
      </c>
      <c r="L36" s="393">
        <f>L37</f>
        <v>0</v>
      </c>
      <c r="M36" s="394"/>
      <c r="N36" s="394"/>
      <c r="O36" s="394"/>
      <c r="P36" s="394"/>
      <c r="Q36" s="394"/>
      <c r="R36" s="395"/>
      <c r="S36" s="395"/>
      <c r="T36" s="393">
        <f>T37</f>
        <v>56759.41</v>
      </c>
      <c r="U36" s="325"/>
    </row>
    <row r="37" spans="1:21" ht="71.25" customHeight="1">
      <c r="A37" s="343"/>
      <c r="B37" s="350"/>
      <c r="C37" s="389" t="s">
        <v>221</v>
      </c>
      <c r="D37" s="351" t="s">
        <v>181</v>
      </c>
      <c r="E37" s="351" t="s">
        <v>188</v>
      </c>
      <c r="F37" s="351" t="s">
        <v>433</v>
      </c>
      <c r="G37" s="351" t="s">
        <v>408</v>
      </c>
      <c r="H37" s="351" t="s">
        <v>222</v>
      </c>
      <c r="I37" s="351" t="s">
        <v>408</v>
      </c>
      <c r="J37" s="351" t="s">
        <v>183</v>
      </c>
      <c r="K37" s="351" t="s">
        <v>212</v>
      </c>
      <c r="L37" s="346"/>
      <c r="M37" s="368"/>
      <c r="N37" s="368"/>
      <c r="O37" s="368"/>
      <c r="P37" s="368"/>
      <c r="Q37" s="368"/>
      <c r="R37" s="369"/>
      <c r="S37" s="369"/>
      <c r="T37" s="396">
        <v>56759.41</v>
      </c>
      <c r="U37" s="325" t="e">
        <f>T37/L37*100</f>
        <v>#DIV/0!</v>
      </c>
    </row>
    <row r="38" spans="1:21" ht="69" customHeight="1">
      <c r="A38" s="343"/>
      <c r="B38" s="350"/>
      <c r="C38" s="397" t="s">
        <v>223</v>
      </c>
      <c r="D38" s="387" t="s">
        <v>181</v>
      </c>
      <c r="E38" s="387" t="s">
        <v>188</v>
      </c>
      <c r="F38" s="387" t="s">
        <v>433</v>
      </c>
      <c r="G38" s="387" t="s">
        <v>408</v>
      </c>
      <c r="H38" s="387" t="s">
        <v>224</v>
      </c>
      <c r="I38" s="387" t="s">
        <v>408</v>
      </c>
      <c r="J38" s="387" t="s">
        <v>183</v>
      </c>
      <c r="K38" s="387" t="s">
        <v>212</v>
      </c>
      <c r="L38" s="388">
        <f>L39</f>
        <v>3800000</v>
      </c>
      <c r="M38" s="368" t="e">
        <f>#REF!</f>
        <v>#REF!</v>
      </c>
      <c r="N38" s="368" t="e">
        <f>#REF!</f>
        <v>#REF!</v>
      </c>
      <c r="O38" s="368" t="e">
        <f>#REF!</f>
        <v>#REF!</v>
      </c>
      <c r="P38" s="368" t="e">
        <f>#REF!</f>
        <v>#REF!</v>
      </c>
      <c r="Q38" s="368" t="e">
        <f>#REF!</f>
        <v>#REF!</v>
      </c>
      <c r="R38" s="369" t="e">
        <f>#REF!</f>
        <v>#REF!</v>
      </c>
      <c r="S38" s="369" t="e">
        <f>#REF!=SUM(L38:R38)</f>
        <v>#REF!</v>
      </c>
      <c r="T38" s="388">
        <f>T39</f>
        <v>643756.96</v>
      </c>
      <c r="U38" s="325">
        <f>T38/L38*100</f>
        <v>16.940972631578948</v>
      </c>
    </row>
    <row r="39" spans="1:21" ht="51.75" customHeight="1">
      <c r="A39" s="343"/>
      <c r="B39" s="350"/>
      <c r="C39" s="389" t="s">
        <v>225</v>
      </c>
      <c r="D39" s="351" t="s">
        <v>181</v>
      </c>
      <c r="E39" s="351" t="s">
        <v>188</v>
      </c>
      <c r="F39" s="351" t="s">
        <v>433</v>
      </c>
      <c r="G39" s="351" t="s">
        <v>408</v>
      </c>
      <c r="H39" s="351" t="s">
        <v>224</v>
      </c>
      <c r="I39" s="351" t="s">
        <v>408</v>
      </c>
      <c r="J39" s="351" t="s">
        <v>183</v>
      </c>
      <c r="K39" s="351" t="s">
        <v>212</v>
      </c>
      <c r="L39" s="346">
        <v>3800000</v>
      </c>
      <c r="M39" s="368"/>
      <c r="N39" s="368"/>
      <c r="O39" s="368"/>
      <c r="P39" s="368"/>
      <c r="Q39" s="368"/>
      <c r="R39" s="369"/>
      <c r="S39" s="369"/>
      <c r="T39" s="382">
        <v>643756.96</v>
      </c>
      <c r="U39" s="325">
        <f t="shared" si="1"/>
        <v>16.940972631578948</v>
      </c>
    </row>
    <row r="40" spans="1:21" ht="24" customHeight="1">
      <c r="A40" s="343"/>
      <c r="B40" s="398"/>
      <c r="C40" s="328" t="s">
        <v>226</v>
      </c>
      <c r="D40" s="329" t="s">
        <v>181</v>
      </c>
      <c r="E40" s="330" t="s">
        <v>188</v>
      </c>
      <c r="F40" s="330" t="s">
        <v>406</v>
      </c>
      <c r="G40" s="330" t="s">
        <v>182</v>
      </c>
      <c r="H40" s="330" t="s">
        <v>181</v>
      </c>
      <c r="I40" s="330" t="s">
        <v>182</v>
      </c>
      <c r="J40" s="330" t="s">
        <v>183</v>
      </c>
      <c r="K40" s="330" t="s">
        <v>181</v>
      </c>
      <c r="L40" s="331">
        <f>L41</f>
        <v>700000</v>
      </c>
      <c r="M40" s="332" t="e">
        <f>#REF!+#REF!+#REF!</f>
        <v>#REF!</v>
      </c>
      <c r="N40" s="332" t="e">
        <f>#REF!+#REF!+#REF!</f>
        <v>#REF!</v>
      </c>
      <c r="O40" s="332" t="e">
        <f>#REF!+#REF!+#REF!</f>
        <v>#REF!</v>
      </c>
      <c r="P40" s="332" t="e">
        <f>#REF!+#REF!+#REF!</f>
        <v>#REF!</v>
      </c>
      <c r="Q40" s="332" t="e">
        <f>#REF!+#REF!+#REF!</f>
        <v>#REF!</v>
      </c>
      <c r="R40" s="333" t="e">
        <f>#REF!+#REF!+#REF!</f>
        <v>#REF!</v>
      </c>
      <c r="S40" s="333" t="e">
        <f>#REF!=SUM(L40:R40)</f>
        <v>#REF!</v>
      </c>
      <c r="T40" s="331">
        <f>T41</f>
        <v>122393.47</v>
      </c>
      <c r="U40" s="325">
        <f t="shared" si="1"/>
        <v>17.484781428571427</v>
      </c>
    </row>
    <row r="41" spans="1:21" s="342" customFormat="1" ht="24.75" customHeight="1">
      <c r="A41" s="380"/>
      <c r="B41" s="399"/>
      <c r="C41" s="336" t="s">
        <v>227</v>
      </c>
      <c r="D41" s="337" t="s">
        <v>181</v>
      </c>
      <c r="E41" s="337" t="s">
        <v>188</v>
      </c>
      <c r="F41" s="337" t="s">
        <v>406</v>
      </c>
      <c r="G41" s="337" t="s">
        <v>402</v>
      </c>
      <c r="H41" s="337" t="s">
        <v>181</v>
      </c>
      <c r="I41" s="337" t="s">
        <v>402</v>
      </c>
      <c r="J41" s="337" t="s">
        <v>183</v>
      </c>
      <c r="K41" s="337" t="s">
        <v>212</v>
      </c>
      <c r="L41" s="339">
        <f>L42+L43+L44+L45</f>
        <v>700000</v>
      </c>
      <c r="M41" s="368"/>
      <c r="N41" s="368"/>
      <c r="O41" s="368"/>
      <c r="P41" s="368"/>
      <c r="Q41" s="368"/>
      <c r="R41" s="369"/>
      <c r="S41" s="369"/>
      <c r="T41" s="339">
        <f>SUM(T42:T44)</f>
        <v>122393.47</v>
      </c>
      <c r="U41" s="325">
        <f t="shared" si="1"/>
        <v>17.484781428571427</v>
      </c>
    </row>
    <row r="42" spans="1:21" s="309" customFormat="1" ht="34.5" customHeight="1">
      <c r="A42" s="400"/>
      <c r="B42" s="350"/>
      <c r="C42" s="401" t="s">
        <v>228</v>
      </c>
      <c r="D42" s="351" t="s">
        <v>181</v>
      </c>
      <c r="E42" s="351" t="s">
        <v>188</v>
      </c>
      <c r="F42" s="351" t="s">
        <v>406</v>
      </c>
      <c r="G42" s="351" t="s">
        <v>402</v>
      </c>
      <c r="H42" s="351" t="s">
        <v>189</v>
      </c>
      <c r="I42" s="351" t="s">
        <v>402</v>
      </c>
      <c r="J42" s="351" t="s">
        <v>183</v>
      </c>
      <c r="K42" s="351" t="s">
        <v>212</v>
      </c>
      <c r="L42" s="346">
        <v>150000</v>
      </c>
      <c r="M42" s="368"/>
      <c r="N42" s="368"/>
      <c r="O42" s="368"/>
      <c r="P42" s="368"/>
      <c r="Q42" s="368"/>
      <c r="R42" s="369"/>
      <c r="S42" s="369"/>
      <c r="T42" s="402">
        <v>36695.87</v>
      </c>
      <c r="U42" s="325">
        <f t="shared" si="1"/>
        <v>24.463913333333334</v>
      </c>
    </row>
    <row r="43" spans="1:21" s="342" customFormat="1" ht="35.25" customHeight="1">
      <c r="A43" s="400"/>
      <c r="B43" s="337"/>
      <c r="C43" s="401" t="s">
        <v>229</v>
      </c>
      <c r="D43" s="351" t="s">
        <v>181</v>
      </c>
      <c r="E43" s="351" t="s">
        <v>188</v>
      </c>
      <c r="F43" s="351" t="s">
        <v>406</v>
      </c>
      <c r="G43" s="351" t="s">
        <v>402</v>
      </c>
      <c r="H43" s="351" t="s">
        <v>191</v>
      </c>
      <c r="I43" s="351" t="s">
        <v>402</v>
      </c>
      <c r="J43" s="351" t="s">
        <v>183</v>
      </c>
      <c r="K43" s="351" t="s">
        <v>212</v>
      </c>
      <c r="L43" s="346">
        <v>190000</v>
      </c>
      <c r="M43" s="368"/>
      <c r="N43" s="368"/>
      <c r="O43" s="368"/>
      <c r="P43" s="368"/>
      <c r="Q43" s="369"/>
      <c r="R43" s="369"/>
      <c r="S43" s="346">
        <v>150000</v>
      </c>
      <c r="T43" s="403">
        <v>-23410.08</v>
      </c>
      <c r="U43" s="325">
        <f t="shared" si="1"/>
        <v>-12.321094736842106</v>
      </c>
    </row>
    <row r="44" spans="1:21" ht="30.75" customHeight="1">
      <c r="A44" s="400"/>
      <c r="B44" s="404"/>
      <c r="C44" s="401" t="s">
        <v>230</v>
      </c>
      <c r="D44" s="351" t="s">
        <v>181</v>
      </c>
      <c r="E44" s="351" t="s">
        <v>188</v>
      </c>
      <c r="F44" s="351" t="s">
        <v>406</v>
      </c>
      <c r="G44" s="351" t="s">
        <v>402</v>
      </c>
      <c r="H44" s="351" t="s">
        <v>193</v>
      </c>
      <c r="I44" s="351" t="s">
        <v>402</v>
      </c>
      <c r="J44" s="351" t="s">
        <v>183</v>
      </c>
      <c r="K44" s="351" t="s">
        <v>212</v>
      </c>
      <c r="L44" s="346">
        <v>0</v>
      </c>
      <c r="M44" s="368"/>
      <c r="N44" s="368"/>
      <c r="O44" s="368"/>
      <c r="P44" s="368"/>
      <c r="Q44" s="369"/>
      <c r="R44" s="369"/>
      <c r="S44" s="346">
        <v>190000</v>
      </c>
      <c r="T44" s="405">
        <v>109107.68</v>
      </c>
      <c r="U44" s="325" t="e">
        <f t="shared" si="1"/>
        <v>#DIV/0!</v>
      </c>
    </row>
    <row r="45" spans="1:21" ht="28.5" customHeight="1">
      <c r="A45" s="327"/>
      <c r="B45" s="335"/>
      <c r="C45" s="401" t="s">
        <v>231</v>
      </c>
      <c r="D45" s="351" t="s">
        <v>181</v>
      </c>
      <c r="E45" s="351" t="s">
        <v>188</v>
      </c>
      <c r="F45" s="351" t="s">
        <v>406</v>
      </c>
      <c r="G45" s="351" t="s">
        <v>402</v>
      </c>
      <c r="H45" s="351" t="s">
        <v>195</v>
      </c>
      <c r="I45" s="351" t="s">
        <v>402</v>
      </c>
      <c r="J45" s="351" t="s">
        <v>183</v>
      </c>
      <c r="K45" s="351" t="s">
        <v>212</v>
      </c>
      <c r="L45" s="346">
        <v>360000</v>
      </c>
      <c r="M45" s="368"/>
      <c r="N45" s="368"/>
      <c r="O45" s="368"/>
      <c r="P45" s="368"/>
      <c r="Q45" s="369"/>
      <c r="R45" s="369"/>
      <c r="S45" s="346">
        <v>0</v>
      </c>
      <c r="T45" s="331"/>
      <c r="U45" s="325">
        <f t="shared" si="1"/>
        <v>0</v>
      </c>
    </row>
    <row r="46" spans="1:21" ht="31.5" customHeight="1">
      <c r="A46" s="406"/>
      <c r="B46" s="335"/>
      <c r="C46" s="328" t="s">
        <v>232</v>
      </c>
      <c r="D46" s="330" t="s">
        <v>181</v>
      </c>
      <c r="E46" s="330" t="s">
        <v>188</v>
      </c>
      <c r="F46" s="330" t="s">
        <v>450</v>
      </c>
      <c r="G46" s="330" t="s">
        <v>182</v>
      </c>
      <c r="H46" s="330" t="s">
        <v>181</v>
      </c>
      <c r="I46" s="330" t="s">
        <v>182</v>
      </c>
      <c r="J46" s="330" t="s">
        <v>183</v>
      </c>
      <c r="K46" s="330" t="s">
        <v>181</v>
      </c>
      <c r="L46" s="331">
        <f aca="true" t="shared" si="5" ref="L46:R48">L47</f>
        <v>16000000</v>
      </c>
      <c r="M46" s="332">
        <f t="shared" si="5"/>
        <v>0</v>
      </c>
      <c r="N46" s="332">
        <f t="shared" si="5"/>
        <v>0</v>
      </c>
      <c r="O46" s="332">
        <f t="shared" si="5"/>
        <v>0</v>
      </c>
      <c r="P46" s="332">
        <f t="shared" si="5"/>
        <v>0</v>
      </c>
      <c r="Q46" s="333">
        <f t="shared" si="5"/>
        <v>0</v>
      </c>
      <c r="R46" s="333" t="e">
        <f>#REF!=SUM(L46:Q46)</f>
        <v>#REF!</v>
      </c>
      <c r="S46" s="346">
        <v>360000</v>
      </c>
      <c r="T46" s="331">
        <f>T47</f>
        <v>3886573.44</v>
      </c>
      <c r="U46" s="325">
        <f t="shared" si="1"/>
        <v>24.291083999999998</v>
      </c>
    </row>
    <row r="47" spans="1:21" ht="24" customHeight="1">
      <c r="A47" s="407"/>
      <c r="B47" s="350"/>
      <c r="C47" s="336" t="s">
        <v>233</v>
      </c>
      <c r="D47" s="351" t="s">
        <v>181</v>
      </c>
      <c r="E47" s="351" t="s">
        <v>188</v>
      </c>
      <c r="F47" s="351" t="s">
        <v>450</v>
      </c>
      <c r="G47" s="351" t="s">
        <v>402</v>
      </c>
      <c r="H47" s="351" t="s">
        <v>234</v>
      </c>
      <c r="I47" s="351" t="s">
        <v>182</v>
      </c>
      <c r="J47" s="351" t="s">
        <v>183</v>
      </c>
      <c r="K47" s="351" t="s">
        <v>235</v>
      </c>
      <c r="L47" s="346">
        <f>L48</f>
        <v>16000000</v>
      </c>
      <c r="M47" s="332">
        <f t="shared" si="5"/>
        <v>0</v>
      </c>
      <c r="N47" s="332">
        <f t="shared" si="5"/>
        <v>0</v>
      </c>
      <c r="O47" s="332">
        <f t="shared" si="5"/>
        <v>0</v>
      </c>
      <c r="P47" s="332">
        <f t="shared" si="5"/>
        <v>0</v>
      </c>
      <c r="Q47" s="332">
        <f t="shared" si="5"/>
        <v>0</v>
      </c>
      <c r="R47" s="333">
        <f t="shared" si="5"/>
        <v>0</v>
      </c>
      <c r="S47" s="333" t="e">
        <f>#REF!=SUM(L47:R47)</f>
        <v>#REF!</v>
      </c>
      <c r="T47" s="346">
        <v>3886573.44</v>
      </c>
      <c r="U47" s="325">
        <f t="shared" si="1"/>
        <v>24.291083999999998</v>
      </c>
    </row>
    <row r="48" spans="1:21" ht="30" customHeight="1">
      <c r="A48" s="327"/>
      <c r="B48" s="350"/>
      <c r="C48" s="408" t="s">
        <v>236</v>
      </c>
      <c r="D48" s="351" t="s">
        <v>181</v>
      </c>
      <c r="E48" s="351" t="s">
        <v>188</v>
      </c>
      <c r="F48" s="351" t="s">
        <v>450</v>
      </c>
      <c r="G48" s="351" t="s">
        <v>402</v>
      </c>
      <c r="H48" s="351" t="s">
        <v>237</v>
      </c>
      <c r="I48" s="351" t="s">
        <v>408</v>
      </c>
      <c r="J48" s="351" t="s">
        <v>183</v>
      </c>
      <c r="K48" s="351" t="s">
        <v>235</v>
      </c>
      <c r="L48" s="346">
        <v>16000000</v>
      </c>
      <c r="M48" s="340">
        <f t="shared" si="5"/>
        <v>0</v>
      </c>
      <c r="N48" s="340">
        <f t="shared" si="5"/>
        <v>0</v>
      </c>
      <c r="O48" s="340">
        <f t="shared" si="5"/>
        <v>0</v>
      </c>
      <c r="P48" s="340">
        <f t="shared" si="5"/>
        <v>0</v>
      </c>
      <c r="Q48" s="340">
        <f t="shared" si="5"/>
        <v>0</v>
      </c>
      <c r="R48" s="341">
        <f t="shared" si="5"/>
        <v>0</v>
      </c>
      <c r="S48" s="341" t="e">
        <f>#REF!=SUM(L48:R48)</f>
        <v>#REF!</v>
      </c>
      <c r="T48" s="346">
        <v>3886573.44</v>
      </c>
      <c r="U48" s="325">
        <f t="shared" si="1"/>
        <v>24.291083999999998</v>
      </c>
    </row>
    <row r="49" spans="1:21" s="334" customFormat="1" ht="33.75" customHeight="1">
      <c r="A49" s="335"/>
      <c r="B49" s="350"/>
      <c r="C49" s="328" t="s">
        <v>238</v>
      </c>
      <c r="D49" s="330" t="s">
        <v>181</v>
      </c>
      <c r="E49" s="330" t="s">
        <v>188</v>
      </c>
      <c r="F49" s="330" t="s">
        <v>438</v>
      </c>
      <c r="G49" s="330" t="s">
        <v>182</v>
      </c>
      <c r="H49" s="330" t="s">
        <v>181</v>
      </c>
      <c r="I49" s="330" t="s">
        <v>182</v>
      </c>
      <c r="J49" s="330" t="s">
        <v>183</v>
      </c>
      <c r="K49" s="330" t="s">
        <v>181</v>
      </c>
      <c r="L49" s="331">
        <f>L50+L53</f>
        <v>1130000</v>
      </c>
      <c r="M49" s="368"/>
      <c r="N49" s="368"/>
      <c r="O49" s="368"/>
      <c r="P49" s="368"/>
      <c r="Q49" s="368"/>
      <c r="R49" s="369"/>
      <c r="S49" s="369" t="e">
        <f>#REF!=SUM(L49:R49)</f>
        <v>#REF!</v>
      </c>
      <c r="T49" s="331">
        <f>T50+T53</f>
        <v>224720.23</v>
      </c>
      <c r="U49" s="325">
        <f t="shared" si="1"/>
        <v>19.886746017699117</v>
      </c>
    </row>
    <row r="50" spans="1:21" ht="35.25" customHeight="1">
      <c r="A50" s="407"/>
      <c r="B50" s="318"/>
      <c r="C50" s="336" t="s">
        <v>239</v>
      </c>
      <c r="D50" s="337" t="s">
        <v>181</v>
      </c>
      <c r="E50" s="337" t="s">
        <v>188</v>
      </c>
      <c r="F50" s="337" t="s">
        <v>438</v>
      </c>
      <c r="G50" s="337" t="s">
        <v>409</v>
      </c>
      <c r="H50" s="337" t="s">
        <v>181</v>
      </c>
      <c r="I50" s="337" t="s">
        <v>182</v>
      </c>
      <c r="J50" s="337" t="s">
        <v>183</v>
      </c>
      <c r="K50" s="337" t="s">
        <v>181</v>
      </c>
      <c r="L50" s="339">
        <f>L51</f>
        <v>700000</v>
      </c>
      <c r="M50" s="368"/>
      <c r="N50" s="368"/>
      <c r="O50" s="368"/>
      <c r="P50" s="368"/>
      <c r="Q50" s="368"/>
      <c r="R50" s="369"/>
      <c r="S50" s="369"/>
      <c r="T50" s="339">
        <f>T51</f>
        <v>215203.48</v>
      </c>
      <c r="U50" s="325">
        <f t="shared" si="1"/>
        <v>30.743354285714286</v>
      </c>
    </row>
    <row r="51" spans="1:21" s="412" customFormat="1" ht="83.25" customHeight="1">
      <c r="A51" s="407"/>
      <c r="B51" s="327"/>
      <c r="C51" s="409" t="s">
        <v>240</v>
      </c>
      <c r="D51" s="345" t="s">
        <v>181</v>
      </c>
      <c r="E51" s="345" t="s">
        <v>188</v>
      </c>
      <c r="F51" s="345" t="s">
        <v>438</v>
      </c>
      <c r="G51" s="345" t="s">
        <v>409</v>
      </c>
      <c r="H51" s="345" t="s">
        <v>214</v>
      </c>
      <c r="I51" s="345" t="s">
        <v>408</v>
      </c>
      <c r="J51" s="345" t="s">
        <v>183</v>
      </c>
      <c r="K51" s="345" t="s">
        <v>241</v>
      </c>
      <c r="L51" s="346">
        <f>L52</f>
        <v>700000</v>
      </c>
      <c r="M51" s="410"/>
      <c r="N51" s="410"/>
      <c r="O51" s="410"/>
      <c r="P51" s="410"/>
      <c r="Q51" s="410"/>
      <c r="R51" s="411"/>
      <c r="S51" s="411"/>
      <c r="T51" s="346">
        <v>215203.48</v>
      </c>
      <c r="U51" s="325">
        <f t="shared" si="1"/>
        <v>30.743354285714286</v>
      </c>
    </row>
    <row r="52" spans="1:21" s="334" customFormat="1" ht="47.25" customHeight="1">
      <c r="A52" s="335"/>
      <c r="B52" s="335"/>
      <c r="C52" s="413" t="s">
        <v>242</v>
      </c>
      <c r="D52" s="345" t="s">
        <v>181</v>
      </c>
      <c r="E52" s="345" t="s">
        <v>188</v>
      </c>
      <c r="F52" s="345" t="s">
        <v>438</v>
      </c>
      <c r="G52" s="345" t="s">
        <v>409</v>
      </c>
      <c r="H52" s="345" t="s">
        <v>243</v>
      </c>
      <c r="I52" s="345" t="s">
        <v>408</v>
      </c>
      <c r="J52" s="345" t="s">
        <v>183</v>
      </c>
      <c r="K52" s="345" t="s">
        <v>241</v>
      </c>
      <c r="L52" s="346">
        <v>700000</v>
      </c>
      <c r="M52" s="368"/>
      <c r="N52" s="368"/>
      <c r="O52" s="368"/>
      <c r="P52" s="368"/>
      <c r="Q52" s="368"/>
      <c r="R52" s="369"/>
      <c r="S52" s="369"/>
      <c r="T52" s="346">
        <v>215203.48</v>
      </c>
      <c r="U52" s="325">
        <f t="shared" si="1"/>
        <v>30.743354285714286</v>
      </c>
    </row>
    <row r="53" spans="1:21" s="334" customFormat="1" ht="35.25" customHeight="1">
      <c r="A53" s="407"/>
      <c r="B53" s="335"/>
      <c r="C53" s="414" t="s">
        <v>244</v>
      </c>
      <c r="D53" s="337" t="s">
        <v>181</v>
      </c>
      <c r="E53" s="337" t="s">
        <v>188</v>
      </c>
      <c r="F53" s="337" t="s">
        <v>438</v>
      </c>
      <c r="G53" s="337" t="s">
        <v>549</v>
      </c>
      <c r="H53" s="337" t="s">
        <v>181</v>
      </c>
      <c r="I53" s="337" t="s">
        <v>182</v>
      </c>
      <c r="J53" s="337" t="s">
        <v>183</v>
      </c>
      <c r="K53" s="337" t="s">
        <v>245</v>
      </c>
      <c r="L53" s="339">
        <f>L54+L55+L56</f>
        <v>430000</v>
      </c>
      <c r="M53" s="415"/>
      <c r="N53" s="415">
        <f aca="true" t="shared" si="6" ref="N53:R54">N56+N65</f>
        <v>0</v>
      </c>
      <c r="O53" s="415">
        <f t="shared" si="6"/>
        <v>0</v>
      </c>
      <c r="P53" s="415">
        <f t="shared" si="6"/>
        <v>0</v>
      </c>
      <c r="Q53" s="415">
        <f t="shared" si="6"/>
        <v>0</v>
      </c>
      <c r="R53" s="416" t="e">
        <f t="shared" si="6"/>
        <v>#REF!</v>
      </c>
      <c r="S53" s="416" t="e">
        <f>#REF!=SUM(L53:R53)</f>
        <v>#REF!</v>
      </c>
      <c r="T53" s="339">
        <f>T54+T55+T56</f>
        <v>9516.75</v>
      </c>
      <c r="U53" s="325">
        <f>T53/L53*100</f>
        <v>2.2131976744186046</v>
      </c>
    </row>
    <row r="54" spans="1:21" s="342" customFormat="1" ht="36.75" customHeight="1">
      <c r="A54" s="407"/>
      <c r="B54" s="417"/>
      <c r="C54" s="409" t="s">
        <v>246</v>
      </c>
      <c r="D54" s="351" t="s">
        <v>181</v>
      </c>
      <c r="E54" s="351" t="s">
        <v>188</v>
      </c>
      <c r="F54" s="351" t="s">
        <v>438</v>
      </c>
      <c r="G54" s="351" t="s">
        <v>549</v>
      </c>
      <c r="H54" s="351" t="s">
        <v>218</v>
      </c>
      <c r="I54" s="351" t="s">
        <v>407</v>
      </c>
      <c r="J54" s="351" t="s">
        <v>183</v>
      </c>
      <c r="K54" s="351" t="s">
        <v>245</v>
      </c>
      <c r="L54" s="346">
        <v>130000</v>
      </c>
      <c r="M54" s="415"/>
      <c r="N54" s="415" t="e">
        <f t="shared" si="6"/>
        <v>#REF!</v>
      </c>
      <c r="O54" s="415" t="e">
        <f t="shared" si="6"/>
        <v>#REF!</v>
      </c>
      <c r="P54" s="415" t="e">
        <f t="shared" si="6"/>
        <v>#REF!</v>
      </c>
      <c r="Q54" s="415" t="e">
        <f t="shared" si="6"/>
        <v>#REF!</v>
      </c>
      <c r="R54" s="416" t="e">
        <f t="shared" si="6"/>
        <v>#REF!</v>
      </c>
      <c r="S54" s="416" t="e">
        <f>#REF!=SUM(L54:R54)</f>
        <v>#REF!</v>
      </c>
      <c r="T54" s="418">
        <v>33</v>
      </c>
      <c r="U54" s="325">
        <f t="shared" si="1"/>
        <v>0.025384615384615387</v>
      </c>
    </row>
    <row r="55" spans="1:21" s="342" customFormat="1" ht="36.75" customHeight="1">
      <c r="A55" s="407"/>
      <c r="B55" s="417"/>
      <c r="C55" s="409" t="s">
        <v>247</v>
      </c>
      <c r="D55" s="351" t="s">
        <v>181</v>
      </c>
      <c r="E55" s="351" t="s">
        <v>188</v>
      </c>
      <c r="F55" s="351" t="s">
        <v>438</v>
      </c>
      <c r="G55" s="351" t="s">
        <v>549</v>
      </c>
      <c r="H55" s="351" t="s">
        <v>218</v>
      </c>
      <c r="I55" s="351" t="s">
        <v>450</v>
      </c>
      <c r="J55" s="351" t="s">
        <v>183</v>
      </c>
      <c r="K55" s="351" t="s">
        <v>245</v>
      </c>
      <c r="L55" s="346">
        <v>300000</v>
      </c>
      <c r="M55" s="415"/>
      <c r="N55" s="415"/>
      <c r="O55" s="415"/>
      <c r="P55" s="415"/>
      <c r="Q55" s="415"/>
      <c r="R55" s="416"/>
      <c r="S55" s="416"/>
      <c r="T55" s="418">
        <v>9483.75</v>
      </c>
      <c r="U55" s="325"/>
    </row>
    <row r="56" spans="1:21" s="342" customFormat="1" ht="45.75" customHeight="1">
      <c r="A56" s="407"/>
      <c r="B56" s="417"/>
      <c r="C56" s="409" t="s">
        <v>248</v>
      </c>
      <c r="D56" s="351" t="s">
        <v>181</v>
      </c>
      <c r="E56" s="351" t="s">
        <v>188</v>
      </c>
      <c r="F56" s="351" t="s">
        <v>438</v>
      </c>
      <c r="G56" s="351" t="s">
        <v>549</v>
      </c>
      <c r="H56" s="351" t="s">
        <v>222</v>
      </c>
      <c r="I56" s="351" t="s">
        <v>408</v>
      </c>
      <c r="J56" s="351" t="s">
        <v>183</v>
      </c>
      <c r="K56" s="351" t="s">
        <v>245</v>
      </c>
      <c r="L56" s="419">
        <v>0</v>
      </c>
      <c r="M56" s="368"/>
      <c r="N56" s="368"/>
      <c r="O56" s="368"/>
      <c r="P56" s="368"/>
      <c r="Q56" s="369"/>
      <c r="R56" s="369" t="e">
        <f>#REF!=SUM(L56:Q56)</f>
        <v>#REF!</v>
      </c>
      <c r="S56" s="346">
        <v>300000</v>
      </c>
      <c r="T56" s="346"/>
      <c r="U56" s="325" t="e">
        <f t="shared" si="1"/>
        <v>#DIV/0!</v>
      </c>
    </row>
    <row r="57" spans="1:21" ht="27" customHeight="1">
      <c r="A57" s="407"/>
      <c r="B57" s="350"/>
      <c r="C57" s="328" t="s">
        <v>249</v>
      </c>
      <c r="D57" s="420" t="s">
        <v>181</v>
      </c>
      <c r="E57" s="421" t="s">
        <v>188</v>
      </c>
      <c r="F57" s="421" t="s">
        <v>250</v>
      </c>
      <c r="G57" s="421" t="s">
        <v>182</v>
      </c>
      <c r="H57" s="421" t="s">
        <v>181</v>
      </c>
      <c r="I57" s="421" t="s">
        <v>182</v>
      </c>
      <c r="J57" s="421" t="s">
        <v>183</v>
      </c>
      <c r="K57" s="421" t="s">
        <v>181</v>
      </c>
      <c r="L57" s="422">
        <f>L58+L61+L63+L65+L68+L70+L72+L74+L76</f>
        <v>1157000</v>
      </c>
      <c r="M57" s="340"/>
      <c r="N57" s="340" t="e">
        <f>N58+#REF!+N59</f>
        <v>#REF!</v>
      </c>
      <c r="O57" s="340" t="e">
        <f>O58+#REF!+O59</f>
        <v>#REF!</v>
      </c>
      <c r="P57" s="340" t="e">
        <f>P58+#REF!+P59</f>
        <v>#REF!</v>
      </c>
      <c r="Q57" s="340" t="e">
        <f>Q58+#REF!+Q59</f>
        <v>#REF!</v>
      </c>
      <c r="R57" s="340" t="e">
        <f>R58+#REF!+R59</f>
        <v>#REF!</v>
      </c>
      <c r="S57" s="341" t="e">
        <f>#REF!=SUM(L57:R57)</f>
        <v>#REF!</v>
      </c>
      <c r="T57" s="422">
        <f>T58+T61+T63+T65+T68+T70+T72+T74+T76</f>
        <v>288311.04</v>
      </c>
      <c r="U57" s="325">
        <f t="shared" si="1"/>
        <v>24.918845289541917</v>
      </c>
    </row>
    <row r="58" spans="1:21" ht="30.75" customHeight="1">
      <c r="A58" s="398"/>
      <c r="B58" s="350"/>
      <c r="C58" s="336" t="s">
        <v>251</v>
      </c>
      <c r="D58" s="337" t="s">
        <v>181</v>
      </c>
      <c r="E58" s="337" t="s">
        <v>188</v>
      </c>
      <c r="F58" s="337" t="s">
        <v>250</v>
      </c>
      <c r="G58" s="337" t="s">
        <v>411</v>
      </c>
      <c r="H58" s="337" t="s">
        <v>181</v>
      </c>
      <c r="I58" s="337" t="s">
        <v>182</v>
      </c>
      <c r="J58" s="337" t="s">
        <v>183</v>
      </c>
      <c r="K58" s="337" t="s">
        <v>252</v>
      </c>
      <c r="L58" s="423">
        <f>L59+L60</f>
        <v>45000</v>
      </c>
      <c r="M58" s="368"/>
      <c r="N58" s="368"/>
      <c r="O58" s="368"/>
      <c r="P58" s="368"/>
      <c r="Q58" s="368"/>
      <c r="R58" s="369"/>
      <c r="S58" s="369" t="e">
        <f>#REF!=SUM(L58:R58)</f>
        <v>#REF!</v>
      </c>
      <c r="T58" s="423">
        <f>T59+T60</f>
        <v>7302.6</v>
      </c>
      <c r="U58" s="325">
        <f t="shared" si="1"/>
        <v>16.228</v>
      </c>
    </row>
    <row r="59" spans="1:21" ht="68.25" customHeight="1">
      <c r="A59" s="380"/>
      <c r="B59" s="350"/>
      <c r="C59" s="424" t="s">
        <v>253</v>
      </c>
      <c r="D59" s="351" t="s">
        <v>181</v>
      </c>
      <c r="E59" s="351" t="s">
        <v>188</v>
      </c>
      <c r="F59" s="351" t="s">
        <v>250</v>
      </c>
      <c r="G59" s="351" t="s">
        <v>411</v>
      </c>
      <c r="H59" s="351" t="s">
        <v>189</v>
      </c>
      <c r="I59" s="351" t="s">
        <v>402</v>
      </c>
      <c r="J59" s="351" t="s">
        <v>183</v>
      </c>
      <c r="K59" s="351" t="s">
        <v>252</v>
      </c>
      <c r="L59" s="346">
        <v>42000</v>
      </c>
      <c r="M59" s="368"/>
      <c r="N59" s="368"/>
      <c r="O59" s="368"/>
      <c r="P59" s="368"/>
      <c r="Q59" s="368"/>
      <c r="R59" s="369"/>
      <c r="S59" s="369" t="e">
        <f>#REF!=SUM(L59:R59)</f>
        <v>#REF!</v>
      </c>
      <c r="T59" s="346">
        <v>6102.6</v>
      </c>
      <c r="U59" s="325">
        <f t="shared" si="1"/>
        <v>14.530000000000001</v>
      </c>
    </row>
    <row r="60" spans="1:21" ht="51.75" customHeight="1">
      <c r="A60" s="400"/>
      <c r="B60" s="350"/>
      <c r="C60" s="425" t="s">
        <v>254</v>
      </c>
      <c r="D60" s="351" t="s">
        <v>181</v>
      </c>
      <c r="E60" s="351" t="s">
        <v>188</v>
      </c>
      <c r="F60" s="351" t="s">
        <v>250</v>
      </c>
      <c r="G60" s="351" t="s">
        <v>411</v>
      </c>
      <c r="H60" s="351" t="s">
        <v>193</v>
      </c>
      <c r="I60" s="351" t="s">
        <v>402</v>
      </c>
      <c r="J60" s="351" t="s">
        <v>183</v>
      </c>
      <c r="K60" s="351" t="s">
        <v>252</v>
      </c>
      <c r="L60" s="346">
        <v>3000</v>
      </c>
      <c r="M60" s="368"/>
      <c r="N60" s="368"/>
      <c r="O60" s="368"/>
      <c r="P60" s="368"/>
      <c r="Q60" s="368"/>
      <c r="R60" s="369"/>
      <c r="S60" s="369"/>
      <c r="T60" s="346">
        <v>1200</v>
      </c>
      <c r="U60" s="325">
        <f t="shared" si="1"/>
        <v>40</v>
      </c>
    </row>
    <row r="61" spans="1:21" ht="69" customHeight="1">
      <c r="A61" s="400"/>
      <c r="B61" s="350"/>
      <c r="C61" s="426" t="s">
        <v>255</v>
      </c>
      <c r="D61" s="337" t="s">
        <v>181</v>
      </c>
      <c r="E61" s="337" t="s">
        <v>188</v>
      </c>
      <c r="F61" s="337" t="s">
        <v>250</v>
      </c>
      <c r="G61" s="337" t="s">
        <v>549</v>
      </c>
      <c r="H61" s="337" t="s">
        <v>181</v>
      </c>
      <c r="I61" s="337" t="s">
        <v>182</v>
      </c>
      <c r="J61" s="337" t="s">
        <v>183</v>
      </c>
      <c r="K61" s="337" t="s">
        <v>182</v>
      </c>
      <c r="L61" s="339">
        <f>L62</f>
        <v>65000</v>
      </c>
      <c r="M61" s="368"/>
      <c r="N61" s="368"/>
      <c r="O61" s="368"/>
      <c r="P61" s="368"/>
      <c r="Q61" s="368"/>
      <c r="R61" s="369"/>
      <c r="S61" s="369"/>
      <c r="T61" s="339">
        <f>T62</f>
        <v>7000</v>
      </c>
      <c r="U61" s="325">
        <f t="shared" si="1"/>
        <v>10.76923076923077</v>
      </c>
    </row>
    <row r="62" spans="1:21" ht="32.25" customHeight="1">
      <c r="A62" s="380"/>
      <c r="B62" s="350"/>
      <c r="C62" s="427" t="s">
        <v>255</v>
      </c>
      <c r="D62" s="428" t="s">
        <v>181</v>
      </c>
      <c r="E62" s="428" t="s">
        <v>188</v>
      </c>
      <c r="F62" s="428" t="s">
        <v>250</v>
      </c>
      <c r="G62" s="428" t="s">
        <v>549</v>
      </c>
      <c r="H62" s="428" t="s">
        <v>181</v>
      </c>
      <c r="I62" s="428" t="s">
        <v>402</v>
      </c>
      <c r="J62" s="428" t="s">
        <v>183</v>
      </c>
      <c r="K62" s="428" t="s">
        <v>252</v>
      </c>
      <c r="L62" s="429">
        <v>65000</v>
      </c>
      <c r="M62" s="368"/>
      <c r="N62" s="368"/>
      <c r="O62" s="368"/>
      <c r="P62" s="368"/>
      <c r="Q62" s="368"/>
      <c r="R62" s="369"/>
      <c r="S62" s="369"/>
      <c r="T62" s="346">
        <v>7000</v>
      </c>
      <c r="U62" s="325">
        <f t="shared" si="1"/>
        <v>10.76923076923077</v>
      </c>
    </row>
    <row r="63" spans="1:21" ht="36" customHeight="1">
      <c r="A63" s="400"/>
      <c r="B63" s="350"/>
      <c r="C63" s="430" t="s">
        <v>256</v>
      </c>
      <c r="D63" s="337" t="s">
        <v>181</v>
      </c>
      <c r="E63" s="337" t="s">
        <v>188</v>
      </c>
      <c r="F63" s="337" t="s">
        <v>250</v>
      </c>
      <c r="G63" s="337" t="s">
        <v>404</v>
      </c>
      <c r="H63" s="337" t="s">
        <v>181</v>
      </c>
      <c r="I63" s="337" t="s">
        <v>182</v>
      </c>
      <c r="J63" s="337" t="s">
        <v>183</v>
      </c>
      <c r="K63" s="337" t="s">
        <v>182</v>
      </c>
      <c r="L63" s="339">
        <f>L64</f>
        <v>2000</v>
      </c>
      <c r="M63" s="431"/>
      <c r="N63" s="431"/>
      <c r="O63" s="431"/>
      <c r="P63" s="431"/>
      <c r="Q63" s="431"/>
      <c r="R63" s="432"/>
      <c r="S63" s="432"/>
      <c r="T63" s="339">
        <f>T64</f>
        <v>2000</v>
      </c>
      <c r="U63" s="325">
        <f t="shared" si="1"/>
        <v>100</v>
      </c>
    </row>
    <row r="64" spans="1:21" ht="27.75" customHeight="1">
      <c r="A64" s="380"/>
      <c r="B64" s="335"/>
      <c r="C64" s="433" t="s">
        <v>257</v>
      </c>
      <c r="D64" s="428" t="s">
        <v>181</v>
      </c>
      <c r="E64" s="428" t="s">
        <v>188</v>
      </c>
      <c r="F64" s="428" t="s">
        <v>250</v>
      </c>
      <c r="G64" s="428" t="s">
        <v>404</v>
      </c>
      <c r="H64" s="428" t="s">
        <v>191</v>
      </c>
      <c r="I64" s="428" t="s">
        <v>402</v>
      </c>
      <c r="J64" s="428" t="s">
        <v>183</v>
      </c>
      <c r="K64" s="428" t="s">
        <v>252</v>
      </c>
      <c r="L64" s="429">
        <v>2000</v>
      </c>
      <c r="M64" s="368"/>
      <c r="N64" s="368"/>
      <c r="O64" s="368"/>
      <c r="P64" s="368"/>
      <c r="Q64" s="368"/>
      <c r="R64" s="369"/>
      <c r="S64" s="369"/>
      <c r="T64" s="346">
        <v>2000</v>
      </c>
      <c r="U64" s="325">
        <f>T64/L64*100</f>
        <v>100</v>
      </c>
    </row>
    <row r="65" spans="1:21" ht="51.75" customHeight="1">
      <c r="A65" s="380"/>
      <c r="B65" s="335"/>
      <c r="C65" s="426" t="s">
        <v>258</v>
      </c>
      <c r="D65" s="337" t="s">
        <v>181</v>
      </c>
      <c r="E65" s="337" t="s">
        <v>188</v>
      </c>
      <c r="F65" s="337" t="s">
        <v>250</v>
      </c>
      <c r="G65" s="337" t="s">
        <v>259</v>
      </c>
      <c r="H65" s="337" t="s">
        <v>181</v>
      </c>
      <c r="I65" s="337" t="s">
        <v>182</v>
      </c>
      <c r="J65" s="337" t="s">
        <v>183</v>
      </c>
      <c r="K65" s="337" t="s">
        <v>181</v>
      </c>
      <c r="L65" s="339">
        <f>L66+L67</f>
        <v>55000</v>
      </c>
      <c r="M65" s="368"/>
      <c r="N65" s="368"/>
      <c r="O65" s="368"/>
      <c r="P65" s="368"/>
      <c r="Q65" s="368"/>
      <c r="R65" s="369"/>
      <c r="S65" s="369"/>
      <c r="T65" s="339">
        <f>T66+T67</f>
        <v>19350</v>
      </c>
      <c r="U65" s="325">
        <f t="shared" si="1"/>
        <v>35.18181818181818</v>
      </c>
    </row>
    <row r="66" spans="1:21" ht="43.5" customHeight="1">
      <c r="A66" s="400"/>
      <c r="B66" s="335"/>
      <c r="C66" s="434" t="s">
        <v>260</v>
      </c>
      <c r="D66" s="428" t="s">
        <v>181</v>
      </c>
      <c r="E66" s="428" t="s">
        <v>188</v>
      </c>
      <c r="F66" s="428" t="s">
        <v>250</v>
      </c>
      <c r="G66" s="428" t="s">
        <v>259</v>
      </c>
      <c r="H66" s="428" t="s">
        <v>193</v>
      </c>
      <c r="I66" s="428" t="s">
        <v>402</v>
      </c>
      <c r="J66" s="428" t="s">
        <v>183</v>
      </c>
      <c r="K66" s="428" t="s">
        <v>252</v>
      </c>
      <c r="L66" s="429">
        <v>25000</v>
      </c>
      <c r="M66" s="340">
        <f aca="true" t="shared" si="7" ref="M66:R66">M67</f>
        <v>0</v>
      </c>
      <c r="N66" s="340">
        <f t="shared" si="7"/>
        <v>0</v>
      </c>
      <c r="O66" s="340">
        <f t="shared" si="7"/>
        <v>0</v>
      </c>
      <c r="P66" s="340">
        <f t="shared" si="7"/>
        <v>0</v>
      </c>
      <c r="Q66" s="340">
        <f t="shared" si="7"/>
        <v>0</v>
      </c>
      <c r="R66" s="341">
        <f t="shared" si="7"/>
        <v>0</v>
      </c>
      <c r="S66" s="341" t="e">
        <f>#REF!=SUM(L66:R66)</f>
        <v>#REF!</v>
      </c>
      <c r="T66" s="429">
        <v>4000</v>
      </c>
      <c r="U66" s="325">
        <f t="shared" si="1"/>
        <v>16</v>
      </c>
    </row>
    <row r="67" spans="1:21" s="342" customFormat="1" ht="34.5" customHeight="1">
      <c r="A67" s="380"/>
      <c r="B67" s="335"/>
      <c r="C67" s="381" t="s">
        <v>261</v>
      </c>
      <c r="D67" s="428" t="s">
        <v>181</v>
      </c>
      <c r="E67" s="428" t="s">
        <v>188</v>
      </c>
      <c r="F67" s="428" t="s">
        <v>250</v>
      </c>
      <c r="G67" s="428" t="s">
        <v>259</v>
      </c>
      <c r="H67" s="428" t="s">
        <v>262</v>
      </c>
      <c r="I67" s="428" t="s">
        <v>402</v>
      </c>
      <c r="J67" s="428" t="s">
        <v>183</v>
      </c>
      <c r="K67" s="428" t="s">
        <v>252</v>
      </c>
      <c r="L67" s="429">
        <v>30000</v>
      </c>
      <c r="M67" s="368"/>
      <c r="N67" s="368"/>
      <c r="O67" s="368"/>
      <c r="P67" s="368"/>
      <c r="Q67" s="368"/>
      <c r="R67" s="369"/>
      <c r="S67" s="369" t="e">
        <f>#REF!=SUM(L67:R67)</f>
        <v>#REF!</v>
      </c>
      <c r="T67" s="346">
        <v>15350</v>
      </c>
      <c r="U67" s="325">
        <f t="shared" si="1"/>
        <v>51.16666666666667</v>
      </c>
    </row>
    <row r="68" spans="1:21" s="342" customFormat="1" ht="35.25" customHeight="1">
      <c r="A68" s="400"/>
      <c r="B68" s="335"/>
      <c r="C68" s="435" t="s">
        <v>263</v>
      </c>
      <c r="D68" s="337" t="s">
        <v>181</v>
      </c>
      <c r="E68" s="337" t="s">
        <v>188</v>
      </c>
      <c r="F68" s="337" t="s">
        <v>250</v>
      </c>
      <c r="G68" s="337" t="s">
        <v>264</v>
      </c>
      <c r="H68" s="337" t="s">
        <v>181</v>
      </c>
      <c r="I68" s="337" t="s">
        <v>182</v>
      </c>
      <c r="J68" s="337" t="s">
        <v>183</v>
      </c>
      <c r="K68" s="337" t="s">
        <v>181</v>
      </c>
      <c r="L68" s="436">
        <f>L69</f>
        <v>20000</v>
      </c>
      <c r="M68" s="368"/>
      <c r="N68" s="368"/>
      <c r="O68" s="368"/>
      <c r="P68" s="368"/>
      <c r="Q68" s="368"/>
      <c r="R68" s="369"/>
      <c r="S68" s="369"/>
      <c r="T68" s="436">
        <f>T69</f>
        <v>0</v>
      </c>
      <c r="U68" s="325">
        <f t="shared" si="1"/>
        <v>0</v>
      </c>
    </row>
    <row r="69" spans="1:21" s="342" customFormat="1" ht="29.25" customHeight="1">
      <c r="A69" s="400"/>
      <c r="B69" s="437"/>
      <c r="C69" s="427" t="s">
        <v>265</v>
      </c>
      <c r="D69" s="428" t="s">
        <v>181</v>
      </c>
      <c r="E69" s="428" t="s">
        <v>188</v>
      </c>
      <c r="F69" s="428" t="s">
        <v>250</v>
      </c>
      <c r="G69" s="428" t="s">
        <v>264</v>
      </c>
      <c r="H69" s="428" t="s">
        <v>181</v>
      </c>
      <c r="I69" s="428" t="s">
        <v>402</v>
      </c>
      <c r="J69" s="428" t="s">
        <v>183</v>
      </c>
      <c r="K69" s="428" t="s">
        <v>252</v>
      </c>
      <c r="L69" s="438">
        <v>20000</v>
      </c>
      <c r="M69" s="368"/>
      <c r="N69" s="368"/>
      <c r="O69" s="368"/>
      <c r="P69" s="368"/>
      <c r="Q69" s="368"/>
      <c r="R69" s="369"/>
      <c r="S69" s="369" t="e">
        <f>#REF!=SUM(L69:R69)</f>
        <v>#REF!</v>
      </c>
      <c r="T69" s="429">
        <v>0</v>
      </c>
      <c r="U69" s="325">
        <f t="shared" si="1"/>
        <v>0</v>
      </c>
    </row>
    <row r="70" spans="1:21" s="342" customFormat="1" ht="48" customHeight="1">
      <c r="A70" s="380"/>
      <c r="B70" s="350"/>
      <c r="C70" s="426" t="s">
        <v>266</v>
      </c>
      <c r="D70" s="337" t="s">
        <v>181</v>
      </c>
      <c r="E70" s="337" t="s">
        <v>188</v>
      </c>
      <c r="F70" s="337" t="s">
        <v>250</v>
      </c>
      <c r="G70" s="337" t="s">
        <v>267</v>
      </c>
      <c r="H70" s="337" t="s">
        <v>181</v>
      </c>
      <c r="I70" s="337" t="s">
        <v>182</v>
      </c>
      <c r="J70" s="337" t="s">
        <v>183</v>
      </c>
      <c r="K70" s="337" t="s">
        <v>181</v>
      </c>
      <c r="L70" s="439">
        <f>L71</f>
        <v>0</v>
      </c>
      <c r="M70" s="368"/>
      <c r="N70" s="368"/>
      <c r="O70" s="368"/>
      <c r="P70" s="368"/>
      <c r="Q70" s="368"/>
      <c r="R70" s="369"/>
      <c r="S70" s="369"/>
      <c r="T70" s="436">
        <f>T71</f>
        <v>0</v>
      </c>
      <c r="U70" s="325" t="e">
        <f t="shared" si="1"/>
        <v>#DIV/0!</v>
      </c>
    </row>
    <row r="71" spans="1:21" s="342" customFormat="1" ht="52.5" customHeight="1">
      <c r="A71" s="400"/>
      <c r="B71" s="350"/>
      <c r="C71" s="427" t="s">
        <v>268</v>
      </c>
      <c r="D71" s="440" t="s">
        <v>181</v>
      </c>
      <c r="E71" s="440" t="s">
        <v>188</v>
      </c>
      <c r="F71" s="440" t="s">
        <v>250</v>
      </c>
      <c r="G71" s="440" t="s">
        <v>267</v>
      </c>
      <c r="H71" s="440" t="s">
        <v>269</v>
      </c>
      <c r="I71" s="440" t="s">
        <v>402</v>
      </c>
      <c r="J71" s="440" t="s">
        <v>183</v>
      </c>
      <c r="K71" s="440" t="s">
        <v>252</v>
      </c>
      <c r="L71" s="441">
        <v>0</v>
      </c>
      <c r="M71" s="368"/>
      <c r="N71" s="368"/>
      <c r="O71" s="368"/>
      <c r="P71" s="368"/>
      <c r="Q71" s="368"/>
      <c r="R71" s="369"/>
      <c r="S71" s="369"/>
      <c r="T71" s="438"/>
      <c r="U71" s="325" t="e">
        <f t="shared" si="1"/>
        <v>#DIV/0!</v>
      </c>
    </row>
    <row r="72" spans="1:21" s="342" customFormat="1" ht="33" customHeight="1">
      <c r="A72" s="380"/>
      <c r="B72" s="350"/>
      <c r="C72" s="442" t="s">
        <v>270</v>
      </c>
      <c r="D72" s="337" t="s">
        <v>181</v>
      </c>
      <c r="E72" s="337" t="s">
        <v>188</v>
      </c>
      <c r="F72" s="337" t="s">
        <v>250</v>
      </c>
      <c r="G72" s="337" t="s">
        <v>271</v>
      </c>
      <c r="H72" s="337" t="s">
        <v>181</v>
      </c>
      <c r="I72" s="337" t="s">
        <v>182</v>
      </c>
      <c r="J72" s="337" t="s">
        <v>183</v>
      </c>
      <c r="K72" s="337" t="s">
        <v>181</v>
      </c>
      <c r="L72" s="439">
        <f>L73</f>
        <v>350000</v>
      </c>
      <c r="M72" s="368"/>
      <c r="N72" s="368"/>
      <c r="O72" s="368"/>
      <c r="P72" s="368"/>
      <c r="Q72" s="368"/>
      <c r="R72" s="369"/>
      <c r="S72" s="369"/>
      <c r="T72" s="439">
        <f>T73</f>
        <v>117584.54</v>
      </c>
      <c r="U72" s="325">
        <f t="shared" si="1"/>
        <v>33.59558285714285</v>
      </c>
    </row>
    <row r="73" spans="1:21" s="342" customFormat="1" ht="42" customHeight="1">
      <c r="A73" s="400"/>
      <c r="B73" s="350"/>
      <c r="C73" s="427" t="s">
        <v>272</v>
      </c>
      <c r="D73" s="440" t="s">
        <v>181</v>
      </c>
      <c r="E73" s="440" t="s">
        <v>188</v>
      </c>
      <c r="F73" s="440" t="s">
        <v>250</v>
      </c>
      <c r="G73" s="440" t="s">
        <v>271</v>
      </c>
      <c r="H73" s="440" t="s">
        <v>181</v>
      </c>
      <c r="I73" s="440" t="s">
        <v>402</v>
      </c>
      <c r="J73" s="440" t="s">
        <v>183</v>
      </c>
      <c r="K73" s="440" t="s">
        <v>252</v>
      </c>
      <c r="L73" s="441">
        <v>350000</v>
      </c>
      <c r="M73" s="368"/>
      <c r="N73" s="368"/>
      <c r="O73" s="368"/>
      <c r="P73" s="368"/>
      <c r="Q73" s="368"/>
      <c r="R73" s="369"/>
      <c r="S73" s="369"/>
      <c r="T73" s="441">
        <v>117584.54</v>
      </c>
      <c r="U73" s="325">
        <f aca="true" t="shared" si="8" ref="U73:U81">T73/L73*100</f>
        <v>33.59558285714285</v>
      </c>
    </row>
    <row r="74" spans="1:21" ht="57" customHeight="1">
      <c r="A74" s="380"/>
      <c r="B74" s="350"/>
      <c r="C74" s="442" t="s">
        <v>273</v>
      </c>
      <c r="D74" s="337" t="s">
        <v>181</v>
      </c>
      <c r="E74" s="337" t="s">
        <v>188</v>
      </c>
      <c r="F74" s="337" t="s">
        <v>250</v>
      </c>
      <c r="G74" s="337" t="s">
        <v>274</v>
      </c>
      <c r="H74" s="337" t="s">
        <v>193</v>
      </c>
      <c r="I74" s="337" t="s">
        <v>409</v>
      </c>
      <c r="J74" s="337" t="s">
        <v>275</v>
      </c>
      <c r="K74" s="337" t="s">
        <v>252</v>
      </c>
      <c r="L74" s="439">
        <f>L75</f>
        <v>0</v>
      </c>
      <c r="M74" s="323" t="e">
        <f aca="true" t="shared" si="9" ref="M74:R74">M76</f>
        <v>#REF!</v>
      </c>
      <c r="N74" s="323" t="e">
        <f t="shared" si="9"/>
        <v>#REF!</v>
      </c>
      <c r="O74" s="323" t="e">
        <f t="shared" si="9"/>
        <v>#REF!</v>
      </c>
      <c r="P74" s="323" t="e">
        <f t="shared" si="9"/>
        <v>#REF!</v>
      </c>
      <c r="Q74" s="323" t="e">
        <f t="shared" si="9"/>
        <v>#REF!</v>
      </c>
      <c r="R74" s="443" t="e">
        <f t="shared" si="9"/>
        <v>#REF!</v>
      </c>
      <c r="S74" s="443" t="e">
        <f>#REF!=SUM(L74:R74)</f>
        <v>#REF!</v>
      </c>
      <c r="T74" s="439">
        <f>T75</f>
        <v>0</v>
      </c>
      <c r="U74" s="325" t="e">
        <f t="shared" si="8"/>
        <v>#DIV/0!</v>
      </c>
    </row>
    <row r="75" spans="1:21" ht="56.25" customHeight="1">
      <c r="A75" s="400"/>
      <c r="B75" s="350"/>
      <c r="C75" s="427" t="s">
        <v>276</v>
      </c>
      <c r="D75" s="440" t="s">
        <v>181</v>
      </c>
      <c r="E75" s="440" t="s">
        <v>188</v>
      </c>
      <c r="F75" s="440" t="s">
        <v>250</v>
      </c>
      <c r="G75" s="440" t="s">
        <v>274</v>
      </c>
      <c r="H75" s="440" t="s">
        <v>193</v>
      </c>
      <c r="I75" s="440" t="s">
        <v>409</v>
      </c>
      <c r="J75" s="440" t="s">
        <v>275</v>
      </c>
      <c r="K75" s="440" t="s">
        <v>252</v>
      </c>
      <c r="L75" s="441">
        <v>0</v>
      </c>
      <c r="M75" s="323"/>
      <c r="N75" s="323"/>
      <c r="O75" s="323"/>
      <c r="P75" s="323"/>
      <c r="Q75" s="323"/>
      <c r="R75" s="443"/>
      <c r="S75" s="443"/>
      <c r="T75" s="441"/>
      <c r="U75" s="325" t="e">
        <f t="shared" si="8"/>
        <v>#DIV/0!</v>
      </c>
    </row>
    <row r="76" spans="1:21" ht="36.75" customHeight="1">
      <c r="A76" s="380"/>
      <c r="B76" s="350"/>
      <c r="C76" s="336" t="s">
        <v>266</v>
      </c>
      <c r="D76" s="337" t="s">
        <v>181</v>
      </c>
      <c r="E76" s="337" t="s">
        <v>188</v>
      </c>
      <c r="F76" s="337" t="s">
        <v>250</v>
      </c>
      <c r="G76" s="337" t="s">
        <v>277</v>
      </c>
      <c r="H76" s="337" t="s">
        <v>181</v>
      </c>
      <c r="I76" s="337" t="s">
        <v>182</v>
      </c>
      <c r="J76" s="337" t="s">
        <v>183</v>
      </c>
      <c r="K76" s="337" t="s">
        <v>252</v>
      </c>
      <c r="L76" s="444">
        <f>L77</f>
        <v>620000</v>
      </c>
      <c r="M76" s="332" t="e">
        <f>M77+M88+#REF!+#REF!</f>
        <v>#REF!</v>
      </c>
      <c r="N76" s="332" t="e">
        <f>N77+N88+#REF!+#REF!</f>
        <v>#REF!</v>
      </c>
      <c r="O76" s="332" t="e">
        <f>O77+O88+#REF!+#REF!</f>
        <v>#REF!</v>
      </c>
      <c r="P76" s="332" t="e">
        <f>P77+P88+#REF!+#REF!</f>
        <v>#REF!</v>
      </c>
      <c r="Q76" s="332" t="e">
        <f>Q77+Q88+#REF!+#REF!</f>
        <v>#REF!</v>
      </c>
      <c r="R76" s="333" t="e">
        <f>R77+R88+#REF!+#REF!</f>
        <v>#REF!</v>
      </c>
      <c r="S76" s="333" t="e">
        <f>#REF!=SUM(L76:R76)</f>
        <v>#REF!</v>
      </c>
      <c r="T76" s="439">
        <f>T77</f>
        <v>135073.9</v>
      </c>
      <c r="U76" s="325">
        <f t="shared" si="8"/>
        <v>21.786112903225803</v>
      </c>
    </row>
    <row r="77" spans="1:21" ht="34.5" customHeight="1">
      <c r="A77" s="400"/>
      <c r="B77" s="350"/>
      <c r="C77" s="445" t="s">
        <v>278</v>
      </c>
      <c r="D77" s="351" t="s">
        <v>181</v>
      </c>
      <c r="E77" s="351" t="s">
        <v>188</v>
      </c>
      <c r="F77" s="351" t="s">
        <v>250</v>
      </c>
      <c r="G77" s="351" t="s">
        <v>277</v>
      </c>
      <c r="H77" s="351" t="s">
        <v>214</v>
      </c>
      <c r="I77" s="351" t="s">
        <v>408</v>
      </c>
      <c r="J77" s="351" t="s">
        <v>183</v>
      </c>
      <c r="K77" s="351" t="s">
        <v>252</v>
      </c>
      <c r="L77" s="346">
        <v>620000</v>
      </c>
      <c r="M77" s="340">
        <f aca="true" t="shared" si="10" ref="M77:R77">SUM(M78:M79)</f>
        <v>0</v>
      </c>
      <c r="N77" s="340">
        <f t="shared" si="10"/>
        <v>0</v>
      </c>
      <c r="O77" s="340">
        <f t="shared" si="10"/>
        <v>0</v>
      </c>
      <c r="P77" s="340">
        <f t="shared" si="10"/>
        <v>0</v>
      </c>
      <c r="Q77" s="340">
        <f t="shared" si="10"/>
        <v>0</v>
      </c>
      <c r="R77" s="341">
        <f t="shared" si="10"/>
        <v>0</v>
      </c>
      <c r="S77" s="341" t="e">
        <f>#REF!=SUM(L77:R77)</f>
        <v>#REF!</v>
      </c>
      <c r="T77" s="441">
        <v>135073.9</v>
      </c>
      <c r="U77" s="325">
        <f t="shared" si="8"/>
        <v>21.786112903225803</v>
      </c>
    </row>
    <row r="78" spans="1:21" ht="18.75" customHeight="1">
      <c r="A78" s="380"/>
      <c r="B78" s="350"/>
      <c r="C78" s="328" t="s">
        <v>279</v>
      </c>
      <c r="D78" s="446" t="s">
        <v>181</v>
      </c>
      <c r="E78" s="446" t="s">
        <v>188</v>
      </c>
      <c r="F78" s="446" t="s">
        <v>280</v>
      </c>
      <c r="G78" s="446" t="s">
        <v>182</v>
      </c>
      <c r="H78" s="446" t="s">
        <v>181</v>
      </c>
      <c r="I78" s="446" t="s">
        <v>182</v>
      </c>
      <c r="J78" s="446" t="s">
        <v>183</v>
      </c>
      <c r="K78" s="446" t="s">
        <v>181</v>
      </c>
      <c r="L78" s="447">
        <f>L79</f>
        <v>230000</v>
      </c>
      <c r="M78" s="368"/>
      <c r="N78" s="368"/>
      <c r="O78" s="368"/>
      <c r="P78" s="368"/>
      <c r="Q78" s="368"/>
      <c r="R78" s="369"/>
      <c r="S78" s="369" t="e">
        <f>#REF!=SUM(L78:R78)</f>
        <v>#REF!</v>
      </c>
      <c r="T78" s="447">
        <f>T79</f>
        <v>-7217.4</v>
      </c>
      <c r="U78" s="447">
        <f>U79</f>
        <v>-3.138</v>
      </c>
    </row>
    <row r="79" spans="1:21" ht="34.5" customHeight="1">
      <c r="A79" s="400"/>
      <c r="B79" s="350"/>
      <c r="C79" s="336" t="s">
        <v>281</v>
      </c>
      <c r="D79" s="337" t="s">
        <v>181</v>
      </c>
      <c r="E79" s="337" t="s">
        <v>188</v>
      </c>
      <c r="F79" s="337" t="s">
        <v>280</v>
      </c>
      <c r="G79" s="337" t="s">
        <v>408</v>
      </c>
      <c r="H79" s="337" t="s">
        <v>181</v>
      </c>
      <c r="I79" s="337" t="s">
        <v>182</v>
      </c>
      <c r="J79" s="337" t="s">
        <v>183</v>
      </c>
      <c r="K79" s="337" t="s">
        <v>181</v>
      </c>
      <c r="L79" s="444">
        <f>L80</f>
        <v>230000</v>
      </c>
      <c r="M79" s="368"/>
      <c r="N79" s="368"/>
      <c r="O79" s="368"/>
      <c r="P79" s="368"/>
      <c r="Q79" s="368"/>
      <c r="R79" s="369"/>
      <c r="S79" s="369" t="e">
        <f>#REF!=SUM(L79:R79)</f>
        <v>#REF!</v>
      </c>
      <c r="T79" s="444">
        <f>T80</f>
        <v>-7217.4</v>
      </c>
      <c r="U79" s="448">
        <f t="shared" si="8"/>
        <v>-3.138</v>
      </c>
    </row>
    <row r="80" spans="1:21" ht="22.5" customHeight="1">
      <c r="A80" s="449"/>
      <c r="B80" s="350"/>
      <c r="C80" s="450" t="s">
        <v>282</v>
      </c>
      <c r="D80" s="345" t="s">
        <v>181</v>
      </c>
      <c r="E80" s="345" t="s">
        <v>188</v>
      </c>
      <c r="F80" s="345" t="s">
        <v>280</v>
      </c>
      <c r="G80" s="345" t="s">
        <v>408</v>
      </c>
      <c r="H80" s="345" t="s">
        <v>214</v>
      </c>
      <c r="I80" s="345" t="s">
        <v>408</v>
      </c>
      <c r="J80" s="345" t="s">
        <v>183</v>
      </c>
      <c r="K80" s="345" t="s">
        <v>283</v>
      </c>
      <c r="L80" s="346">
        <v>230000</v>
      </c>
      <c r="M80" s="368"/>
      <c r="N80" s="368"/>
      <c r="O80" s="368"/>
      <c r="P80" s="368"/>
      <c r="Q80" s="368"/>
      <c r="R80" s="369"/>
      <c r="S80" s="369"/>
      <c r="T80" s="346">
        <v>-7217.4</v>
      </c>
      <c r="U80" s="325">
        <f t="shared" si="8"/>
        <v>-3.138</v>
      </c>
    </row>
    <row r="81" spans="1:21" ht="22.5" customHeight="1">
      <c r="A81" s="380"/>
      <c r="B81" s="451"/>
      <c r="C81" s="319" t="s">
        <v>284</v>
      </c>
      <c r="D81" s="320" t="s">
        <v>181</v>
      </c>
      <c r="E81" s="321" t="s">
        <v>285</v>
      </c>
      <c r="F81" s="321" t="s">
        <v>182</v>
      </c>
      <c r="G81" s="321" t="s">
        <v>182</v>
      </c>
      <c r="H81" s="321" t="s">
        <v>181</v>
      </c>
      <c r="I81" s="321" t="s">
        <v>182</v>
      </c>
      <c r="J81" s="321" t="s">
        <v>183</v>
      </c>
      <c r="K81" s="321" t="s">
        <v>181</v>
      </c>
      <c r="L81" s="322">
        <f>L82</f>
        <v>266881412.49</v>
      </c>
      <c r="M81" s="368"/>
      <c r="N81" s="368"/>
      <c r="O81" s="368"/>
      <c r="P81" s="368"/>
      <c r="Q81" s="368"/>
      <c r="R81" s="369"/>
      <c r="S81" s="369"/>
      <c r="T81" s="322">
        <f>T82+T114+T116+T118</f>
        <v>62382750.12</v>
      </c>
      <c r="U81" s="452">
        <f t="shared" si="8"/>
        <v>23.374707716798174</v>
      </c>
    </row>
    <row r="82" spans="1:21" ht="33.75" customHeight="1">
      <c r="A82" s="380"/>
      <c r="B82" s="451"/>
      <c r="C82" s="328" t="s">
        <v>286</v>
      </c>
      <c r="D82" s="329" t="s">
        <v>181</v>
      </c>
      <c r="E82" s="330" t="s">
        <v>285</v>
      </c>
      <c r="F82" s="330" t="s">
        <v>409</v>
      </c>
      <c r="G82" s="330" t="s">
        <v>182</v>
      </c>
      <c r="H82" s="330" t="s">
        <v>181</v>
      </c>
      <c r="I82" s="330" t="s">
        <v>182</v>
      </c>
      <c r="J82" s="330" t="s">
        <v>183</v>
      </c>
      <c r="K82" s="330" t="s">
        <v>181</v>
      </c>
      <c r="L82" s="331">
        <f>L83+L86+L93+L108+L114</f>
        <v>266881412.49</v>
      </c>
      <c r="M82" s="368"/>
      <c r="N82" s="368"/>
      <c r="O82" s="368"/>
      <c r="P82" s="368"/>
      <c r="Q82" s="368"/>
      <c r="R82" s="369"/>
      <c r="S82" s="369"/>
      <c r="T82" s="331">
        <f>T83+T86+T93+T108</f>
        <v>65087420.739999995</v>
      </c>
      <c r="U82" s="447">
        <f>U83</f>
        <v>29.23596810813665</v>
      </c>
    </row>
    <row r="83" spans="1:21" ht="19.5" customHeight="1">
      <c r="A83" s="453"/>
      <c r="B83" s="417"/>
      <c r="C83" s="336" t="s">
        <v>287</v>
      </c>
      <c r="D83" s="337" t="s">
        <v>181</v>
      </c>
      <c r="E83" s="337" t="s">
        <v>285</v>
      </c>
      <c r="F83" s="337" t="s">
        <v>409</v>
      </c>
      <c r="G83" s="337" t="s">
        <v>402</v>
      </c>
      <c r="H83" s="337" t="s">
        <v>181</v>
      </c>
      <c r="I83" s="337" t="s">
        <v>182</v>
      </c>
      <c r="J83" s="337" t="s">
        <v>183</v>
      </c>
      <c r="K83" s="337" t="s">
        <v>288</v>
      </c>
      <c r="L83" s="339">
        <f>L84</f>
        <v>18939000</v>
      </c>
      <c r="M83" s="368"/>
      <c r="N83" s="368"/>
      <c r="O83" s="368"/>
      <c r="P83" s="368"/>
      <c r="Q83" s="368"/>
      <c r="R83" s="369"/>
      <c r="S83" s="369"/>
      <c r="T83" s="339">
        <f>T84</f>
        <v>5537000</v>
      </c>
      <c r="U83" s="448">
        <f aca="true" t="shared" si="11" ref="U83:U119">T83/L83*100</f>
        <v>29.23596810813665</v>
      </c>
    </row>
    <row r="84" spans="1:21" ht="24" customHeight="1">
      <c r="A84" s="318"/>
      <c r="B84" s="350"/>
      <c r="C84" s="454" t="s">
        <v>289</v>
      </c>
      <c r="D84" s="455" t="s">
        <v>181</v>
      </c>
      <c r="E84" s="455" t="s">
        <v>285</v>
      </c>
      <c r="F84" s="455" t="s">
        <v>409</v>
      </c>
      <c r="G84" s="455" t="s">
        <v>402</v>
      </c>
      <c r="H84" s="455" t="s">
        <v>290</v>
      </c>
      <c r="I84" s="455" t="s">
        <v>182</v>
      </c>
      <c r="J84" s="455" t="s">
        <v>183</v>
      </c>
      <c r="K84" s="455" t="s">
        <v>288</v>
      </c>
      <c r="L84" s="456">
        <f>L85</f>
        <v>18939000</v>
      </c>
      <c r="M84" s="457"/>
      <c r="N84" s="457"/>
      <c r="O84" s="457"/>
      <c r="P84" s="457"/>
      <c r="Q84" s="457"/>
      <c r="R84" s="458"/>
      <c r="S84" s="458"/>
      <c r="T84" s="456">
        <f>T85</f>
        <v>5537000</v>
      </c>
      <c r="U84" s="459">
        <f t="shared" si="11"/>
        <v>29.23596810813665</v>
      </c>
    </row>
    <row r="85" spans="1:21" ht="31.5" customHeight="1">
      <c r="A85" s="327"/>
      <c r="B85" s="335"/>
      <c r="C85" s="460" t="s">
        <v>291</v>
      </c>
      <c r="D85" s="351" t="s">
        <v>181</v>
      </c>
      <c r="E85" s="351" t="s">
        <v>285</v>
      </c>
      <c r="F85" s="351" t="s">
        <v>409</v>
      </c>
      <c r="G85" s="351" t="s">
        <v>402</v>
      </c>
      <c r="H85" s="351" t="s">
        <v>290</v>
      </c>
      <c r="I85" s="351" t="s">
        <v>408</v>
      </c>
      <c r="J85" s="351" t="s">
        <v>183</v>
      </c>
      <c r="K85" s="351" t="s">
        <v>288</v>
      </c>
      <c r="L85" s="382">
        <v>18939000</v>
      </c>
      <c r="M85" s="384"/>
      <c r="N85" s="384"/>
      <c r="O85" s="384"/>
      <c r="P85" s="384"/>
      <c r="Q85" s="384"/>
      <c r="R85" s="385"/>
      <c r="S85" s="385"/>
      <c r="T85" s="382">
        <v>5537000</v>
      </c>
      <c r="U85" s="325">
        <f t="shared" si="11"/>
        <v>29.23596810813665</v>
      </c>
    </row>
    <row r="86" spans="1:21" ht="21" customHeight="1">
      <c r="A86" s="335"/>
      <c r="B86" s="350"/>
      <c r="C86" s="336" t="s">
        <v>292</v>
      </c>
      <c r="D86" s="337" t="s">
        <v>181</v>
      </c>
      <c r="E86" s="337" t="s">
        <v>285</v>
      </c>
      <c r="F86" s="337" t="s">
        <v>409</v>
      </c>
      <c r="G86" s="337" t="s">
        <v>409</v>
      </c>
      <c r="H86" s="337" t="s">
        <v>181</v>
      </c>
      <c r="I86" s="337" t="s">
        <v>182</v>
      </c>
      <c r="J86" s="337" t="s">
        <v>183</v>
      </c>
      <c r="K86" s="337" t="s">
        <v>288</v>
      </c>
      <c r="L86" s="339">
        <f>L87+L89+L91</f>
        <v>24404052.490000002</v>
      </c>
      <c r="M86" s="368"/>
      <c r="N86" s="368"/>
      <c r="O86" s="368"/>
      <c r="P86" s="368"/>
      <c r="Q86" s="368"/>
      <c r="R86" s="369"/>
      <c r="S86" s="369"/>
      <c r="T86" s="339">
        <f>T87+T89+T91</f>
        <v>9492942.42</v>
      </c>
      <c r="U86" s="325">
        <f t="shared" si="11"/>
        <v>38.899041148554744</v>
      </c>
    </row>
    <row r="87" spans="1:21" ht="51.75" customHeight="1">
      <c r="A87" s="343"/>
      <c r="B87" s="350"/>
      <c r="C87" s="461" t="s">
        <v>293</v>
      </c>
      <c r="D87" s="462" t="s">
        <v>181</v>
      </c>
      <c r="E87" s="462" t="s">
        <v>285</v>
      </c>
      <c r="F87" s="462" t="s">
        <v>409</v>
      </c>
      <c r="G87" s="462" t="s">
        <v>409</v>
      </c>
      <c r="H87" s="462" t="s">
        <v>294</v>
      </c>
      <c r="I87" s="462" t="s">
        <v>182</v>
      </c>
      <c r="J87" s="462" t="s">
        <v>183</v>
      </c>
      <c r="K87" s="462" t="s">
        <v>288</v>
      </c>
      <c r="L87" s="456">
        <f>L88</f>
        <v>4321013.46</v>
      </c>
      <c r="M87" s="368"/>
      <c r="N87" s="368"/>
      <c r="O87" s="368"/>
      <c r="P87" s="368"/>
      <c r="Q87" s="368"/>
      <c r="R87" s="369"/>
      <c r="S87" s="369"/>
      <c r="T87" s="456">
        <f>T88</f>
        <v>4321013.46</v>
      </c>
      <c r="U87" s="325">
        <f t="shared" si="11"/>
        <v>100</v>
      </c>
    </row>
    <row r="88" spans="1:21" ht="65.25" customHeight="1">
      <c r="A88" s="343"/>
      <c r="B88" s="350"/>
      <c r="C88" s="409" t="s">
        <v>295</v>
      </c>
      <c r="D88" s="345" t="s">
        <v>181</v>
      </c>
      <c r="E88" s="345" t="s">
        <v>285</v>
      </c>
      <c r="F88" s="345" t="s">
        <v>409</v>
      </c>
      <c r="G88" s="345" t="s">
        <v>409</v>
      </c>
      <c r="H88" s="345" t="s">
        <v>294</v>
      </c>
      <c r="I88" s="345" t="s">
        <v>409</v>
      </c>
      <c r="J88" s="345" t="s">
        <v>183</v>
      </c>
      <c r="K88" s="345" t="s">
        <v>288</v>
      </c>
      <c r="L88" s="346">
        <v>4321013.46</v>
      </c>
      <c r="M88" s="340" t="e">
        <f>#REF!+#REF!</f>
        <v>#REF!</v>
      </c>
      <c r="N88" s="340" t="e">
        <f>#REF!+#REF!</f>
        <v>#REF!</v>
      </c>
      <c r="O88" s="340" t="e">
        <f>#REF!+#REF!</f>
        <v>#REF!</v>
      </c>
      <c r="P88" s="340" t="e">
        <f>#REF!+#REF!</f>
        <v>#REF!</v>
      </c>
      <c r="Q88" s="341" t="e">
        <f>#REF!+#REF!</f>
        <v>#REF!</v>
      </c>
      <c r="R88" s="341" t="e">
        <f>#REF!=SUM(L88:Q88)</f>
        <v>#REF!</v>
      </c>
      <c r="S88" s="339" t="e">
        <f>S89+#REF!+S93</f>
        <v>#REF!</v>
      </c>
      <c r="T88" s="346">
        <v>4321013.46</v>
      </c>
      <c r="U88" s="325">
        <f t="shared" si="11"/>
        <v>100</v>
      </c>
    </row>
    <row r="89" spans="1:21" ht="33" customHeight="1">
      <c r="A89" s="335"/>
      <c r="B89" s="350"/>
      <c r="C89" s="463" t="s">
        <v>296</v>
      </c>
      <c r="D89" s="462" t="s">
        <v>181</v>
      </c>
      <c r="E89" s="462" t="s">
        <v>285</v>
      </c>
      <c r="F89" s="462" t="s">
        <v>409</v>
      </c>
      <c r="G89" s="462" t="s">
        <v>409</v>
      </c>
      <c r="H89" s="462" t="s">
        <v>297</v>
      </c>
      <c r="I89" s="462" t="s">
        <v>182</v>
      </c>
      <c r="J89" s="462" t="s">
        <v>183</v>
      </c>
      <c r="K89" s="462" t="s">
        <v>288</v>
      </c>
      <c r="L89" s="456">
        <f>L90</f>
        <v>3416039.03</v>
      </c>
      <c r="M89" s="457"/>
      <c r="N89" s="457"/>
      <c r="O89" s="457"/>
      <c r="P89" s="457"/>
      <c r="Q89" s="458"/>
      <c r="R89" s="458"/>
      <c r="S89" s="456">
        <f>S90</f>
        <v>4321013.46</v>
      </c>
      <c r="T89" s="456">
        <f>T90</f>
        <v>3416039.03</v>
      </c>
      <c r="U89" s="325">
        <f t="shared" si="11"/>
        <v>100</v>
      </c>
    </row>
    <row r="90" spans="1:21" ht="36" customHeight="1">
      <c r="A90" s="343"/>
      <c r="B90" s="350"/>
      <c r="C90" s="358" t="s">
        <v>298</v>
      </c>
      <c r="D90" s="345" t="s">
        <v>181</v>
      </c>
      <c r="E90" s="345" t="s">
        <v>285</v>
      </c>
      <c r="F90" s="345" t="s">
        <v>409</v>
      </c>
      <c r="G90" s="345" t="s">
        <v>409</v>
      </c>
      <c r="H90" s="345" t="s">
        <v>297</v>
      </c>
      <c r="I90" s="345" t="s">
        <v>409</v>
      </c>
      <c r="J90" s="345" t="s">
        <v>183</v>
      </c>
      <c r="K90" s="345" t="s">
        <v>288</v>
      </c>
      <c r="L90" s="346">
        <v>3416039.03</v>
      </c>
      <c r="M90" s="368"/>
      <c r="N90" s="368"/>
      <c r="O90" s="368"/>
      <c r="P90" s="368"/>
      <c r="Q90" s="369"/>
      <c r="R90" s="369"/>
      <c r="S90" s="346">
        <v>4321013.46</v>
      </c>
      <c r="T90" s="346">
        <v>3416039.03</v>
      </c>
      <c r="U90" s="325">
        <f t="shared" si="11"/>
        <v>100</v>
      </c>
    </row>
    <row r="91" spans="1:21" ht="25.5" customHeight="1" thickBot="1">
      <c r="A91" s="343"/>
      <c r="B91" s="464"/>
      <c r="C91" s="465" t="s">
        <v>2</v>
      </c>
      <c r="D91" s="455" t="s">
        <v>181</v>
      </c>
      <c r="E91" s="455" t="s">
        <v>285</v>
      </c>
      <c r="F91" s="455" t="s">
        <v>409</v>
      </c>
      <c r="G91" s="455" t="s">
        <v>409</v>
      </c>
      <c r="H91" s="455" t="s">
        <v>299</v>
      </c>
      <c r="I91" s="455" t="s">
        <v>182</v>
      </c>
      <c r="J91" s="455" t="s">
        <v>183</v>
      </c>
      <c r="K91" s="455" t="s">
        <v>288</v>
      </c>
      <c r="L91" s="466">
        <f>L92</f>
        <v>16667000</v>
      </c>
      <c r="M91" s="368"/>
      <c r="N91" s="368"/>
      <c r="O91" s="368"/>
      <c r="P91" s="368"/>
      <c r="Q91" s="368"/>
      <c r="R91" s="369"/>
      <c r="S91" s="369"/>
      <c r="T91" s="466">
        <f>T92</f>
        <v>1755889.93</v>
      </c>
      <c r="U91" s="325">
        <f t="shared" si="11"/>
        <v>10.535128877422451</v>
      </c>
    </row>
    <row r="92" spans="1:21" ht="27" customHeight="1" thickBot="1">
      <c r="A92" s="343"/>
      <c r="B92" s="467"/>
      <c r="C92" s="468" t="s">
        <v>300</v>
      </c>
      <c r="D92" s="345" t="s">
        <v>181</v>
      </c>
      <c r="E92" s="345" t="s">
        <v>285</v>
      </c>
      <c r="F92" s="345" t="s">
        <v>409</v>
      </c>
      <c r="G92" s="345" t="s">
        <v>409</v>
      </c>
      <c r="H92" s="345" t="s">
        <v>299</v>
      </c>
      <c r="I92" s="345" t="s">
        <v>408</v>
      </c>
      <c r="J92" s="345" t="s">
        <v>183</v>
      </c>
      <c r="K92" s="345" t="s">
        <v>288</v>
      </c>
      <c r="L92" s="366">
        <v>16667000</v>
      </c>
      <c r="M92" s="368"/>
      <c r="N92" s="368"/>
      <c r="O92" s="368"/>
      <c r="P92" s="368"/>
      <c r="Q92" s="368"/>
      <c r="R92" s="369"/>
      <c r="S92" s="369"/>
      <c r="T92" s="366">
        <v>1755889.93</v>
      </c>
      <c r="U92" s="325">
        <f t="shared" si="11"/>
        <v>10.535128877422451</v>
      </c>
    </row>
    <row r="93" spans="1:21" ht="32.25" customHeight="1">
      <c r="A93" s="343"/>
      <c r="B93" s="469"/>
      <c r="C93" s="336" t="s">
        <v>301</v>
      </c>
      <c r="D93" s="337" t="s">
        <v>181</v>
      </c>
      <c r="E93" s="337" t="s">
        <v>285</v>
      </c>
      <c r="F93" s="337" t="s">
        <v>409</v>
      </c>
      <c r="G93" s="337" t="s">
        <v>411</v>
      </c>
      <c r="H93" s="337" t="s">
        <v>181</v>
      </c>
      <c r="I93" s="337" t="s">
        <v>182</v>
      </c>
      <c r="J93" s="337" t="s">
        <v>183</v>
      </c>
      <c r="K93" s="337" t="s">
        <v>288</v>
      </c>
      <c r="L93" s="339">
        <f>L94+L96+L98+L102+L104+L106</f>
        <v>220691500</v>
      </c>
      <c r="M93" s="368"/>
      <c r="N93" s="368"/>
      <c r="O93" s="368"/>
      <c r="P93" s="368"/>
      <c r="Q93" s="368"/>
      <c r="R93" s="369"/>
      <c r="S93" s="369"/>
      <c r="T93" s="339">
        <f>T94+T96+T98+T102+T104+T106</f>
        <v>50040588.519999996</v>
      </c>
      <c r="U93" s="325">
        <f t="shared" si="11"/>
        <v>22.67445212887673</v>
      </c>
    </row>
    <row r="94" spans="1:21" s="412" customFormat="1" ht="35.25" customHeight="1">
      <c r="A94" s="343"/>
      <c r="B94" s="311"/>
      <c r="C94" s="470" t="s">
        <v>302</v>
      </c>
      <c r="D94" s="455" t="s">
        <v>181</v>
      </c>
      <c r="E94" s="455" t="s">
        <v>285</v>
      </c>
      <c r="F94" s="455" t="s">
        <v>409</v>
      </c>
      <c r="G94" s="455" t="s">
        <v>411</v>
      </c>
      <c r="H94" s="455" t="s">
        <v>303</v>
      </c>
      <c r="I94" s="455" t="s">
        <v>182</v>
      </c>
      <c r="J94" s="455" t="s">
        <v>183</v>
      </c>
      <c r="K94" s="455" t="s">
        <v>288</v>
      </c>
      <c r="L94" s="471">
        <f>L95</f>
        <v>10500</v>
      </c>
      <c r="M94" s="368"/>
      <c r="N94" s="368"/>
      <c r="O94" s="368"/>
      <c r="P94" s="368"/>
      <c r="Q94" s="368"/>
      <c r="R94" s="369"/>
      <c r="S94" s="369"/>
      <c r="T94" s="471">
        <f>T95</f>
        <v>0</v>
      </c>
      <c r="U94" s="325">
        <f t="shared" si="11"/>
        <v>0</v>
      </c>
    </row>
    <row r="95" spans="1:21" s="412" customFormat="1" ht="32.25" customHeight="1">
      <c r="A95" s="343"/>
      <c r="B95" s="311"/>
      <c r="C95" s="372" t="s">
        <v>304</v>
      </c>
      <c r="D95" s="472" t="s">
        <v>181</v>
      </c>
      <c r="E95" s="472" t="s">
        <v>285</v>
      </c>
      <c r="F95" s="472" t="s">
        <v>409</v>
      </c>
      <c r="G95" s="472" t="s">
        <v>411</v>
      </c>
      <c r="H95" s="472" t="s">
        <v>303</v>
      </c>
      <c r="I95" s="472" t="s">
        <v>408</v>
      </c>
      <c r="J95" s="472" t="s">
        <v>183</v>
      </c>
      <c r="K95" s="351" t="s">
        <v>288</v>
      </c>
      <c r="L95" s="346">
        <v>10500</v>
      </c>
      <c r="M95" s="368"/>
      <c r="N95" s="368"/>
      <c r="O95" s="368"/>
      <c r="P95" s="368"/>
      <c r="Q95" s="368"/>
      <c r="R95" s="369"/>
      <c r="S95" s="369"/>
      <c r="T95" s="346">
        <v>0</v>
      </c>
      <c r="U95" s="325">
        <f t="shared" si="11"/>
        <v>0</v>
      </c>
    </row>
    <row r="96" spans="1:21" ht="31.5" customHeight="1">
      <c r="A96" s="335"/>
      <c r="B96" s="311"/>
      <c r="C96" s="465" t="s">
        <v>305</v>
      </c>
      <c r="D96" s="455" t="s">
        <v>181</v>
      </c>
      <c r="E96" s="455" t="s">
        <v>285</v>
      </c>
      <c r="F96" s="455" t="s">
        <v>409</v>
      </c>
      <c r="G96" s="455" t="s">
        <v>411</v>
      </c>
      <c r="H96" s="455" t="s">
        <v>306</v>
      </c>
      <c r="I96" s="455" t="s">
        <v>182</v>
      </c>
      <c r="J96" s="455" t="s">
        <v>183</v>
      </c>
      <c r="K96" s="455" t="s">
        <v>288</v>
      </c>
      <c r="L96" s="471">
        <f>L97</f>
        <v>643000</v>
      </c>
      <c r="M96" s="368"/>
      <c r="N96" s="368"/>
      <c r="O96" s="368"/>
      <c r="P96" s="368"/>
      <c r="Q96" s="368"/>
      <c r="R96" s="369"/>
      <c r="S96" s="369"/>
      <c r="T96" s="471">
        <f>T97</f>
        <v>160900</v>
      </c>
      <c r="U96" s="325">
        <f t="shared" si="11"/>
        <v>25.023328149300156</v>
      </c>
    </row>
    <row r="97" spans="1:21" ht="37.5" customHeight="1">
      <c r="A97" s="343"/>
      <c r="B97" s="311"/>
      <c r="C97" s="468" t="s">
        <v>307</v>
      </c>
      <c r="D97" s="351" t="s">
        <v>181</v>
      </c>
      <c r="E97" s="351" t="s">
        <v>285</v>
      </c>
      <c r="F97" s="351" t="s">
        <v>409</v>
      </c>
      <c r="G97" s="351" t="s">
        <v>411</v>
      </c>
      <c r="H97" s="351" t="s">
        <v>306</v>
      </c>
      <c r="I97" s="351" t="s">
        <v>408</v>
      </c>
      <c r="J97" s="351" t="s">
        <v>183</v>
      </c>
      <c r="K97" s="351" t="s">
        <v>288</v>
      </c>
      <c r="L97" s="346">
        <v>643000</v>
      </c>
      <c r="M97" s="368"/>
      <c r="N97" s="368"/>
      <c r="O97" s="368"/>
      <c r="P97" s="368"/>
      <c r="Q97" s="369"/>
      <c r="R97" s="369"/>
      <c r="S97" s="471">
        <v>10500</v>
      </c>
      <c r="T97" s="346">
        <v>160900</v>
      </c>
      <c r="U97" s="325">
        <f t="shared" si="11"/>
        <v>25.023328149300156</v>
      </c>
    </row>
    <row r="98" spans="1:21" ht="49.5" customHeight="1">
      <c r="A98" s="343"/>
      <c r="B98" s="311"/>
      <c r="C98" s="465" t="s">
        <v>308</v>
      </c>
      <c r="D98" s="455" t="s">
        <v>181</v>
      </c>
      <c r="E98" s="455" t="s">
        <v>285</v>
      </c>
      <c r="F98" s="455" t="s">
        <v>409</v>
      </c>
      <c r="G98" s="455" t="s">
        <v>411</v>
      </c>
      <c r="H98" s="455" t="s">
        <v>309</v>
      </c>
      <c r="I98" s="455" t="s">
        <v>182</v>
      </c>
      <c r="J98" s="455" t="s">
        <v>183</v>
      </c>
      <c r="K98" s="455" t="s">
        <v>288</v>
      </c>
      <c r="L98" s="466">
        <f>L101</f>
        <v>64456000</v>
      </c>
      <c r="M98" s="368"/>
      <c r="N98" s="368"/>
      <c r="O98" s="368"/>
      <c r="P98" s="368"/>
      <c r="Q98" s="369"/>
      <c r="R98" s="369"/>
      <c r="S98" s="346">
        <v>10500</v>
      </c>
      <c r="T98" s="466">
        <f>T101</f>
        <v>15149202.8</v>
      </c>
      <c r="U98" s="325">
        <f t="shared" si="11"/>
        <v>23.503169293781806</v>
      </c>
    </row>
    <row r="99" spans="1:21" ht="57.75" customHeight="1" hidden="1">
      <c r="A99" s="343"/>
      <c r="B99" s="311"/>
      <c r="C99" s="473" t="s">
        <v>310</v>
      </c>
      <c r="D99" s="351" t="s">
        <v>181</v>
      </c>
      <c r="E99" s="351" t="s">
        <v>285</v>
      </c>
      <c r="F99" s="351" t="s">
        <v>409</v>
      </c>
      <c r="G99" s="351" t="s">
        <v>411</v>
      </c>
      <c r="H99" s="351" t="s">
        <v>311</v>
      </c>
      <c r="I99" s="351" t="s">
        <v>408</v>
      </c>
      <c r="J99" s="351" t="s">
        <v>312</v>
      </c>
      <c r="K99" s="351" t="s">
        <v>288</v>
      </c>
      <c r="L99" s="474"/>
      <c r="M99" s="368"/>
      <c r="N99" s="368"/>
      <c r="O99" s="368"/>
      <c r="P99" s="368"/>
      <c r="Q99" s="369"/>
      <c r="R99" s="369"/>
      <c r="S99" s="471">
        <v>643000</v>
      </c>
      <c r="T99" s="474"/>
      <c r="U99" s="325" t="e">
        <f t="shared" si="11"/>
        <v>#DIV/0!</v>
      </c>
    </row>
    <row r="100" spans="1:21" ht="45" customHeight="1">
      <c r="A100" s="343"/>
      <c r="B100" s="311"/>
      <c r="C100" s="465" t="s">
        <v>308</v>
      </c>
      <c r="D100" s="455" t="s">
        <v>181</v>
      </c>
      <c r="E100" s="455" t="s">
        <v>285</v>
      </c>
      <c r="F100" s="455" t="s">
        <v>409</v>
      </c>
      <c r="G100" s="455" t="s">
        <v>411</v>
      </c>
      <c r="H100" s="455" t="s">
        <v>309</v>
      </c>
      <c r="I100" s="455" t="s">
        <v>182</v>
      </c>
      <c r="J100" s="455" t="s">
        <v>183</v>
      </c>
      <c r="K100" s="455" t="s">
        <v>288</v>
      </c>
      <c r="L100" s="475">
        <f>L101</f>
        <v>64456000</v>
      </c>
      <c r="M100" s="368"/>
      <c r="N100" s="368"/>
      <c r="O100" s="368"/>
      <c r="P100" s="368"/>
      <c r="Q100" s="369"/>
      <c r="R100" s="369"/>
      <c r="S100" s="346">
        <v>643000</v>
      </c>
      <c r="T100" s="475">
        <f>T101</f>
        <v>15149202.8</v>
      </c>
      <c r="U100" s="325">
        <f t="shared" si="11"/>
        <v>23.503169293781806</v>
      </c>
    </row>
    <row r="101" spans="1:21" ht="34.5" customHeight="1">
      <c r="A101" s="343"/>
      <c r="B101" s="311"/>
      <c r="C101" s="468" t="s">
        <v>313</v>
      </c>
      <c r="D101" s="345" t="s">
        <v>181</v>
      </c>
      <c r="E101" s="345" t="s">
        <v>285</v>
      </c>
      <c r="F101" s="345" t="s">
        <v>409</v>
      </c>
      <c r="G101" s="345" t="s">
        <v>411</v>
      </c>
      <c r="H101" s="345" t="s">
        <v>309</v>
      </c>
      <c r="I101" s="345" t="s">
        <v>408</v>
      </c>
      <c r="J101" s="345" t="s">
        <v>183</v>
      </c>
      <c r="K101" s="345" t="s">
        <v>288</v>
      </c>
      <c r="L101" s="346">
        <v>64456000</v>
      </c>
      <c r="M101" s="368"/>
      <c r="N101" s="368"/>
      <c r="O101" s="368"/>
      <c r="P101" s="368"/>
      <c r="Q101" s="369"/>
      <c r="R101" s="369"/>
      <c r="S101" s="466">
        <v>64456000</v>
      </c>
      <c r="T101" s="346">
        <v>15149202.8</v>
      </c>
      <c r="U101" s="325">
        <f t="shared" si="11"/>
        <v>23.503169293781806</v>
      </c>
    </row>
    <row r="102" spans="1:21" ht="50.25" customHeight="1">
      <c r="A102" s="343"/>
      <c r="B102" s="311"/>
      <c r="C102" s="476" t="s">
        <v>314</v>
      </c>
      <c r="D102" s="462" t="s">
        <v>181</v>
      </c>
      <c r="E102" s="462" t="s">
        <v>285</v>
      </c>
      <c r="F102" s="462" t="s">
        <v>409</v>
      </c>
      <c r="G102" s="462" t="s">
        <v>411</v>
      </c>
      <c r="H102" s="462" t="s">
        <v>42</v>
      </c>
      <c r="I102" s="462" t="s">
        <v>182</v>
      </c>
      <c r="J102" s="462" t="s">
        <v>183</v>
      </c>
      <c r="K102" s="462" t="s">
        <v>288</v>
      </c>
      <c r="L102" s="456">
        <f>L103</f>
        <v>686000</v>
      </c>
      <c r="M102" s="368"/>
      <c r="N102" s="368"/>
      <c r="O102" s="368"/>
      <c r="P102" s="368"/>
      <c r="Q102" s="369"/>
      <c r="R102" s="369"/>
      <c r="S102" s="346">
        <v>64456000</v>
      </c>
      <c r="T102" s="456">
        <f>T103</f>
        <v>0</v>
      </c>
      <c r="U102" s="325">
        <f t="shared" si="11"/>
        <v>0</v>
      </c>
    </row>
    <row r="103" spans="1:21" ht="58.5" customHeight="1">
      <c r="A103" s="343"/>
      <c r="B103" s="311"/>
      <c r="C103" s="477" t="s">
        <v>315</v>
      </c>
      <c r="D103" s="351" t="s">
        <v>181</v>
      </c>
      <c r="E103" s="351" t="s">
        <v>285</v>
      </c>
      <c r="F103" s="351" t="s">
        <v>409</v>
      </c>
      <c r="G103" s="351" t="s">
        <v>411</v>
      </c>
      <c r="H103" s="351" t="s">
        <v>42</v>
      </c>
      <c r="I103" s="351" t="s">
        <v>408</v>
      </c>
      <c r="J103" s="351" t="s">
        <v>183</v>
      </c>
      <c r="K103" s="351" t="s">
        <v>288</v>
      </c>
      <c r="L103" s="346">
        <v>686000</v>
      </c>
      <c r="M103" s="368"/>
      <c r="N103" s="368"/>
      <c r="O103" s="368"/>
      <c r="P103" s="368"/>
      <c r="Q103" s="369"/>
      <c r="R103" s="369"/>
      <c r="S103" s="475">
        <v>64456000</v>
      </c>
      <c r="T103" s="346">
        <v>0</v>
      </c>
      <c r="U103" s="325">
        <f t="shared" si="11"/>
        <v>0</v>
      </c>
    </row>
    <row r="104" spans="1:21" ht="31.5" customHeight="1">
      <c r="A104" s="343"/>
      <c r="B104" s="311"/>
      <c r="C104" s="478" t="s">
        <v>316</v>
      </c>
      <c r="D104" s="462" t="s">
        <v>181</v>
      </c>
      <c r="E104" s="462" t="s">
        <v>285</v>
      </c>
      <c r="F104" s="462" t="s">
        <v>409</v>
      </c>
      <c r="G104" s="462" t="s">
        <v>411</v>
      </c>
      <c r="H104" s="462" t="s">
        <v>478</v>
      </c>
      <c r="I104" s="462" t="s">
        <v>182</v>
      </c>
      <c r="J104" s="462" t="s">
        <v>183</v>
      </c>
      <c r="K104" s="462" t="s">
        <v>288</v>
      </c>
      <c r="L104" s="456">
        <f>L105</f>
        <v>541000</v>
      </c>
      <c r="M104" s="368"/>
      <c r="N104" s="368"/>
      <c r="O104" s="368"/>
      <c r="P104" s="368"/>
      <c r="Q104" s="369"/>
      <c r="R104" s="369"/>
      <c r="S104" s="346">
        <v>64456000</v>
      </c>
      <c r="T104" s="456">
        <f>T105</f>
        <v>0</v>
      </c>
      <c r="U104" s="325">
        <f t="shared" si="11"/>
        <v>0</v>
      </c>
    </row>
    <row r="105" spans="1:21" ht="33.75" customHeight="1">
      <c r="A105" s="335"/>
      <c r="B105" s="311"/>
      <c r="C105" s="479" t="s">
        <v>317</v>
      </c>
      <c r="D105" s="480" t="s">
        <v>181</v>
      </c>
      <c r="E105" s="480" t="s">
        <v>285</v>
      </c>
      <c r="F105" s="480" t="s">
        <v>409</v>
      </c>
      <c r="G105" s="480" t="s">
        <v>411</v>
      </c>
      <c r="H105" s="480" t="s">
        <v>478</v>
      </c>
      <c r="I105" s="480" t="s">
        <v>408</v>
      </c>
      <c r="J105" s="480" t="s">
        <v>183</v>
      </c>
      <c r="K105" s="480" t="s">
        <v>288</v>
      </c>
      <c r="L105" s="382">
        <v>541000</v>
      </c>
      <c r="M105" s="457"/>
      <c r="N105" s="457"/>
      <c r="O105" s="457"/>
      <c r="P105" s="457"/>
      <c r="Q105" s="458"/>
      <c r="R105" s="458"/>
      <c r="S105" s="456">
        <v>686000</v>
      </c>
      <c r="T105" s="382">
        <v>0</v>
      </c>
      <c r="U105" s="325">
        <f t="shared" si="11"/>
        <v>0</v>
      </c>
    </row>
    <row r="106" spans="1:21" ht="31.5" customHeight="1" hidden="1">
      <c r="A106" s="343"/>
      <c r="B106" s="311"/>
      <c r="C106" s="481" t="s">
        <v>318</v>
      </c>
      <c r="D106" s="455" t="s">
        <v>181</v>
      </c>
      <c r="E106" s="455" t="s">
        <v>285</v>
      </c>
      <c r="F106" s="455" t="s">
        <v>409</v>
      </c>
      <c r="G106" s="455" t="s">
        <v>411</v>
      </c>
      <c r="H106" s="455" t="s">
        <v>299</v>
      </c>
      <c r="I106" s="455" t="s">
        <v>182</v>
      </c>
      <c r="J106" s="455" t="s">
        <v>183</v>
      </c>
      <c r="K106" s="455" t="s">
        <v>288</v>
      </c>
      <c r="L106" s="466">
        <f>L107</f>
        <v>154355000</v>
      </c>
      <c r="M106" s="368"/>
      <c r="N106" s="368"/>
      <c r="O106" s="368"/>
      <c r="P106" s="368"/>
      <c r="Q106" s="369"/>
      <c r="R106" s="369"/>
      <c r="S106" s="346">
        <v>686000</v>
      </c>
      <c r="T106" s="466">
        <f>T107</f>
        <v>34730485.72</v>
      </c>
      <c r="U106" s="325">
        <f t="shared" si="11"/>
        <v>22.500395659356677</v>
      </c>
    </row>
    <row r="107" spans="1:21" ht="26.25" customHeight="1">
      <c r="A107" s="343"/>
      <c r="B107" s="311"/>
      <c r="C107" s="409" t="s">
        <v>319</v>
      </c>
      <c r="D107" s="351" t="s">
        <v>181</v>
      </c>
      <c r="E107" s="351" t="s">
        <v>285</v>
      </c>
      <c r="F107" s="351" t="s">
        <v>409</v>
      </c>
      <c r="G107" s="351" t="s">
        <v>411</v>
      </c>
      <c r="H107" s="351" t="s">
        <v>299</v>
      </c>
      <c r="I107" s="351" t="s">
        <v>408</v>
      </c>
      <c r="J107" s="351" t="s">
        <v>183</v>
      </c>
      <c r="K107" s="351" t="s">
        <v>288</v>
      </c>
      <c r="L107" s="346">
        <f>113610000+40745000</f>
        <v>154355000</v>
      </c>
      <c r="M107" s="457"/>
      <c r="N107" s="457"/>
      <c r="O107" s="457"/>
      <c r="P107" s="457"/>
      <c r="Q107" s="458"/>
      <c r="R107" s="458"/>
      <c r="S107" s="456">
        <v>541000</v>
      </c>
      <c r="T107" s="346">
        <v>34730485.72</v>
      </c>
      <c r="U107" s="325">
        <f t="shared" si="11"/>
        <v>22.500395659356677</v>
      </c>
    </row>
    <row r="108" spans="1:21" ht="24.75" customHeight="1">
      <c r="A108" s="343"/>
      <c r="B108" s="311"/>
      <c r="C108" s="336" t="s">
        <v>576</v>
      </c>
      <c r="D108" s="337" t="s">
        <v>181</v>
      </c>
      <c r="E108" s="337" t="s">
        <v>285</v>
      </c>
      <c r="F108" s="337" t="s">
        <v>409</v>
      </c>
      <c r="G108" s="337" t="s">
        <v>412</v>
      </c>
      <c r="H108" s="337" t="s">
        <v>181</v>
      </c>
      <c r="I108" s="337" t="s">
        <v>182</v>
      </c>
      <c r="J108" s="337" t="s">
        <v>183</v>
      </c>
      <c r="K108" s="337" t="s">
        <v>288</v>
      </c>
      <c r="L108" s="339">
        <f>L109+L111+L113</f>
        <v>1906000</v>
      </c>
      <c r="M108" s="457"/>
      <c r="N108" s="457"/>
      <c r="O108" s="457"/>
      <c r="P108" s="457"/>
      <c r="Q108" s="458"/>
      <c r="R108" s="458"/>
      <c r="S108" s="382">
        <v>541000</v>
      </c>
      <c r="T108" s="339">
        <f>T109+T111+T113</f>
        <v>16889.8</v>
      </c>
      <c r="U108" s="325">
        <f t="shared" si="11"/>
        <v>0.8861385099685204</v>
      </c>
    </row>
    <row r="109" spans="1:21" ht="47.25" customHeight="1">
      <c r="A109" s="343"/>
      <c r="B109" s="311"/>
      <c r="C109" s="481" t="s">
        <v>320</v>
      </c>
      <c r="D109" s="455" t="s">
        <v>181</v>
      </c>
      <c r="E109" s="455" t="s">
        <v>285</v>
      </c>
      <c r="F109" s="455" t="s">
        <v>409</v>
      </c>
      <c r="G109" s="455" t="s">
        <v>412</v>
      </c>
      <c r="H109" s="455" t="s">
        <v>321</v>
      </c>
      <c r="I109" s="455" t="s">
        <v>182</v>
      </c>
      <c r="J109" s="455" t="s">
        <v>183</v>
      </c>
      <c r="K109" s="455" t="s">
        <v>288</v>
      </c>
      <c r="L109" s="466">
        <f>L110</f>
        <v>0</v>
      </c>
      <c r="M109" s="482"/>
      <c r="N109" s="482"/>
      <c r="O109" s="482"/>
      <c r="P109" s="482"/>
      <c r="Q109" s="483"/>
      <c r="R109" s="483"/>
      <c r="S109" s="466">
        <v>154355000</v>
      </c>
      <c r="T109" s="466">
        <f>T110</f>
        <v>0</v>
      </c>
      <c r="U109" s="325" t="e">
        <f t="shared" si="11"/>
        <v>#DIV/0!</v>
      </c>
    </row>
    <row r="110" spans="1:21" ht="52.5" customHeight="1">
      <c r="A110" s="343"/>
      <c r="B110" s="311"/>
      <c r="C110" s="409" t="s">
        <v>322</v>
      </c>
      <c r="D110" s="351" t="s">
        <v>181</v>
      </c>
      <c r="E110" s="351" t="s">
        <v>285</v>
      </c>
      <c r="F110" s="351" t="s">
        <v>409</v>
      </c>
      <c r="G110" s="351" t="s">
        <v>412</v>
      </c>
      <c r="H110" s="351" t="s">
        <v>321</v>
      </c>
      <c r="I110" s="351" t="s">
        <v>408</v>
      </c>
      <c r="J110" s="351" t="s">
        <v>183</v>
      </c>
      <c r="K110" s="351" t="s">
        <v>288</v>
      </c>
      <c r="L110" s="346">
        <v>0</v>
      </c>
      <c r="M110" s="482"/>
      <c r="N110" s="482"/>
      <c r="O110" s="482"/>
      <c r="P110" s="482"/>
      <c r="Q110" s="483"/>
      <c r="R110" s="483"/>
      <c r="S110" s="346">
        <v>154355000</v>
      </c>
      <c r="T110" s="346">
        <v>0</v>
      </c>
      <c r="U110" s="325" t="e">
        <f t="shared" si="11"/>
        <v>#DIV/0!</v>
      </c>
    </row>
    <row r="111" spans="1:21" ht="34.5" customHeight="1">
      <c r="A111" s="343"/>
      <c r="B111" s="311"/>
      <c r="C111" s="465" t="s">
        <v>323</v>
      </c>
      <c r="D111" s="455" t="s">
        <v>181</v>
      </c>
      <c r="E111" s="455" t="s">
        <v>285</v>
      </c>
      <c r="F111" s="455" t="s">
        <v>409</v>
      </c>
      <c r="G111" s="455" t="s">
        <v>412</v>
      </c>
      <c r="H111" s="455" t="s">
        <v>269</v>
      </c>
      <c r="I111" s="455" t="s">
        <v>182</v>
      </c>
      <c r="J111" s="455" t="s">
        <v>183</v>
      </c>
      <c r="K111" s="455" t="s">
        <v>288</v>
      </c>
      <c r="L111" s="466">
        <f>L112</f>
        <v>1803000</v>
      </c>
      <c r="M111" s="484"/>
      <c r="N111" s="484"/>
      <c r="O111" s="484"/>
      <c r="P111" s="484"/>
      <c r="Q111" s="484"/>
      <c r="R111" s="484"/>
      <c r="S111" s="485"/>
      <c r="T111" s="466">
        <f>T112</f>
        <v>4000</v>
      </c>
      <c r="U111" s="325"/>
    </row>
    <row r="112" spans="1:21" ht="60" customHeight="1">
      <c r="A112" s="343"/>
      <c r="B112" s="311"/>
      <c r="C112" s="468" t="s">
        <v>324</v>
      </c>
      <c r="D112" s="351" t="s">
        <v>181</v>
      </c>
      <c r="E112" s="351" t="s">
        <v>285</v>
      </c>
      <c r="F112" s="351" t="s">
        <v>409</v>
      </c>
      <c r="G112" s="351" t="s">
        <v>412</v>
      </c>
      <c r="H112" s="351" t="s">
        <v>269</v>
      </c>
      <c r="I112" s="351" t="s">
        <v>408</v>
      </c>
      <c r="J112" s="351" t="s">
        <v>183</v>
      </c>
      <c r="K112" s="351" t="s">
        <v>288</v>
      </c>
      <c r="L112" s="366">
        <v>1803000</v>
      </c>
      <c r="M112" s="486"/>
      <c r="N112" s="486"/>
      <c r="O112" s="486"/>
      <c r="P112" s="486"/>
      <c r="Q112" s="486"/>
      <c r="R112" s="486"/>
      <c r="S112" s="486"/>
      <c r="T112" s="366">
        <v>4000</v>
      </c>
      <c r="U112" s="325">
        <f t="shared" si="11"/>
        <v>0.22185246810870773</v>
      </c>
    </row>
    <row r="113" spans="1:21" ht="42" customHeight="1">
      <c r="A113" s="343"/>
      <c r="B113" s="311"/>
      <c r="C113" s="468" t="s">
        <v>325</v>
      </c>
      <c r="D113" s="351" t="s">
        <v>181</v>
      </c>
      <c r="E113" s="351" t="s">
        <v>285</v>
      </c>
      <c r="F113" s="351" t="s">
        <v>409</v>
      </c>
      <c r="G113" s="351" t="s">
        <v>412</v>
      </c>
      <c r="H113" s="351" t="s">
        <v>299</v>
      </c>
      <c r="I113" s="351" t="s">
        <v>408</v>
      </c>
      <c r="J113" s="351" t="s">
        <v>183</v>
      </c>
      <c r="K113" s="351" t="s">
        <v>288</v>
      </c>
      <c r="L113" s="346">
        <v>103000</v>
      </c>
      <c r="M113" s="486"/>
      <c r="N113" s="486"/>
      <c r="O113" s="486"/>
      <c r="P113" s="486"/>
      <c r="Q113" s="486"/>
      <c r="R113" s="486"/>
      <c r="S113" s="486"/>
      <c r="T113" s="346">
        <v>12889.8</v>
      </c>
      <c r="U113" s="325"/>
    </row>
    <row r="114" spans="1:21" ht="23.25" customHeight="1">
      <c r="A114" s="343"/>
      <c r="B114" s="311"/>
      <c r="C114" s="336" t="s">
        <v>326</v>
      </c>
      <c r="D114" s="337" t="s">
        <v>181</v>
      </c>
      <c r="E114" s="337" t="s">
        <v>285</v>
      </c>
      <c r="F114" s="337" t="s">
        <v>403</v>
      </c>
      <c r="G114" s="337" t="s">
        <v>182</v>
      </c>
      <c r="H114" s="337" t="s">
        <v>181</v>
      </c>
      <c r="I114" s="337" t="s">
        <v>182</v>
      </c>
      <c r="J114" s="337" t="s">
        <v>183</v>
      </c>
      <c r="K114" s="337" t="s">
        <v>283</v>
      </c>
      <c r="L114" s="339">
        <f>L115</f>
        <v>940860</v>
      </c>
      <c r="M114" s="486"/>
      <c r="N114" s="486"/>
      <c r="O114" s="486"/>
      <c r="P114" s="486"/>
      <c r="Q114" s="486"/>
      <c r="R114" s="486"/>
      <c r="S114" s="486"/>
      <c r="T114" s="339">
        <f>T115</f>
        <v>185453.31</v>
      </c>
      <c r="U114" s="325">
        <f t="shared" si="11"/>
        <v>19.711042025381033</v>
      </c>
    </row>
    <row r="115" spans="1:21" ht="30" customHeight="1">
      <c r="A115" s="335"/>
      <c r="B115" s="311"/>
      <c r="C115" s="487" t="s">
        <v>327</v>
      </c>
      <c r="D115" s="488" t="s">
        <v>181</v>
      </c>
      <c r="E115" s="488" t="s">
        <v>285</v>
      </c>
      <c r="F115" s="488" t="s">
        <v>403</v>
      </c>
      <c r="G115" s="488" t="s">
        <v>408</v>
      </c>
      <c r="H115" s="488" t="s">
        <v>193</v>
      </c>
      <c r="I115" s="488" t="s">
        <v>408</v>
      </c>
      <c r="J115" s="488" t="s">
        <v>183</v>
      </c>
      <c r="K115" s="488" t="s">
        <v>283</v>
      </c>
      <c r="L115" s="489">
        <v>940860</v>
      </c>
      <c r="M115" s="486"/>
      <c r="N115" s="486"/>
      <c r="O115" s="486"/>
      <c r="P115" s="486"/>
      <c r="Q115" s="486"/>
      <c r="R115" s="486"/>
      <c r="S115" s="486"/>
      <c r="T115" s="489">
        <v>185453.31</v>
      </c>
      <c r="U115" s="325">
        <f t="shared" si="11"/>
        <v>19.711042025381033</v>
      </c>
    </row>
    <row r="116" spans="1:21" ht="20.25" customHeight="1">
      <c r="A116" s="343"/>
      <c r="B116" s="311"/>
      <c r="C116" s="490" t="s">
        <v>328</v>
      </c>
      <c r="D116" s="337" t="s">
        <v>181</v>
      </c>
      <c r="E116" s="337" t="s">
        <v>285</v>
      </c>
      <c r="F116" s="337" t="s">
        <v>329</v>
      </c>
      <c r="G116" s="337" t="s">
        <v>408</v>
      </c>
      <c r="H116" s="337" t="s">
        <v>181</v>
      </c>
      <c r="I116" s="337" t="s">
        <v>182</v>
      </c>
      <c r="J116" s="337" t="s">
        <v>183</v>
      </c>
      <c r="K116" s="337" t="s">
        <v>181</v>
      </c>
      <c r="L116" s="339">
        <f>L117</f>
        <v>0</v>
      </c>
      <c r="M116" s="486"/>
      <c r="N116" s="486"/>
      <c r="O116" s="486"/>
      <c r="P116" s="486"/>
      <c r="Q116" s="486"/>
      <c r="R116" s="486"/>
      <c r="S116" s="486"/>
      <c r="T116" s="339">
        <f>T117</f>
        <v>0</v>
      </c>
      <c r="U116" s="325" t="e">
        <f t="shared" si="11"/>
        <v>#DIV/0!</v>
      </c>
    </row>
    <row r="117" spans="1:21" ht="54.75" customHeight="1">
      <c r="A117" s="335"/>
      <c r="B117" s="311"/>
      <c r="C117" s="487" t="s">
        <v>330</v>
      </c>
      <c r="D117" s="488" t="s">
        <v>181</v>
      </c>
      <c r="E117" s="488" t="s">
        <v>285</v>
      </c>
      <c r="F117" s="488" t="s">
        <v>329</v>
      </c>
      <c r="G117" s="488" t="s">
        <v>408</v>
      </c>
      <c r="H117" s="488" t="s">
        <v>189</v>
      </c>
      <c r="I117" s="488" t="s">
        <v>408</v>
      </c>
      <c r="J117" s="488" t="s">
        <v>183</v>
      </c>
      <c r="K117" s="488" t="s">
        <v>288</v>
      </c>
      <c r="L117" s="489">
        <v>0</v>
      </c>
      <c r="M117" s="486"/>
      <c r="N117" s="486"/>
      <c r="O117" s="486"/>
      <c r="P117" s="486"/>
      <c r="Q117" s="486"/>
      <c r="R117" s="486"/>
      <c r="S117" s="486"/>
      <c r="T117" s="489">
        <v>0</v>
      </c>
      <c r="U117" s="325" t="e">
        <f t="shared" si="11"/>
        <v>#DIV/0!</v>
      </c>
    </row>
    <row r="118" spans="1:23" ht="50.25" customHeight="1" thickBot="1">
      <c r="A118" s="343"/>
      <c r="B118" s="311"/>
      <c r="C118" s="336" t="s">
        <v>331</v>
      </c>
      <c r="D118" s="337" t="s">
        <v>181</v>
      </c>
      <c r="E118" s="337" t="s">
        <v>285</v>
      </c>
      <c r="F118" s="337" t="s">
        <v>332</v>
      </c>
      <c r="G118" s="337" t="s">
        <v>182</v>
      </c>
      <c r="H118" s="337" t="s">
        <v>181</v>
      </c>
      <c r="I118" s="337" t="s">
        <v>182</v>
      </c>
      <c r="J118" s="337" t="s">
        <v>183</v>
      </c>
      <c r="K118" s="337" t="s">
        <v>181</v>
      </c>
      <c r="L118" s="339">
        <f>L119</f>
        <v>-2690123.93</v>
      </c>
      <c r="M118" s="486"/>
      <c r="N118" s="486"/>
      <c r="O118" s="486"/>
      <c r="P118" s="486"/>
      <c r="Q118" s="486"/>
      <c r="R118" s="486"/>
      <c r="S118" s="486"/>
      <c r="T118" s="339">
        <f>T119</f>
        <v>-2890123.93</v>
      </c>
      <c r="U118" s="325">
        <f t="shared" si="11"/>
        <v>107.43460172111847</v>
      </c>
      <c r="W118" s="485"/>
    </row>
    <row r="119" spans="1:23" ht="35.25" customHeight="1" thickBot="1">
      <c r="A119" s="491"/>
      <c r="B119" s="311"/>
      <c r="C119" s="492" t="s">
        <v>333</v>
      </c>
      <c r="D119" s="493" t="s">
        <v>181</v>
      </c>
      <c r="E119" s="493" t="s">
        <v>285</v>
      </c>
      <c r="F119" s="493" t="s">
        <v>332</v>
      </c>
      <c r="G119" s="493" t="s">
        <v>408</v>
      </c>
      <c r="H119" s="493" t="s">
        <v>181</v>
      </c>
      <c r="I119" s="493" t="s">
        <v>408</v>
      </c>
      <c r="J119" s="493" t="s">
        <v>183</v>
      </c>
      <c r="K119" s="493" t="s">
        <v>288</v>
      </c>
      <c r="L119" s="494">
        <v>-2690123.93</v>
      </c>
      <c r="M119" s="486"/>
      <c r="N119" s="486"/>
      <c r="O119" s="486"/>
      <c r="P119" s="486"/>
      <c r="Q119" s="486"/>
      <c r="R119" s="486"/>
      <c r="S119" s="486"/>
      <c r="T119" s="494">
        <v>-2890123.93</v>
      </c>
      <c r="U119" s="495">
        <f t="shared" si="11"/>
        <v>107.43460172111847</v>
      </c>
      <c r="W119" s="305"/>
    </row>
    <row r="120" spans="1:21" ht="13.5" customHeight="1" thickBot="1">
      <c r="A120" s="310"/>
      <c r="B120" s="311"/>
      <c r="C120" s="496" t="s">
        <v>334</v>
      </c>
      <c r="D120" s="497"/>
      <c r="E120" s="497"/>
      <c r="F120" s="497"/>
      <c r="G120" s="497"/>
      <c r="H120" s="497"/>
      <c r="I120" s="497"/>
      <c r="J120" s="497"/>
      <c r="K120" s="498"/>
      <c r="L120" s="339">
        <f>L8+L82</f>
        <v>393132412.49</v>
      </c>
      <c r="M120" s="368"/>
      <c r="N120" s="368"/>
      <c r="O120" s="368"/>
      <c r="P120" s="368"/>
      <c r="Q120" s="368"/>
      <c r="R120" s="368"/>
      <c r="S120" s="339" t="e">
        <f>S6+S79</f>
        <v>#VALUE!</v>
      </c>
      <c r="T120" s="339">
        <f>T8+T81</f>
        <v>93830289.87</v>
      </c>
      <c r="U120" s="451"/>
    </row>
    <row r="121" spans="1:20" ht="33" customHeight="1">
      <c r="A121" s="310"/>
      <c r="B121" s="311"/>
      <c r="L121" s="304"/>
      <c r="M121" s="499"/>
      <c r="N121" s="499"/>
      <c r="O121" s="499"/>
      <c r="P121" s="499"/>
      <c r="Q121" s="499"/>
      <c r="R121" s="499"/>
      <c r="S121" s="499"/>
      <c r="T121" s="500"/>
    </row>
    <row r="122" spans="1:19" ht="18.75">
      <c r="A122" s="310"/>
      <c r="B122" s="311"/>
      <c r="C122" s="310"/>
      <c r="D122" s="312"/>
      <c r="E122" s="312"/>
      <c r="F122" s="312"/>
      <c r="G122" s="312"/>
      <c r="H122" s="312"/>
      <c r="I122" s="312"/>
      <c r="J122" s="312"/>
      <c r="K122" s="312"/>
      <c r="L122" s="304"/>
      <c r="M122" s="486"/>
      <c r="N122" s="486"/>
      <c r="O122" s="486"/>
      <c r="P122" s="486"/>
      <c r="Q122" s="486"/>
      <c r="R122" s="486"/>
      <c r="S122" s="486"/>
    </row>
    <row r="123" spans="1:19" ht="18.75">
      <c r="A123" s="310"/>
      <c r="B123" s="311"/>
      <c r="C123" s="310"/>
      <c r="D123" s="312"/>
      <c r="E123" s="312"/>
      <c r="F123" s="312"/>
      <c r="G123" s="312"/>
      <c r="H123" s="312"/>
      <c r="I123" s="312"/>
      <c r="J123" s="312"/>
      <c r="K123" s="312"/>
      <c r="L123" s="304"/>
      <c r="M123" s="486"/>
      <c r="N123" s="486"/>
      <c r="O123" s="486"/>
      <c r="P123" s="486"/>
      <c r="Q123" s="486"/>
      <c r="R123" s="486"/>
      <c r="S123" s="486"/>
    </row>
    <row r="124" spans="1:19" ht="18.75">
      <c r="A124" s="310"/>
      <c r="B124" s="311"/>
      <c r="C124" s="310"/>
      <c r="D124" s="312"/>
      <c r="E124" s="312"/>
      <c r="F124" s="312"/>
      <c r="G124" s="312"/>
      <c r="H124" s="312"/>
      <c r="I124" s="312"/>
      <c r="J124" s="312"/>
      <c r="K124" s="312"/>
      <c r="L124" s="304"/>
      <c r="M124" s="486"/>
      <c r="N124" s="486"/>
      <c r="O124" s="486"/>
      <c r="P124" s="486"/>
      <c r="Q124" s="486"/>
      <c r="R124" s="486"/>
      <c r="S124" s="486"/>
    </row>
    <row r="125" spans="1:19" ht="18.75">
      <c r="A125" s="310"/>
      <c r="B125" s="311"/>
      <c r="C125" s="310"/>
      <c r="D125" s="312"/>
      <c r="E125" s="312"/>
      <c r="F125" s="312"/>
      <c r="G125" s="312"/>
      <c r="H125" s="312"/>
      <c r="I125" s="312"/>
      <c r="J125" s="312"/>
      <c r="K125" s="312"/>
      <c r="L125" s="304"/>
      <c r="M125" s="486"/>
      <c r="N125" s="486"/>
      <c r="O125" s="486"/>
      <c r="P125" s="486"/>
      <c r="Q125" s="486"/>
      <c r="R125" s="486"/>
      <c r="S125" s="486"/>
    </row>
    <row r="126" spans="1:19" ht="18.75">
      <c r="A126" s="310"/>
      <c r="B126" s="311"/>
      <c r="C126" s="310"/>
      <c r="D126" s="312"/>
      <c r="E126" s="312"/>
      <c r="F126" s="312"/>
      <c r="G126" s="312"/>
      <c r="H126" s="312"/>
      <c r="I126" s="312"/>
      <c r="J126" s="312"/>
      <c r="K126" s="312"/>
      <c r="L126" s="304"/>
      <c r="M126" s="486"/>
      <c r="N126" s="486"/>
      <c r="O126" s="486"/>
      <c r="P126" s="486"/>
      <c r="Q126" s="486"/>
      <c r="R126" s="486"/>
      <c r="S126" s="486"/>
    </row>
    <row r="127" spans="1:19" ht="18.75">
      <c r="A127" s="310"/>
      <c r="B127" s="311"/>
      <c r="C127" s="310"/>
      <c r="D127" s="312"/>
      <c r="E127" s="312"/>
      <c r="F127" s="312"/>
      <c r="G127" s="312"/>
      <c r="H127" s="312"/>
      <c r="I127" s="312"/>
      <c r="J127" s="312"/>
      <c r="K127" s="312"/>
      <c r="L127" s="304"/>
      <c r="M127" s="486"/>
      <c r="N127" s="486"/>
      <c r="O127" s="486"/>
      <c r="P127" s="486"/>
      <c r="Q127" s="486"/>
      <c r="R127" s="486"/>
      <c r="S127" s="486"/>
    </row>
    <row r="128" spans="1:19" ht="18.75">
      <c r="A128" s="310"/>
      <c r="B128" s="311"/>
      <c r="C128" s="310"/>
      <c r="D128" s="312"/>
      <c r="E128" s="312"/>
      <c r="F128" s="312"/>
      <c r="G128" s="312"/>
      <c r="H128" s="312"/>
      <c r="I128" s="312"/>
      <c r="J128" s="312"/>
      <c r="K128" s="312"/>
      <c r="L128" s="304"/>
      <c r="M128" s="486"/>
      <c r="N128" s="486"/>
      <c r="O128" s="486"/>
      <c r="P128" s="486"/>
      <c r="Q128" s="486"/>
      <c r="R128" s="486"/>
      <c r="S128" s="486"/>
    </row>
    <row r="129" spans="1:19" ht="18.75">
      <c r="A129" s="310"/>
      <c r="B129" s="311"/>
      <c r="C129" s="310"/>
      <c r="D129" s="312"/>
      <c r="E129" s="312"/>
      <c r="F129" s="312"/>
      <c r="G129" s="312"/>
      <c r="H129" s="312"/>
      <c r="I129" s="312"/>
      <c r="J129" s="312"/>
      <c r="K129" s="312"/>
      <c r="L129" s="304"/>
      <c r="M129" s="486"/>
      <c r="N129" s="486"/>
      <c r="O129" s="486"/>
      <c r="P129" s="486"/>
      <c r="Q129" s="486"/>
      <c r="R129" s="486"/>
      <c r="S129" s="486"/>
    </row>
    <row r="130" spans="1:19" ht="18.75">
      <c r="A130" s="310"/>
      <c r="B130" s="311"/>
      <c r="C130" s="310"/>
      <c r="D130" s="312"/>
      <c r="E130" s="312"/>
      <c r="F130" s="312"/>
      <c r="G130" s="312"/>
      <c r="H130" s="312"/>
      <c r="I130" s="312"/>
      <c r="J130" s="312"/>
      <c r="K130" s="312"/>
      <c r="L130" s="304"/>
      <c r="M130" s="486"/>
      <c r="N130" s="486"/>
      <c r="O130" s="486"/>
      <c r="P130" s="486"/>
      <c r="Q130" s="486"/>
      <c r="R130" s="486"/>
      <c r="S130" s="486"/>
    </row>
    <row r="131" spans="1:19" ht="18.75">
      <c r="A131" s="310"/>
      <c r="B131" s="311"/>
      <c r="C131" s="310"/>
      <c r="D131" s="312"/>
      <c r="E131" s="312"/>
      <c r="F131" s="312"/>
      <c r="G131" s="312"/>
      <c r="H131" s="312"/>
      <c r="I131" s="312"/>
      <c r="J131" s="312"/>
      <c r="K131" s="312"/>
      <c r="L131" s="304"/>
      <c r="M131" s="486"/>
      <c r="N131" s="486"/>
      <c r="O131" s="486"/>
      <c r="P131" s="486"/>
      <c r="Q131" s="486"/>
      <c r="R131" s="486"/>
      <c r="S131" s="486"/>
    </row>
    <row r="132" spans="1:19" ht="18.75">
      <c r="A132" s="310"/>
      <c r="B132" s="311"/>
      <c r="C132" s="310"/>
      <c r="D132" s="312"/>
      <c r="E132" s="312"/>
      <c r="F132" s="312"/>
      <c r="G132" s="312"/>
      <c r="H132" s="312"/>
      <c r="I132" s="312"/>
      <c r="J132" s="312"/>
      <c r="K132" s="312"/>
      <c r="L132" s="304"/>
      <c r="M132" s="486"/>
      <c r="N132" s="486"/>
      <c r="O132" s="486"/>
      <c r="P132" s="486"/>
      <c r="Q132" s="486"/>
      <c r="R132" s="486"/>
      <c r="S132" s="486"/>
    </row>
    <row r="133" spans="1:19" ht="18.75">
      <c r="A133" s="310"/>
      <c r="B133" s="311"/>
      <c r="C133" s="310"/>
      <c r="D133" s="312"/>
      <c r="E133" s="312"/>
      <c r="F133" s="312"/>
      <c r="G133" s="312"/>
      <c r="H133" s="312"/>
      <c r="I133" s="312"/>
      <c r="J133" s="312"/>
      <c r="K133" s="312"/>
      <c r="L133" s="304"/>
      <c r="M133" s="486"/>
      <c r="N133" s="486"/>
      <c r="O133" s="486"/>
      <c r="P133" s="486"/>
      <c r="Q133" s="486"/>
      <c r="R133" s="486"/>
      <c r="S133" s="486"/>
    </row>
    <row r="134" spans="1:19" ht="18.75">
      <c r="A134" s="310"/>
      <c r="B134" s="311"/>
      <c r="C134" s="310"/>
      <c r="D134" s="312"/>
      <c r="E134" s="312"/>
      <c r="F134" s="312"/>
      <c r="G134" s="312"/>
      <c r="H134" s="312"/>
      <c r="I134" s="312"/>
      <c r="J134" s="312"/>
      <c r="K134" s="312"/>
      <c r="L134" s="304"/>
      <c r="M134" s="486"/>
      <c r="N134" s="486"/>
      <c r="O134" s="486"/>
      <c r="P134" s="486"/>
      <c r="Q134" s="486"/>
      <c r="R134" s="486"/>
      <c r="S134" s="486"/>
    </row>
    <row r="135" spans="1:19" ht="18.75">
      <c r="A135" s="310"/>
      <c r="B135" s="311"/>
      <c r="C135" s="310"/>
      <c r="D135" s="312"/>
      <c r="E135" s="312"/>
      <c r="F135" s="312"/>
      <c r="G135" s="312"/>
      <c r="H135" s="312"/>
      <c r="I135" s="312"/>
      <c r="J135" s="312"/>
      <c r="K135" s="312"/>
      <c r="L135" s="304"/>
      <c r="M135" s="486"/>
      <c r="N135" s="486"/>
      <c r="O135" s="486"/>
      <c r="P135" s="486"/>
      <c r="Q135" s="486"/>
      <c r="R135" s="486"/>
      <c r="S135" s="486"/>
    </row>
    <row r="136" spans="1:19" ht="18.75">
      <c r="A136" s="310"/>
      <c r="B136" s="311"/>
      <c r="C136" s="310"/>
      <c r="D136" s="312"/>
      <c r="E136" s="312"/>
      <c r="F136" s="312"/>
      <c r="G136" s="312"/>
      <c r="H136" s="312"/>
      <c r="I136" s="312"/>
      <c r="J136" s="312"/>
      <c r="K136" s="312"/>
      <c r="L136" s="304"/>
      <c r="M136" s="486"/>
      <c r="N136" s="486"/>
      <c r="O136" s="486"/>
      <c r="P136" s="486"/>
      <c r="Q136" s="486"/>
      <c r="R136" s="486"/>
      <c r="S136" s="486"/>
    </row>
    <row r="137" spans="1:19" ht="18.75">
      <c r="A137" s="310"/>
      <c r="B137" s="311"/>
      <c r="C137" s="310"/>
      <c r="D137" s="312"/>
      <c r="E137" s="312"/>
      <c r="F137" s="312"/>
      <c r="G137" s="312"/>
      <c r="H137" s="312"/>
      <c r="I137" s="312"/>
      <c r="J137" s="312"/>
      <c r="K137" s="312"/>
      <c r="L137" s="304"/>
      <c r="M137" s="486"/>
      <c r="N137" s="486"/>
      <c r="O137" s="486"/>
      <c r="P137" s="486"/>
      <c r="Q137" s="486"/>
      <c r="R137" s="486"/>
      <c r="S137" s="486"/>
    </row>
    <row r="138" spans="1:19" ht="18.75">
      <c r="A138" s="310"/>
      <c r="B138" s="311"/>
      <c r="C138" s="310"/>
      <c r="D138" s="312"/>
      <c r="E138" s="312"/>
      <c r="F138" s="312"/>
      <c r="G138" s="312"/>
      <c r="H138" s="312"/>
      <c r="I138" s="312"/>
      <c r="J138" s="312"/>
      <c r="K138" s="312"/>
      <c r="L138" s="304"/>
      <c r="M138" s="486"/>
      <c r="N138" s="486"/>
      <c r="O138" s="486"/>
      <c r="P138" s="486"/>
      <c r="Q138" s="486"/>
      <c r="R138" s="486"/>
      <c r="S138" s="486"/>
    </row>
    <row r="139" spans="1:19" ht="18.75">
      <c r="A139" s="310"/>
      <c r="B139" s="311"/>
      <c r="C139" s="310"/>
      <c r="D139" s="312"/>
      <c r="E139" s="312"/>
      <c r="F139" s="312"/>
      <c r="G139" s="312"/>
      <c r="H139" s="312"/>
      <c r="I139" s="312"/>
      <c r="J139" s="312"/>
      <c r="K139" s="312"/>
      <c r="L139" s="304"/>
      <c r="M139" s="486"/>
      <c r="N139" s="486"/>
      <c r="O139" s="486"/>
      <c r="P139" s="486"/>
      <c r="Q139" s="486"/>
      <c r="R139" s="486"/>
      <c r="S139" s="486"/>
    </row>
    <row r="140" spans="1:19" ht="18.75">
      <c r="A140" s="310"/>
      <c r="B140" s="311"/>
      <c r="C140" s="310"/>
      <c r="D140" s="312"/>
      <c r="E140" s="312"/>
      <c r="F140" s="312"/>
      <c r="G140" s="312"/>
      <c r="H140" s="312"/>
      <c r="I140" s="312"/>
      <c r="J140" s="312"/>
      <c r="K140" s="312"/>
      <c r="L140" s="304"/>
      <c r="M140" s="486"/>
      <c r="N140" s="486"/>
      <c r="O140" s="486"/>
      <c r="P140" s="486"/>
      <c r="Q140" s="486"/>
      <c r="R140" s="486"/>
      <c r="S140" s="486"/>
    </row>
    <row r="141" spans="1:19" ht="18.75">
      <c r="A141" s="310"/>
      <c r="B141" s="311"/>
      <c r="C141" s="310"/>
      <c r="D141" s="312"/>
      <c r="E141" s="312"/>
      <c r="F141" s="312"/>
      <c r="G141" s="312"/>
      <c r="H141" s="312"/>
      <c r="I141" s="312"/>
      <c r="J141" s="312"/>
      <c r="K141" s="312"/>
      <c r="L141" s="486"/>
      <c r="M141" s="486"/>
      <c r="N141" s="486"/>
      <c r="O141" s="486"/>
      <c r="P141" s="486"/>
      <c r="Q141" s="486"/>
      <c r="R141" s="486"/>
      <c r="S141" s="486"/>
    </row>
    <row r="142" spans="1:19" ht="18.75">
      <c r="A142" s="310"/>
      <c r="B142" s="311"/>
      <c r="C142" s="310"/>
      <c r="D142" s="312"/>
      <c r="E142" s="312"/>
      <c r="F142" s="312"/>
      <c r="G142" s="312"/>
      <c r="H142" s="312"/>
      <c r="I142" s="312"/>
      <c r="J142" s="312"/>
      <c r="K142" s="312"/>
      <c r="L142" s="486"/>
      <c r="M142" s="486"/>
      <c r="N142" s="486"/>
      <c r="O142" s="486"/>
      <c r="P142" s="486"/>
      <c r="Q142" s="486"/>
      <c r="R142" s="486"/>
      <c r="S142" s="486"/>
    </row>
    <row r="143" spans="1:19" ht="18.75">
      <c r="A143" s="310"/>
      <c r="B143" s="311"/>
      <c r="C143" s="310"/>
      <c r="D143" s="312"/>
      <c r="E143" s="312"/>
      <c r="F143" s="312"/>
      <c r="G143" s="312"/>
      <c r="H143" s="312"/>
      <c r="I143" s="312"/>
      <c r="J143" s="312"/>
      <c r="K143" s="312"/>
      <c r="L143" s="486"/>
      <c r="M143" s="486"/>
      <c r="N143" s="486"/>
      <c r="O143" s="486"/>
      <c r="P143" s="486"/>
      <c r="Q143" s="486"/>
      <c r="R143" s="486"/>
      <c r="S143" s="486"/>
    </row>
    <row r="144" spans="1:19" ht="18.75">
      <c r="A144" s="310"/>
      <c r="B144" s="311"/>
      <c r="C144" s="310"/>
      <c r="D144" s="312"/>
      <c r="E144" s="312"/>
      <c r="F144" s="312"/>
      <c r="G144" s="312"/>
      <c r="H144" s="312"/>
      <c r="I144" s="312"/>
      <c r="J144" s="312"/>
      <c r="K144" s="312"/>
      <c r="L144" s="486"/>
      <c r="M144" s="486"/>
      <c r="N144" s="486"/>
      <c r="O144" s="486"/>
      <c r="P144" s="486"/>
      <c r="Q144" s="486"/>
      <c r="R144" s="486"/>
      <c r="S144" s="486"/>
    </row>
    <row r="145" spans="1:19" ht="18.75">
      <c r="A145" s="310"/>
      <c r="B145" s="311"/>
      <c r="C145" s="310"/>
      <c r="D145" s="312"/>
      <c r="E145" s="312"/>
      <c r="F145" s="312"/>
      <c r="G145" s="312"/>
      <c r="H145" s="312"/>
      <c r="I145" s="312"/>
      <c r="J145" s="312"/>
      <c r="K145" s="312"/>
      <c r="L145" s="486"/>
      <c r="M145" s="486"/>
      <c r="N145" s="486"/>
      <c r="O145" s="486"/>
      <c r="P145" s="486"/>
      <c r="Q145" s="486"/>
      <c r="R145" s="486"/>
      <c r="S145" s="486"/>
    </row>
    <row r="146" spans="1:19" ht="18.75">
      <c r="A146" s="310"/>
      <c r="B146" s="311"/>
      <c r="C146" s="310"/>
      <c r="D146" s="312"/>
      <c r="E146" s="312"/>
      <c r="F146" s="312"/>
      <c r="G146" s="312"/>
      <c r="H146" s="312"/>
      <c r="I146" s="312"/>
      <c r="J146" s="312"/>
      <c r="K146" s="312"/>
      <c r="L146" s="486"/>
      <c r="M146" s="486"/>
      <c r="N146" s="486"/>
      <c r="O146" s="486"/>
      <c r="P146" s="486"/>
      <c r="Q146" s="486"/>
      <c r="R146" s="486"/>
      <c r="S146" s="486"/>
    </row>
    <row r="147" spans="1:19" ht="18.75">
      <c r="A147" s="310"/>
      <c r="B147" s="311"/>
      <c r="C147" s="310"/>
      <c r="D147" s="312"/>
      <c r="E147" s="312"/>
      <c r="F147" s="312"/>
      <c r="G147" s="312"/>
      <c r="H147" s="312"/>
      <c r="I147" s="312"/>
      <c r="J147" s="312"/>
      <c r="K147" s="312"/>
      <c r="L147" s="486"/>
      <c r="M147" s="486"/>
      <c r="N147" s="486"/>
      <c r="O147" s="486"/>
      <c r="P147" s="486"/>
      <c r="Q147" s="486"/>
      <c r="R147" s="486"/>
      <c r="S147" s="486"/>
    </row>
    <row r="148" spans="1:19" ht="18.75">
      <c r="A148" s="310"/>
      <c r="B148" s="311"/>
      <c r="C148" s="310"/>
      <c r="D148" s="312"/>
      <c r="E148" s="312"/>
      <c r="F148" s="312"/>
      <c r="G148" s="312"/>
      <c r="H148" s="312"/>
      <c r="I148" s="312"/>
      <c r="J148" s="312"/>
      <c r="K148" s="312"/>
      <c r="L148" s="486"/>
      <c r="M148" s="486"/>
      <c r="N148" s="486"/>
      <c r="O148" s="486"/>
      <c r="P148" s="486"/>
      <c r="Q148" s="486"/>
      <c r="R148" s="486"/>
      <c r="S148" s="486"/>
    </row>
    <row r="149" spans="1:19" ht="18.75">
      <c r="A149" s="310"/>
      <c r="B149" s="311"/>
      <c r="C149" s="310"/>
      <c r="D149" s="312"/>
      <c r="E149" s="312"/>
      <c r="F149" s="312"/>
      <c r="G149" s="312"/>
      <c r="H149" s="312"/>
      <c r="I149" s="312"/>
      <c r="J149" s="312"/>
      <c r="K149" s="312"/>
      <c r="L149" s="486"/>
      <c r="M149" s="486"/>
      <c r="N149" s="486"/>
      <c r="O149" s="486"/>
      <c r="P149" s="486"/>
      <c r="Q149" s="486"/>
      <c r="R149" s="486"/>
      <c r="S149" s="486"/>
    </row>
    <row r="150" spans="1:19" ht="18.75">
      <c r="A150" s="310"/>
      <c r="B150" s="311"/>
      <c r="C150" s="310"/>
      <c r="D150" s="312"/>
      <c r="E150" s="312"/>
      <c r="F150" s="312"/>
      <c r="G150" s="312"/>
      <c r="H150" s="312"/>
      <c r="I150" s="312"/>
      <c r="J150" s="312"/>
      <c r="K150" s="312"/>
      <c r="L150" s="486"/>
      <c r="M150" s="486"/>
      <c r="N150" s="486"/>
      <c r="O150" s="486"/>
      <c r="P150" s="486"/>
      <c r="Q150" s="486"/>
      <c r="R150" s="486"/>
      <c r="S150" s="486"/>
    </row>
    <row r="151" spans="1:19" ht="18.75">
      <c r="A151" s="310"/>
      <c r="B151" s="311"/>
      <c r="C151" s="310"/>
      <c r="D151" s="312"/>
      <c r="E151" s="312"/>
      <c r="F151" s="312"/>
      <c r="G151" s="312"/>
      <c r="H151" s="312"/>
      <c r="I151" s="312"/>
      <c r="J151" s="312"/>
      <c r="K151" s="312"/>
      <c r="L151" s="486"/>
      <c r="M151" s="486"/>
      <c r="N151" s="486"/>
      <c r="O151" s="486"/>
      <c r="P151" s="486"/>
      <c r="Q151" s="486"/>
      <c r="R151" s="486"/>
      <c r="S151" s="486"/>
    </row>
    <row r="152" spans="1:19" ht="18.75">
      <c r="A152" s="310"/>
      <c r="B152" s="311"/>
      <c r="C152" s="310"/>
      <c r="D152" s="312"/>
      <c r="E152" s="312"/>
      <c r="F152" s="312"/>
      <c r="G152" s="312"/>
      <c r="H152" s="312"/>
      <c r="I152" s="312"/>
      <c r="J152" s="312"/>
      <c r="K152" s="312"/>
      <c r="L152" s="486"/>
      <c r="M152" s="486"/>
      <c r="N152" s="486"/>
      <c r="O152" s="486"/>
      <c r="P152" s="486"/>
      <c r="Q152" s="486"/>
      <c r="R152" s="486"/>
      <c r="S152" s="486"/>
    </row>
    <row r="153" spans="1:19" ht="18.75">
      <c r="A153" s="310"/>
      <c r="B153" s="311"/>
      <c r="C153" s="310"/>
      <c r="D153" s="312"/>
      <c r="E153" s="312"/>
      <c r="F153" s="312"/>
      <c r="G153" s="312"/>
      <c r="H153" s="312"/>
      <c r="I153" s="312"/>
      <c r="J153" s="312"/>
      <c r="K153" s="312"/>
      <c r="L153" s="486"/>
      <c r="M153" s="486"/>
      <c r="N153" s="486"/>
      <c r="O153" s="486"/>
      <c r="P153" s="486"/>
      <c r="Q153" s="486"/>
      <c r="R153" s="486"/>
      <c r="S153" s="486"/>
    </row>
    <row r="154" spans="1:19" ht="18.75">
      <c r="A154" s="310"/>
      <c r="B154" s="311"/>
      <c r="C154" s="310"/>
      <c r="D154" s="312"/>
      <c r="E154" s="312"/>
      <c r="F154" s="312"/>
      <c r="G154" s="312"/>
      <c r="H154" s="312"/>
      <c r="I154" s="312"/>
      <c r="J154" s="312"/>
      <c r="K154" s="312"/>
      <c r="L154" s="486"/>
      <c r="M154" s="486"/>
      <c r="N154" s="486"/>
      <c r="O154" s="486"/>
      <c r="P154" s="486"/>
      <c r="Q154" s="486"/>
      <c r="R154" s="486"/>
      <c r="S154" s="486"/>
    </row>
    <row r="155" spans="1:19" ht="18.75">
      <c r="A155" s="310"/>
      <c r="B155" s="311"/>
      <c r="C155" s="310"/>
      <c r="D155" s="312"/>
      <c r="E155" s="312"/>
      <c r="F155" s="312"/>
      <c r="G155" s="312"/>
      <c r="H155" s="312"/>
      <c r="I155" s="312"/>
      <c r="J155" s="312"/>
      <c r="K155" s="312"/>
      <c r="L155" s="486"/>
      <c r="M155" s="486"/>
      <c r="N155" s="486"/>
      <c r="O155" s="486"/>
      <c r="P155" s="486"/>
      <c r="Q155" s="486"/>
      <c r="R155" s="486"/>
      <c r="S155" s="486"/>
    </row>
    <row r="156" spans="1:19" ht="18.75">
      <c r="A156" s="310"/>
      <c r="B156" s="311"/>
      <c r="C156" s="310"/>
      <c r="D156" s="312"/>
      <c r="E156" s="312"/>
      <c r="F156" s="312"/>
      <c r="G156" s="312"/>
      <c r="H156" s="312"/>
      <c r="I156" s="312"/>
      <c r="J156" s="312"/>
      <c r="K156" s="312"/>
      <c r="L156" s="486"/>
      <c r="M156" s="486"/>
      <c r="N156" s="486"/>
      <c r="O156" s="486"/>
      <c r="P156" s="486"/>
      <c r="Q156" s="486"/>
      <c r="R156" s="486"/>
      <c r="S156" s="486"/>
    </row>
    <row r="157" spans="1:19" ht="18.75">
      <c r="A157" s="310"/>
      <c r="B157" s="311"/>
      <c r="C157" s="310"/>
      <c r="D157" s="312"/>
      <c r="E157" s="312"/>
      <c r="F157" s="312"/>
      <c r="G157" s="312"/>
      <c r="H157" s="312"/>
      <c r="I157" s="312"/>
      <c r="J157" s="312"/>
      <c r="K157" s="312"/>
      <c r="L157" s="486"/>
      <c r="M157" s="486"/>
      <c r="N157" s="486"/>
      <c r="O157" s="486"/>
      <c r="P157" s="486"/>
      <c r="Q157" s="486"/>
      <c r="R157" s="486"/>
      <c r="S157" s="486"/>
    </row>
    <row r="158" ht="18.75">
      <c r="C158" s="310"/>
    </row>
  </sheetData>
  <sheetProtection/>
  <mergeCells count="15">
    <mergeCell ref="L2:U2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U6:U7"/>
    <mergeCell ref="Q6:Q7"/>
    <mergeCell ref="R6:R7"/>
    <mergeCell ref="S6:S7"/>
    <mergeCell ref="T6:T7"/>
  </mergeCells>
  <printOptions/>
  <pageMargins left="0.7874015748031497" right="0.2362204724409449" top="0.3937007874015748" bottom="0.2362204724409449" header="0.36" footer="0.1968503937007874"/>
  <pageSetup fitToHeight="6" fitToWidth="1" horizontalDpi="600" verticalDpi="600" orientation="portrait" paperSize="9" scale="54" r:id="rId1"/>
  <rowBreaks count="2" manualBreakCount="2">
    <brk id="50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workbookViewId="0" topLeftCell="A333">
      <selection activeCell="H361" sqref="H361"/>
    </sheetView>
  </sheetViews>
  <sheetFormatPr defaultColWidth="9.00390625" defaultRowHeight="12.75"/>
  <cols>
    <col min="1" max="1" width="87.75390625" style="0" customWidth="1"/>
    <col min="2" max="2" width="7.125" style="0" customWidth="1"/>
    <col min="3" max="3" width="6.875" style="0" customWidth="1"/>
    <col min="4" max="4" width="6.375" style="0" customWidth="1"/>
    <col min="5" max="5" width="12.25390625" style="0" customWidth="1"/>
    <col min="6" max="6" width="5.375" style="0" customWidth="1"/>
    <col min="7" max="8" width="17.75390625" style="0" customWidth="1"/>
    <col min="9" max="9" width="10.125" style="0" bestFit="1" customWidth="1"/>
  </cols>
  <sheetData>
    <row r="1" spans="4:7" ht="48" customHeight="1">
      <c r="D1" s="306" t="s">
        <v>398</v>
      </c>
      <c r="E1" s="550"/>
      <c r="F1" s="550"/>
      <c r="G1" s="550"/>
    </row>
    <row r="5" spans="1:7" ht="72" customHeight="1">
      <c r="A5" s="562" t="s">
        <v>123</v>
      </c>
      <c r="B5" s="562"/>
      <c r="C5" s="562"/>
      <c r="D5" s="562"/>
      <c r="E5" s="562"/>
      <c r="F5" s="562"/>
      <c r="G5" s="562"/>
    </row>
    <row r="6" spans="1:8" ht="13.5" thickBot="1">
      <c r="A6" s="1"/>
      <c r="B6" s="1"/>
      <c r="C6" s="2"/>
      <c r="D6" s="2"/>
      <c r="E6" s="3"/>
      <c r="F6" s="3"/>
      <c r="G6" s="278" t="s">
        <v>452</v>
      </c>
      <c r="H6" s="278" t="s">
        <v>452</v>
      </c>
    </row>
    <row r="7" spans="1:9" ht="12.75" customHeight="1">
      <c r="A7" s="539" t="s">
        <v>400</v>
      </c>
      <c r="B7" s="542" t="s">
        <v>434</v>
      </c>
      <c r="C7" s="545" t="s">
        <v>401</v>
      </c>
      <c r="D7" s="548" t="s">
        <v>410</v>
      </c>
      <c r="E7" s="559" t="s">
        <v>420</v>
      </c>
      <c r="F7" s="556" t="s">
        <v>421</v>
      </c>
      <c r="G7" s="563" t="s">
        <v>155</v>
      </c>
      <c r="H7" s="551" t="s">
        <v>156</v>
      </c>
      <c r="I7" s="554" t="s">
        <v>157</v>
      </c>
    </row>
    <row r="8" spans="1:9" ht="12.75">
      <c r="A8" s="540"/>
      <c r="B8" s="543"/>
      <c r="C8" s="546"/>
      <c r="D8" s="549"/>
      <c r="E8" s="560"/>
      <c r="F8" s="557"/>
      <c r="G8" s="564"/>
      <c r="H8" s="552"/>
      <c r="I8" s="555"/>
    </row>
    <row r="9" spans="1:9" ht="12.75">
      <c r="A9" s="540"/>
      <c r="B9" s="543"/>
      <c r="C9" s="546"/>
      <c r="D9" s="549"/>
      <c r="E9" s="560"/>
      <c r="F9" s="557"/>
      <c r="G9" s="564"/>
      <c r="H9" s="552"/>
      <c r="I9" s="555"/>
    </row>
    <row r="10" spans="1:9" ht="12.75">
      <c r="A10" s="540"/>
      <c r="B10" s="543"/>
      <c r="C10" s="546"/>
      <c r="D10" s="549"/>
      <c r="E10" s="560"/>
      <c r="F10" s="557"/>
      <c r="G10" s="564"/>
      <c r="H10" s="552"/>
      <c r="I10" s="555"/>
    </row>
    <row r="11" spans="1:9" ht="12.75">
      <c r="A11" s="540"/>
      <c r="B11" s="543"/>
      <c r="C11" s="546"/>
      <c r="D11" s="549"/>
      <c r="E11" s="560"/>
      <c r="F11" s="557"/>
      <c r="G11" s="564"/>
      <c r="H11" s="552"/>
      <c r="I11" s="555"/>
    </row>
    <row r="12" spans="1:9" ht="13.5" thickBot="1">
      <c r="A12" s="541"/>
      <c r="B12" s="544"/>
      <c r="C12" s="547"/>
      <c r="D12" s="517"/>
      <c r="E12" s="561"/>
      <c r="F12" s="558"/>
      <c r="G12" s="565"/>
      <c r="H12" s="553"/>
      <c r="I12" s="555"/>
    </row>
    <row r="13" spans="1:9" ht="38.25" customHeight="1" thickBot="1">
      <c r="A13" s="283" t="s">
        <v>124</v>
      </c>
      <c r="B13" s="279"/>
      <c r="C13" s="275"/>
      <c r="D13" s="276"/>
      <c r="E13" s="266"/>
      <c r="F13" s="277"/>
      <c r="G13" s="285">
        <f>G14+G87+G91+G104+G133+G238+G272+G276+G319+G331+G335+G341</f>
        <v>37858016</v>
      </c>
      <c r="H13" s="303">
        <f>H14+H87+H91+H104+H133+H238+H272+H276+H319+H331+H335+H341</f>
        <v>6730316.7</v>
      </c>
      <c r="I13" s="302">
        <f>H13/G13*100</f>
        <v>17.77778502708647</v>
      </c>
    </row>
    <row r="14" spans="1:9" ht="18.75">
      <c r="A14" s="108" t="s">
        <v>416</v>
      </c>
      <c r="B14" s="287" t="s">
        <v>435</v>
      </c>
      <c r="C14" s="107" t="s">
        <v>402</v>
      </c>
      <c r="D14" s="126"/>
      <c r="E14" s="107"/>
      <c r="F14" s="295"/>
      <c r="G14" s="18">
        <f>G15+G19+G62+G65+G68</f>
        <v>26233200</v>
      </c>
      <c r="H14" s="18">
        <f>H15+H19+H62+H65+H68</f>
        <v>4510095.5200000005</v>
      </c>
      <c r="I14" s="302">
        <f aca="true" t="shared" si="0" ref="I14:I77">H14/G14*100</f>
        <v>17.192319351051342</v>
      </c>
    </row>
    <row r="15" spans="1:9" ht="37.5" customHeight="1">
      <c r="A15" s="44" t="s">
        <v>439</v>
      </c>
      <c r="B15" s="280" t="s">
        <v>435</v>
      </c>
      <c r="C15" s="29" t="s">
        <v>402</v>
      </c>
      <c r="D15" s="79" t="s">
        <v>411</v>
      </c>
      <c r="E15" s="5"/>
      <c r="F15" s="130"/>
      <c r="G15" s="17">
        <f>G16</f>
        <v>314600</v>
      </c>
      <c r="H15" s="17">
        <f>H16</f>
        <v>54100</v>
      </c>
      <c r="I15" s="302">
        <f t="shared" si="0"/>
        <v>17.19643992371265</v>
      </c>
    </row>
    <row r="16" spans="1:9" ht="15.75" customHeight="1">
      <c r="A16" s="175" t="s">
        <v>512</v>
      </c>
      <c r="B16" s="281" t="s">
        <v>435</v>
      </c>
      <c r="C16" s="174" t="s">
        <v>402</v>
      </c>
      <c r="D16" s="171" t="s">
        <v>411</v>
      </c>
      <c r="E16" s="24" t="s">
        <v>13</v>
      </c>
      <c r="F16" s="172"/>
      <c r="G16" s="173">
        <f>G17+G18</f>
        <v>314600</v>
      </c>
      <c r="H16" s="173">
        <f>H17+H18</f>
        <v>54100</v>
      </c>
      <c r="I16" s="302">
        <f t="shared" si="0"/>
        <v>17.19643992371265</v>
      </c>
    </row>
    <row r="17" spans="1:9" ht="42.75" customHeight="1">
      <c r="A17" s="69" t="s">
        <v>563</v>
      </c>
      <c r="B17" s="281" t="s">
        <v>435</v>
      </c>
      <c r="C17" s="30" t="s">
        <v>402</v>
      </c>
      <c r="D17" s="58" t="s">
        <v>411</v>
      </c>
      <c r="E17" s="6" t="s">
        <v>13</v>
      </c>
      <c r="F17" s="136" t="s">
        <v>562</v>
      </c>
      <c r="G17" s="16">
        <v>210600</v>
      </c>
      <c r="H17" s="16">
        <v>38100</v>
      </c>
      <c r="I17" s="302">
        <f t="shared" si="0"/>
        <v>18.091168091168093</v>
      </c>
    </row>
    <row r="18" spans="1:9" ht="24" customHeight="1">
      <c r="A18" s="69" t="s">
        <v>474</v>
      </c>
      <c r="B18" s="281" t="s">
        <v>435</v>
      </c>
      <c r="C18" s="30" t="s">
        <v>402</v>
      </c>
      <c r="D18" s="58" t="s">
        <v>411</v>
      </c>
      <c r="E18" s="6" t="s">
        <v>13</v>
      </c>
      <c r="F18" s="136" t="s">
        <v>476</v>
      </c>
      <c r="G18" s="16">
        <v>104000</v>
      </c>
      <c r="H18" s="16">
        <v>16000</v>
      </c>
      <c r="I18" s="302">
        <f t="shared" si="0"/>
        <v>15.384615384615385</v>
      </c>
    </row>
    <row r="19" spans="1:9" ht="29.25" customHeight="1">
      <c r="A19" s="20" t="s">
        <v>430</v>
      </c>
      <c r="B19" s="281" t="s">
        <v>435</v>
      </c>
      <c r="C19" s="29" t="s">
        <v>402</v>
      </c>
      <c r="D19" s="79" t="s">
        <v>412</v>
      </c>
      <c r="E19" s="5"/>
      <c r="F19" s="130"/>
      <c r="G19" s="17">
        <f>G20+G26+G29+G34+G38+G44+G46+G50+G52+G54+G58+G60</f>
        <v>18507100</v>
      </c>
      <c r="H19" s="17">
        <f>H20+H26+H29+H34+H38+H44+H46+H50+H52+H54+H58+H60</f>
        <v>3156303.5</v>
      </c>
      <c r="I19" s="302">
        <f t="shared" si="0"/>
        <v>17.05455473845173</v>
      </c>
    </row>
    <row r="20" spans="1:9" ht="28.5" customHeight="1">
      <c r="A20" s="169" t="s">
        <v>481</v>
      </c>
      <c r="B20" s="281" t="s">
        <v>435</v>
      </c>
      <c r="C20" s="174" t="s">
        <v>402</v>
      </c>
      <c r="D20" s="171" t="s">
        <v>412</v>
      </c>
      <c r="E20" s="24" t="s">
        <v>35</v>
      </c>
      <c r="F20" s="172"/>
      <c r="G20" s="173">
        <f>SUM(G21:G25)</f>
        <v>16230100</v>
      </c>
      <c r="H20" s="173">
        <f>SUM(H21:H25)</f>
        <v>2895839.19</v>
      </c>
      <c r="I20" s="302">
        <f t="shared" si="0"/>
        <v>17.842398937776107</v>
      </c>
    </row>
    <row r="21" spans="1:9" ht="25.5" customHeight="1">
      <c r="A21" s="69" t="s">
        <v>99</v>
      </c>
      <c r="B21" s="281" t="s">
        <v>435</v>
      </c>
      <c r="C21" s="30" t="s">
        <v>402</v>
      </c>
      <c r="D21" s="58" t="s">
        <v>412</v>
      </c>
      <c r="E21" s="6" t="s">
        <v>35</v>
      </c>
      <c r="F21" s="136" t="s">
        <v>478</v>
      </c>
      <c r="G21" s="16">
        <v>9939100</v>
      </c>
      <c r="H21" s="16">
        <v>1885470.25</v>
      </c>
      <c r="I21" s="302">
        <f t="shared" si="0"/>
        <v>18.97023120805707</v>
      </c>
    </row>
    <row r="22" spans="1:9" ht="13.5" customHeight="1">
      <c r="A22" s="69" t="s">
        <v>482</v>
      </c>
      <c r="B22" s="281" t="s">
        <v>435</v>
      </c>
      <c r="C22" s="30" t="s">
        <v>483</v>
      </c>
      <c r="D22" s="58" t="s">
        <v>412</v>
      </c>
      <c r="E22" s="6" t="s">
        <v>35</v>
      </c>
      <c r="F22" s="136" t="s">
        <v>484</v>
      </c>
      <c r="G22" s="16">
        <v>180000</v>
      </c>
      <c r="H22" s="16">
        <v>20870.05</v>
      </c>
      <c r="I22" s="302">
        <f t="shared" si="0"/>
        <v>11.59447222222222</v>
      </c>
    </row>
    <row r="23" spans="1:9" ht="29.25" customHeight="1">
      <c r="A23" s="262" t="s">
        <v>97</v>
      </c>
      <c r="B23" s="281" t="s">
        <v>435</v>
      </c>
      <c r="C23" s="30" t="s">
        <v>483</v>
      </c>
      <c r="D23" s="58" t="s">
        <v>412</v>
      </c>
      <c r="E23" s="6" t="s">
        <v>35</v>
      </c>
      <c r="F23" s="136" t="s">
        <v>98</v>
      </c>
      <c r="G23" s="16">
        <v>2890000</v>
      </c>
      <c r="H23" s="16">
        <v>461249</v>
      </c>
      <c r="I23" s="302">
        <f t="shared" si="0"/>
        <v>15.960173010380624</v>
      </c>
    </row>
    <row r="24" spans="1:9" ht="20.25" customHeight="1">
      <c r="A24" s="69" t="s">
        <v>474</v>
      </c>
      <c r="B24" s="281" t="s">
        <v>435</v>
      </c>
      <c r="C24" s="30" t="s">
        <v>402</v>
      </c>
      <c r="D24" s="58" t="s">
        <v>412</v>
      </c>
      <c r="E24" s="6" t="s">
        <v>35</v>
      </c>
      <c r="F24" s="136" t="s">
        <v>476</v>
      </c>
      <c r="G24" s="16">
        <v>1221000</v>
      </c>
      <c r="H24" s="16">
        <v>528249.89</v>
      </c>
      <c r="I24" s="302">
        <f t="shared" si="0"/>
        <v>43.263709254709255</v>
      </c>
    </row>
    <row r="25" spans="1:9" ht="27" customHeight="1">
      <c r="A25" s="10" t="s">
        <v>501</v>
      </c>
      <c r="B25" s="281" t="s">
        <v>435</v>
      </c>
      <c r="C25" s="30" t="s">
        <v>402</v>
      </c>
      <c r="D25" s="58" t="s">
        <v>412</v>
      </c>
      <c r="E25" s="6" t="s">
        <v>35</v>
      </c>
      <c r="F25" s="136" t="s">
        <v>502</v>
      </c>
      <c r="G25" s="16">
        <v>2000000</v>
      </c>
      <c r="H25" s="16">
        <v>0</v>
      </c>
      <c r="I25" s="302">
        <f t="shared" si="0"/>
        <v>0</v>
      </c>
    </row>
    <row r="26" spans="1:9" ht="20.25" customHeight="1">
      <c r="A26" s="168" t="s">
        <v>436</v>
      </c>
      <c r="B26" s="281" t="s">
        <v>435</v>
      </c>
      <c r="C26" s="31" t="s">
        <v>402</v>
      </c>
      <c r="D26" s="60" t="s">
        <v>412</v>
      </c>
      <c r="E26" s="24" t="s">
        <v>36</v>
      </c>
      <c r="F26" s="131"/>
      <c r="G26" s="25">
        <f>G27+G28</f>
        <v>1300000</v>
      </c>
      <c r="H26" s="25">
        <f>H27+H28</f>
        <v>145034.08</v>
      </c>
      <c r="I26" s="302">
        <f t="shared" si="0"/>
        <v>11.156467692307691</v>
      </c>
    </row>
    <row r="27" spans="1:9" ht="21.75" customHeight="1">
      <c r="A27" s="69" t="s">
        <v>100</v>
      </c>
      <c r="B27" s="281" t="s">
        <v>435</v>
      </c>
      <c r="C27" s="53" t="s">
        <v>402</v>
      </c>
      <c r="D27" s="58" t="s">
        <v>412</v>
      </c>
      <c r="E27" s="6" t="s">
        <v>36</v>
      </c>
      <c r="F27" s="136" t="s">
        <v>478</v>
      </c>
      <c r="G27" s="16">
        <v>1000000</v>
      </c>
      <c r="H27" s="16">
        <v>145034.08</v>
      </c>
      <c r="I27" s="302">
        <f t="shared" si="0"/>
        <v>14.503407999999999</v>
      </c>
    </row>
    <row r="28" spans="1:9" ht="29.25" customHeight="1">
      <c r="A28" s="262" t="s">
        <v>97</v>
      </c>
      <c r="B28" s="281" t="s">
        <v>435</v>
      </c>
      <c r="C28" s="53" t="s">
        <v>402</v>
      </c>
      <c r="D28" s="58" t="s">
        <v>412</v>
      </c>
      <c r="E28" s="6" t="s">
        <v>36</v>
      </c>
      <c r="F28" s="136" t="s">
        <v>98</v>
      </c>
      <c r="G28" s="16">
        <v>300000</v>
      </c>
      <c r="H28" s="16">
        <v>0</v>
      </c>
      <c r="I28" s="302">
        <f t="shared" si="0"/>
        <v>0</v>
      </c>
    </row>
    <row r="29" spans="1:9" ht="30" customHeight="1">
      <c r="A29" s="68" t="s">
        <v>453</v>
      </c>
      <c r="B29" s="281" t="s">
        <v>435</v>
      </c>
      <c r="C29" s="31" t="s">
        <v>402</v>
      </c>
      <c r="D29" s="60" t="s">
        <v>412</v>
      </c>
      <c r="E29" s="24" t="s">
        <v>37</v>
      </c>
      <c r="F29" s="131"/>
      <c r="G29" s="25">
        <f>SUM(G30:G33)</f>
        <v>333000</v>
      </c>
      <c r="H29" s="25">
        <f>SUM(H30:H33)</f>
        <v>48248.520000000004</v>
      </c>
      <c r="I29" s="302">
        <f t="shared" si="0"/>
        <v>14.489045045045046</v>
      </c>
    </row>
    <row r="30" spans="1:9" ht="29.25" customHeight="1">
      <c r="A30" s="69" t="s">
        <v>100</v>
      </c>
      <c r="B30" s="281" t="s">
        <v>435</v>
      </c>
      <c r="C30" s="30" t="s">
        <v>402</v>
      </c>
      <c r="D30" s="58" t="s">
        <v>412</v>
      </c>
      <c r="E30" s="6" t="s">
        <v>37</v>
      </c>
      <c r="F30" s="136" t="s">
        <v>478</v>
      </c>
      <c r="G30" s="16">
        <v>197000</v>
      </c>
      <c r="H30" s="16">
        <v>28286.02</v>
      </c>
      <c r="I30" s="302">
        <f t="shared" si="0"/>
        <v>14.35838578680203</v>
      </c>
    </row>
    <row r="31" spans="1:9" ht="18.75" customHeight="1">
      <c r="A31" s="69" t="s">
        <v>482</v>
      </c>
      <c r="B31" s="281" t="s">
        <v>435</v>
      </c>
      <c r="C31" s="30" t="s">
        <v>402</v>
      </c>
      <c r="D31" s="58" t="s">
        <v>412</v>
      </c>
      <c r="E31" s="6" t="s">
        <v>37</v>
      </c>
      <c r="F31" s="136" t="s">
        <v>484</v>
      </c>
      <c r="G31" s="16">
        <v>15000</v>
      </c>
      <c r="H31" s="16">
        <v>115</v>
      </c>
      <c r="I31" s="302">
        <f t="shared" si="0"/>
        <v>0.7666666666666666</v>
      </c>
    </row>
    <row r="32" spans="1:9" ht="34.5" customHeight="1">
      <c r="A32" s="262" t="s">
        <v>97</v>
      </c>
      <c r="B32" s="281" t="s">
        <v>435</v>
      </c>
      <c r="C32" s="30" t="s">
        <v>402</v>
      </c>
      <c r="D32" s="58" t="s">
        <v>412</v>
      </c>
      <c r="E32" s="6" t="s">
        <v>37</v>
      </c>
      <c r="F32" s="136" t="s">
        <v>98</v>
      </c>
      <c r="G32" s="16">
        <v>58000</v>
      </c>
      <c r="H32" s="16">
        <v>19847.5</v>
      </c>
      <c r="I32" s="302">
        <f t="shared" si="0"/>
        <v>34.2198275862069</v>
      </c>
    </row>
    <row r="33" spans="1:9" ht="22.5" customHeight="1">
      <c r="A33" s="69" t="s">
        <v>474</v>
      </c>
      <c r="B33" s="281" t="s">
        <v>435</v>
      </c>
      <c r="C33" s="30" t="s">
        <v>402</v>
      </c>
      <c r="D33" s="58" t="s">
        <v>412</v>
      </c>
      <c r="E33" s="6" t="s">
        <v>37</v>
      </c>
      <c r="F33" s="136" t="s">
        <v>476</v>
      </c>
      <c r="G33" s="16">
        <v>63000</v>
      </c>
      <c r="H33" s="16">
        <v>0</v>
      </c>
      <c r="I33" s="302">
        <f t="shared" si="0"/>
        <v>0</v>
      </c>
    </row>
    <row r="34" spans="1:9" ht="24.75" customHeight="1">
      <c r="A34" s="46" t="s">
        <v>441</v>
      </c>
      <c r="B34" s="281" t="s">
        <v>435</v>
      </c>
      <c r="C34" s="31" t="s">
        <v>402</v>
      </c>
      <c r="D34" s="60" t="s">
        <v>412</v>
      </c>
      <c r="E34" s="24" t="s">
        <v>38</v>
      </c>
      <c r="F34" s="131"/>
      <c r="G34" s="25">
        <f>SUM(G35:G37)</f>
        <v>69000</v>
      </c>
      <c r="H34" s="25">
        <f>SUM(H35:H37)</f>
        <v>15000</v>
      </c>
      <c r="I34" s="302">
        <f t="shared" si="0"/>
        <v>21.73913043478261</v>
      </c>
    </row>
    <row r="35" spans="1:9" ht="29.25" customHeight="1">
      <c r="A35" s="69" t="s">
        <v>100</v>
      </c>
      <c r="B35" s="281" t="s">
        <v>435</v>
      </c>
      <c r="C35" s="30" t="s">
        <v>402</v>
      </c>
      <c r="D35" s="58" t="s">
        <v>412</v>
      </c>
      <c r="E35" s="6" t="s">
        <v>38</v>
      </c>
      <c r="F35" s="136" t="s">
        <v>478</v>
      </c>
      <c r="G35" s="16">
        <v>52000</v>
      </c>
      <c r="H35" s="16">
        <v>12256.2</v>
      </c>
      <c r="I35" s="302">
        <f t="shared" si="0"/>
        <v>23.569615384615386</v>
      </c>
    </row>
    <row r="36" spans="1:9" ht="29.25" customHeight="1">
      <c r="A36" s="262" t="s">
        <v>97</v>
      </c>
      <c r="B36" s="281" t="s">
        <v>435</v>
      </c>
      <c r="C36" s="30" t="s">
        <v>402</v>
      </c>
      <c r="D36" s="58" t="s">
        <v>412</v>
      </c>
      <c r="E36" s="6" t="s">
        <v>38</v>
      </c>
      <c r="F36" s="136" t="s">
        <v>98</v>
      </c>
      <c r="G36" s="16">
        <v>15000</v>
      </c>
      <c r="H36" s="16">
        <v>2743.8</v>
      </c>
      <c r="I36" s="302">
        <f t="shared" si="0"/>
        <v>18.292</v>
      </c>
    </row>
    <row r="37" spans="1:9" ht="21" customHeight="1">
      <c r="A37" s="69" t="s">
        <v>474</v>
      </c>
      <c r="B37" s="281" t="s">
        <v>435</v>
      </c>
      <c r="C37" s="30" t="s">
        <v>402</v>
      </c>
      <c r="D37" s="58" t="s">
        <v>412</v>
      </c>
      <c r="E37" s="6" t="s">
        <v>38</v>
      </c>
      <c r="F37" s="136" t="s">
        <v>476</v>
      </c>
      <c r="G37" s="16">
        <v>2000</v>
      </c>
      <c r="H37" s="16">
        <v>0</v>
      </c>
      <c r="I37" s="302">
        <f t="shared" si="0"/>
        <v>0</v>
      </c>
    </row>
    <row r="38" spans="1:9" ht="44.25" customHeight="1">
      <c r="A38" s="120" t="s">
        <v>469</v>
      </c>
      <c r="B38" s="281" t="s">
        <v>435</v>
      </c>
      <c r="C38" s="121" t="s">
        <v>402</v>
      </c>
      <c r="D38" s="127" t="s">
        <v>412</v>
      </c>
      <c r="E38" s="119" t="s">
        <v>39</v>
      </c>
      <c r="F38" s="296"/>
      <c r="G38" s="25">
        <f>SUM(G39:G43)</f>
        <v>342000</v>
      </c>
      <c r="H38" s="25">
        <f>SUM(H39:H43)</f>
        <v>52181.71</v>
      </c>
      <c r="I38" s="302">
        <f t="shared" si="0"/>
        <v>15.257809941520467</v>
      </c>
    </row>
    <row r="39" spans="1:9" ht="27" customHeight="1">
      <c r="A39" s="69" t="s">
        <v>99</v>
      </c>
      <c r="B39" s="281" t="s">
        <v>435</v>
      </c>
      <c r="C39" s="30" t="s">
        <v>402</v>
      </c>
      <c r="D39" s="58" t="s">
        <v>412</v>
      </c>
      <c r="E39" s="6" t="s">
        <v>39</v>
      </c>
      <c r="F39" s="136" t="s">
        <v>478</v>
      </c>
      <c r="G39" s="16">
        <v>214000</v>
      </c>
      <c r="H39" s="16">
        <v>36709.56</v>
      </c>
      <c r="I39" s="302">
        <f t="shared" si="0"/>
        <v>17.154</v>
      </c>
    </row>
    <row r="40" spans="1:9" ht="27" customHeight="1">
      <c r="A40" s="69" t="s">
        <v>482</v>
      </c>
      <c r="B40" s="281" t="s">
        <v>435</v>
      </c>
      <c r="C40" s="30" t="s">
        <v>402</v>
      </c>
      <c r="D40" s="58" t="s">
        <v>412</v>
      </c>
      <c r="E40" s="6" t="s">
        <v>39</v>
      </c>
      <c r="F40" s="136" t="s">
        <v>484</v>
      </c>
      <c r="G40" s="16">
        <v>14000</v>
      </c>
      <c r="H40" s="16">
        <v>0</v>
      </c>
      <c r="I40" s="302">
        <f t="shared" si="0"/>
        <v>0</v>
      </c>
    </row>
    <row r="41" spans="1:9" ht="27" customHeight="1">
      <c r="A41" s="262" t="s">
        <v>97</v>
      </c>
      <c r="B41" s="281" t="s">
        <v>435</v>
      </c>
      <c r="C41" s="30" t="s">
        <v>402</v>
      </c>
      <c r="D41" s="58" t="s">
        <v>412</v>
      </c>
      <c r="E41" s="6" t="s">
        <v>39</v>
      </c>
      <c r="F41" s="136" t="s">
        <v>98</v>
      </c>
      <c r="G41" s="16">
        <v>62000</v>
      </c>
      <c r="H41" s="16">
        <v>12972.15</v>
      </c>
      <c r="I41" s="302">
        <f t="shared" si="0"/>
        <v>20.92282258064516</v>
      </c>
    </row>
    <row r="42" spans="1:9" ht="18" customHeight="1">
      <c r="A42" s="69" t="s">
        <v>474</v>
      </c>
      <c r="B42" s="281" t="s">
        <v>435</v>
      </c>
      <c r="C42" s="30" t="s">
        <v>402</v>
      </c>
      <c r="D42" s="58" t="s">
        <v>412</v>
      </c>
      <c r="E42" s="6" t="s">
        <v>39</v>
      </c>
      <c r="F42" s="136" t="s">
        <v>476</v>
      </c>
      <c r="G42" s="16">
        <v>42000</v>
      </c>
      <c r="H42" s="16">
        <v>0</v>
      </c>
      <c r="I42" s="302">
        <f t="shared" si="0"/>
        <v>0</v>
      </c>
    </row>
    <row r="43" spans="1:9" ht="18.75" customHeight="1">
      <c r="A43" s="69" t="s">
        <v>485</v>
      </c>
      <c r="B43" s="281" t="s">
        <v>435</v>
      </c>
      <c r="C43" s="30" t="s">
        <v>402</v>
      </c>
      <c r="D43" s="58" t="s">
        <v>412</v>
      </c>
      <c r="E43" s="6" t="s">
        <v>39</v>
      </c>
      <c r="F43" s="136" t="s">
        <v>465</v>
      </c>
      <c r="G43" s="16">
        <v>10000</v>
      </c>
      <c r="H43" s="16">
        <v>2500</v>
      </c>
      <c r="I43" s="302">
        <f t="shared" si="0"/>
        <v>25</v>
      </c>
    </row>
    <row r="44" spans="1:9" ht="26.25" customHeight="1">
      <c r="A44" s="111" t="s">
        <v>479</v>
      </c>
      <c r="B44" s="281" t="s">
        <v>435</v>
      </c>
      <c r="C44" s="272" t="s">
        <v>402</v>
      </c>
      <c r="D44" s="267" t="s">
        <v>412</v>
      </c>
      <c r="E44" s="24" t="s">
        <v>114</v>
      </c>
      <c r="F44" s="297"/>
      <c r="G44" s="298">
        <f>G45</f>
        <v>110000</v>
      </c>
      <c r="H44" s="298">
        <f>H45</f>
        <v>0</v>
      </c>
      <c r="I44" s="302">
        <f t="shared" si="0"/>
        <v>0</v>
      </c>
    </row>
    <row r="45" spans="1:9" ht="18.75" customHeight="1">
      <c r="A45" s="69" t="s">
        <v>474</v>
      </c>
      <c r="B45" s="281" t="s">
        <v>435</v>
      </c>
      <c r="C45" s="53" t="s">
        <v>402</v>
      </c>
      <c r="D45" s="6" t="s">
        <v>412</v>
      </c>
      <c r="E45" s="6" t="s">
        <v>114</v>
      </c>
      <c r="F45" s="58" t="s">
        <v>476</v>
      </c>
      <c r="G45" s="16">
        <v>110000</v>
      </c>
      <c r="H45" s="16">
        <v>0</v>
      </c>
      <c r="I45" s="302">
        <f t="shared" si="0"/>
        <v>0</v>
      </c>
    </row>
    <row r="46" spans="1:9" ht="30.75" customHeight="1">
      <c r="A46" s="111" t="s">
        <v>566</v>
      </c>
      <c r="B46" s="281" t="s">
        <v>435</v>
      </c>
      <c r="C46" s="272" t="s">
        <v>402</v>
      </c>
      <c r="D46" s="267" t="s">
        <v>412</v>
      </c>
      <c r="E46" s="24" t="s">
        <v>115</v>
      </c>
      <c r="F46" s="297"/>
      <c r="G46" s="298">
        <f>SUM(G47:G49)</f>
        <v>30000</v>
      </c>
      <c r="H46" s="298">
        <f>SUM(H47:H49)</f>
        <v>0</v>
      </c>
      <c r="I46" s="302">
        <f t="shared" si="0"/>
        <v>0</v>
      </c>
    </row>
    <row r="47" spans="1:9" ht="18.75" customHeight="1">
      <c r="A47" s="69" t="s">
        <v>100</v>
      </c>
      <c r="B47" s="281" t="s">
        <v>435</v>
      </c>
      <c r="C47" s="53" t="s">
        <v>402</v>
      </c>
      <c r="D47" s="6" t="s">
        <v>412</v>
      </c>
      <c r="E47" s="6" t="s">
        <v>115</v>
      </c>
      <c r="F47" s="136" t="s">
        <v>478</v>
      </c>
      <c r="G47" s="16">
        <v>22000</v>
      </c>
      <c r="H47" s="16">
        <v>0</v>
      </c>
      <c r="I47" s="302">
        <f t="shared" si="0"/>
        <v>0</v>
      </c>
    </row>
    <row r="48" spans="1:9" ht="27" customHeight="1">
      <c r="A48" s="262" t="s">
        <v>97</v>
      </c>
      <c r="B48" s="281" t="s">
        <v>435</v>
      </c>
      <c r="C48" s="53" t="s">
        <v>402</v>
      </c>
      <c r="D48" s="6" t="s">
        <v>412</v>
      </c>
      <c r="E48" s="6" t="s">
        <v>115</v>
      </c>
      <c r="F48" s="136" t="s">
        <v>98</v>
      </c>
      <c r="G48" s="16">
        <v>6000</v>
      </c>
      <c r="H48" s="16">
        <v>0</v>
      </c>
      <c r="I48" s="302">
        <f t="shared" si="0"/>
        <v>0</v>
      </c>
    </row>
    <row r="49" spans="1:9" ht="18.75" customHeight="1">
      <c r="A49" s="69" t="s">
        <v>474</v>
      </c>
      <c r="B49" s="281" t="s">
        <v>435</v>
      </c>
      <c r="C49" s="53" t="s">
        <v>402</v>
      </c>
      <c r="D49" s="6" t="s">
        <v>412</v>
      </c>
      <c r="E49" s="6" t="s">
        <v>115</v>
      </c>
      <c r="F49" s="136" t="s">
        <v>476</v>
      </c>
      <c r="G49" s="16">
        <v>2000</v>
      </c>
      <c r="H49" s="16">
        <v>0</v>
      </c>
      <c r="I49" s="302">
        <f t="shared" si="0"/>
        <v>0</v>
      </c>
    </row>
    <row r="50" spans="1:9" ht="32.25" customHeight="1">
      <c r="A50" s="111" t="s">
        <v>0</v>
      </c>
      <c r="B50" s="281" t="s">
        <v>435</v>
      </c>
      <c r="C50" s="272" t="s">
        <v>402</v>
      </c>
      <c r="D50" s="267" t="s">
        <v>412</v>
      </c>
      <c r="E50" s="267" t="s">
        <v>116</v>
      </c>
      <c r="F50" s="273"/>
      <c r="G50" s="298">
        <f>G51</f>
        <v>5000</v>
      </c>
      <c r="H50" s="298">
        <f>H51</f>
        <v>0</v>
      </c>
      <c r="I50" s="302">
        <f t="shared" si="0"/>
        <v>0</v>
      </c>
    </row>
    <row r="51" spans="1:9" ht="18.75" customHeight="1">
      <c r="A51" s="69" t="s">
        <v>474</v>
      </c>
      <c r="B51" s="281" t="s">
        <v>435</v>
      </c>
      <c r="C51" s="53" t="s">
        <v>402</v>
      </c>
      <c r="D51" s="6" t="s">
        <v>412</v>
      </c>
      <c r="E51" s="6" t="s">
        <v>116</v>
      </c>
      <c r="F51" s="136" t="s">
        <v>476</v>
      </c>
      <c r="G51" s="16">
        <v>5000</v>
      </c>
      <c r="H51" s="16">
        <v>0</v>
      </c>
      <c r="I51" s="302">
        <f t="shared" si="0"/>
        <v>0</v>
      </c>
    </row>
    <row r="52" spans="1:9" ht="27.75" customHeight="1">
      <c r="A52" s="109" t="s">
        <v>110</v>
      </c>
      <c r="B52" s="281" t="s">
        <v>435</v>
      </c>
      <c r="C52" s="272" t="s">
        <v>402</v>
      </c>
      <c r="D52" s="267" t="s">
        <v>412</v>
      </c>
      <c r="E52" s="24" t="s">
        <v>117</v>
      </c>
      <c r="F52" s="273"/>
      <c r="G52" s="298">
        <f>G53</f>
        <v>22000</v>
      </c>
      <c r="H52" s="298">
        <f>H53</f>
        <v>0</v>
      </c>
      <c r="I52" s="302">
        <f t="shared" si="0"/>
        <v>0</v>
      </c>
    </row>
    <row r="53" spans="1:9" ht="18.75" customHeight="1">
      <c r="A53" s="69" t="s">
        <v>474</v>
      </c>
      <c r="B53" s="281" t="s">
        <v>435</v>
      </c>
      <c r="C53" s="53" t="s">
        <v>402</v>
      </c>
      <c r="D53" s="6" t="s">
        <v>412</v>
      </c>
      <c r="E53" s="6" t="s">
        <v>118</v>
      </c>
      <c r="F53" s="136" t="s">
        <v>476</v>
      </c>
      <c r="G53" s="16">
        <v>22000</v>
      </c>
      <c r="H53" s="16">
        <v>0</v>
      </c>
      <c r="I53" s="302">
        <f t="shared" si="0"/>
        <v>0</v>
      </c>
    </row>
    <row r="54" spans="1:9" ht="33" customHeight="1">
      <c r="A54" s="109" t="s">
        <v>111</v>
      </c>
      <c r="B54" s="281" t="s">
        <v>435</v>
      </c>
      <c r="C54" s="272" t="s">
        <v>402</v>
      </c>
      <c r="D54" s="267" t="s">
        <v>412</v>
      </c>
      <c r="E54" s="24" t="s">
        <v>119</v>
      </c>
      <c r="F54" s="273"/>
      <c r="G54" s="298">
        <f>SUM(G55:G57)</f>
        <v>22000</v>
      </c>
      <c r="H54" s="298">
        <f>SUM(H55:H57)</f>
        <v>0</v>
      </c>
      <c r="I54" s="302">
        <f t="shared" si="0"/>
        <v>0</v>
      </c>
    </row>
    <row r="55" spans="1:9" ht="18.75" customHeight="1">
      <c r="A55" s="69" t="s">
        <v>99</v>
      </c>
      <c r="B55" s="281" t="s">
        <v>435</v>
      </c>
      <c r="C55" s="53" t="s">
        <v>402</v>
      </c>
      <c r="D55" s="6" t="s">
        <v>412</v>
      </c>
      <c r="E55" s="6" t="s">
        <v>119</v>
      </c>
      <c r="F55" s="136" t="s">
        <v>478</v>
      </c>
      <c r="G55" s="16">
        <v>16000</v>
      </c>
      <c r="H55" s="16">
        <v>0</v>
      </c>
      <c r="I55" s="302">
        <f t="shared" si="0"/>
        <v>0</v>
      </c>
    </row>
    <row r="56" spans="1:9" ht="24.75" customHeight="1">
      <c r="A56" s="262" t="s">
        <v>97</v>
      </c>
      <c r="B56" s="281" t="s">
        <v>435</v>
      </c>
      <c r="C56" s="53" t="s">
        <v>402</v>
      </c>
      <c r="D56" s="6" t="s">
        <v>412</v>
      </c>
      <c r="E56" s="6" t="s">
        <v>119</v>
      </c>
      <c r="F56" s="136" t="s">
        <v>98</v>
      </c>
      <c r="G56" s="16">
        <v>4000</v>
      </c>
      <c r="H56" s="16">
        <v>0</v>
      </c>
      <c r="I56" s="302">
        <f t="shared" si="0"/>
        <v>0</v>
      </c>
    </row>
    <row r="57" spans="1:9" ht="18.75" customHeight="1">
      <c r="A57" s="69" t="s">
        <v>474</v>
      </c>
      <c r="B57" s="281" t="s">
        <v>435</v>
      </c>
      <c r="C57" s="53" t="s">
        <v>402</v>
      </c>
      <c r="D57" s="6" t="s">
        <v>412</v>
      </c>
      <c r="E57" s="6" t="s">
        <v>119</v>
      </c>
      <c r="F57" s="136" t="s">
        <v>476</v>
      </c>
      <c r="G57" s="16">
        <v>2000</v>
      </c>
      <c r="H57" s="16">
        <v>0</v>
      </c>
      <c r="I57" s="302">
        <f t="shared" si="0"/>
        <v>0</v>
      </c>
    </row>
    <row r="58" spans="1:9" ht="27" customHeight="1">
      <c r="A58" s="109" t="s">
        <v>112</v>
      </c>
      <c r="B58" s="281" t="s">
        <v>435</v>
      </c>
      <c r="C58" s="272" t="s">
        <v>402</v>
      </c>
      <c r="D58" s="267" t="s">
        <v>412</v>
      </c>
      <c r="E58" s="24" t="s">
        <v>120</v>
      </c>
      <c r="F58" s="273"/>
      <c r="G58" s="298">
        <f>G59</f>
        <v>22000</v>
      </c>
      <c r="H58" s="298">
        <f>H59</f>
        <v>0</v>
      </c>
      <c r="I58" s="302">
        <f t="shared" si="0"/>
        <v>0</v>
      </c>
    </row>
    <row r="59" spans="1:9" ht="18.75" customHeight="1">
      <c r="A59" s="69" t="s">
        <v>474</v>
      </c>
      <c r="B59" s="281" t="s">
        <v>435</v>
      </c>
      <c r="C59" s="53" t="s">
        <v>402</v>
      </c>
      <c r="D59" s="6" t="s">
        <v>412</v>
      </c>
      <c r="E59" s="6" t="s">
        <v>120</v>
      </c>
      <c r="F59" s="136" t="s">
        <v>476</v>
      </c>
      <c r="G59" s="16">
        <v>22000</v>
      </c>
      <c r="H59" s="16">
        <v>0</v>
      </c>
      <c r="I59" s="302">
        <f t="shared" si="0"/>
        <v>0</v>
      </c>
    </row>
    <row r="60" spans="1:9" ht="28.5" customHeight="1">
      <c r="A60" s="109" t="s">
        <v>113</v>
      </c>
      <c r="B60" s="281" t="s">
        <v>435</v>
      </c>
      <c r="C60" s="272" t="s">
        <v>402</v>
      </c>
      <c r="D60" s="267" t="s">
        <v>412</v>
      </c>
      <c r="E60" s="24" t="s">
        <v>121</v>
      </c>
      <c r="F60" s="273"/>
      <c r="G60" s="298">
        <f>G61</f>
        <v>22000</v>
      </c>
      <c r="H60" s="298">
        <f>H61</f>
        <v>0</v>
      </c>
      <c r="I60" s="302">
        <f t="shared" si="0"/>
        <v>0</v>
      </c>
    </row>
    <row r="61" spans="1:9" ht="18.75" customHeight="1">
      <c r="A61" s="69" t="s">
        <v>474</v>
      </c>
      <c r="B61" s="281" t="s">
        <v>435</v>
      </c>
      <c r="C61" s="53" t="s">
        <v>402</v>
      </c>
      <c r="D61" s="6" t="s">
        <v>412</v>
      </c>
      <c r="E61" s="6" t="s">
        <v>121</v>
      </c>
      <c r="F61" s="136" t="s">
        <v>476</v>
      </c>
      <c r="G61" s="16">
        <v>22000</v>
      </c>
      <c r="H61" s="16">
        <v>0</v>
      </c>
      <c r="I61" s="302">
        <f t="shared" si="0"/>
        <v>0</v>
      </c>
    </row>
    <row r="62" spans="1:9" ht="18" customHeight="1">
      <c r="A62" s="80" t="s">
        <v>15</v>
      </c>
      <c r="B62" s="281" t="s">
        <v>435</v>
      </c>
      <c r="C62" s="29" t="s">
        <v>402</v>
      </c>
      <c r="D62" s="79" t="s">
        <v>408</v>
      </c>
      <c r="E62" s="5"/>
      <c r="F62" s="130"/>
      <c r="G62" s="17">
        <f>G63</f>
        <v>10500</v>
      </c>
      <c r="H62" s="17">
        <f>H63</f>
        <v>0</v>
      </c>
      <c r="I62" s="302">
        <f t="shared" si="0"/>
        <v>0</v>
      </c>
    </row>
    <row r="63" spans="1:9" ht="53.25" customHeight="1">
      <c r="A63" s="234" t="s">
        <v>16</v>
      </c>
      <c r="B63" s="281" t="s">
        <v>435</v>
      </c>
      <c r="C63" s="31" t="s">
        <v>402</v>
      </c>
      <c r="D63" s="60" t="s">
        <v>408</v>
      </c>
      <c r="E63" s="267" t="s">
        <v>101</v>
      </c>
      <c r="F63" s="131"/>
      <c r="G63" s="25">
        <f>G64</f>
        <v>10500</v>
      </c>
      <c r="H63" s="25">
        <f>H64</f>
        <v>0</v>
      </c>
      <c r="I63" s="302">
        <f t="shared" si="0"/>
        <v>0</v>
      </c>
    </row>
    <row r="64" spans="1:9" ht="27" customHeight="1">
      <c r="A64" s="69" t="s">
        <v>474</v>
      </c>
      <c r="B64" s="281" t="s">
        <v>435</v>
      </c>
      <c r="C64" s="70" t="s">
        <v>402</v>
      </c>
      <c r="D64" s="82" t="s">
        <v>408</v>
      </c>
      <c r="E64" s="6" t="s">
        <v>101</v>
      </c>
      <c r="F64" s="137" t="s">
        <v>476</v>
      </c>
      <c r="G64" s="16">
        <v>10500</v>
      </c>
      <c r="H64" s="16">
        <v>0</v>
      </c>
      <c r="I64" s="302">
        <f t="shared" si="0"/>
        <v>0</v>
      </c>
    </row>
    <row r="65" spans="1:9" ht="17.25" customHeight="1">
      <c r="A65" s="80" t="s">
        <v>445</v>
      </c>
      <c r="B65" s="281" t="s">
        <v>435</v>
      </c>
      <c r="C65" s="29" t="s">
        <v>402</v>
      </c>
      <c r="D65" s="79" t="s">
        <v>433</v>
      </c>
      <c r="E65" s="5"/>
      <c r="F65" s="130"/>
      <c r="G65" s="17">
        <f>G66</f>
        <v>80000</v>
      </c>
      <c r="H65" s="17">
        <f>H66</f>
        <v>0</v>
      </c>
      <c r="I65" s="302">
        <f t="shared" si="0"/>
        <v>0</v>
      </c>
    </row>
    <row r="66" spans="1:9" ht="17.25" customHeight="1">
      <c r="A66" s="221" t="s">
        <v>446</v>
      </c>
      <c r="B66" s="281" t="s">
        <v>435</v>
      </c>
      <c r="C66" s="31" t="s">
        <v>402</v>
      </c>
      <c r="D66" s="60" t="s">
        <v>433</v>
      </c>
      <c r="E66" s="24" t="s">
        <v>40</v>
      </c>
      <c r="F66" s="131"/>
      <c r="G66" s="25">
        <f>G67</f>
        <v>80000</v>
      </c>
      <c r="H66" s="25">
        <f>H67</f>
        <v>0</v>
      </c>
      <c r="I66" s="302">
        <f t="shared" si="0"/>
        <v>0</v>
      </c>
    </row>
    <row r="67" spans="1:9" ht="16.5" customHeight="1">
      <c r="A67" s="81" t="s">
        <v>486</v>
      </c>
      <c r="B67" s="281" t="s">
        <v>435</v>
      </c>
      <c r="C67" s="70" t="s">
        <v>402</v>
      </c>
      <c r="D67" s="82" t="s">
        <v>433</v>
      </c>
      <c r="E67" s="6" t="s">
        <v>23</v>
      </c>
      <c r="F67" s="137" t="s">
        <v>467</v>
      </c>
      <c r="G67" s="16">
        <v>80000</v>
      </c>
      <c r="H67" s="16">
        <v>0</v>
      </c>
      <c r="I67" s="302">
        <f t="shared" si="0"/>
        <v>0</v>
      </c>
    </row>
    <row r="68" spans="1:9" ht="15.75" customHeight="1">
      <c r="A68" s="20" t="s">
        <v>417</v>
      </c>
      <c r="B68" s="281" t="s">
        <v>435</v>
      </c>
      <c r="C68" s="29" t="s">
        <v>402</v>
      </c>
      <c r="D68" s="79" t="s">
        <v>450</v>
      </c>
      <c r="E68" s="5" t="s">
        <v>573</v>
      </c>
      <c r="F68" s="130"/>
      <c r="G68" s="17">
        <f>G71+G73+G81+G90+G69</f>
        <v>7321000</v>
      </c>
      <c r="H68" s="17">
        <f>H71+H73+H81+H90+H69</f>
        <v>1299692.0200000003</v>
      </c>
      <c r="I68" s="302">
        <f t="shared" si="0"/>
        <v>17.752930200792242</v>
      </c>
    </row>
    <row r="69" spans="1:9" ht="19.5" customHeight="1">
      <c r="A69" s="253" t="s">
        <v>3</v>
      </c>
      <c r="B69" s="281" t="s">
        <v>435</v>
      </c>
      <c r="C69" s="31" t="s">
        <v>402</v>
      </c>
      <c r="D69" s="60" t="s">
        <v>450</v>
      </c>
      <c r="E69" s="24" t="s">
        <v>128</v>
      </c>
      <c r="F69" s="131"/>
      <c r="G69" s="25">
        <v>200000</v>
      </c>
      <c r="H69" s="25">
        <f>H70</f>
        <v>0</v>
      </c>
      <c r="I69" s="302">
        <f t="shared" si="0"/>
        <v>0</v>
      </c>
    </row>
    <row r="70" spans="1:9" ht="27.75" customHeight="1">
      <c r="A70" s="222" t="s">
        <v>574</v>
      </c>
      <c r="B70" s="281" t="s">
        <v>435</v>
      </c>
      <c r="C70" s="30" t="s">
        <v>402</v>
      </c>
      <c r="D70" s="58" t="s">
        <v>450</v>
      </c>
      <c r="E70" s="6" t="s">
        <v>128</v>
      </c>
      <c r="F70" s="136" t="s">
        <v>516</v>
      </c>
      <c r="G70" s="16">
        <v>200000</v>
      </c>
      <c r="H70" s="16">
        <v>0</v>
      </c>
      <c r="I70" s="302">
        <f t="shared" si="0"/>
        <v>0</v>
      </c>
    </row>
    <row r="71" spans="1:9" ht="28.5" customHeight="1">
      <c r="A71" s="253" t="s">
        <v>17</v>
      </c>
      <c r="B71" s="281" t="s">
        <v>435</v>
      </c>
      <c r="C71" s="170" t="s">
        <v>402</v>
      </c>
      <c r="D71" s="171" t="s">
        <v>450</v>
      </c>
      <c r="E71" s="267" t="s">
        <v>102</v>
      </c>
      <c r="F71" s="172"/>
      <c r="G71" s="173">
        <f>G72</f>
        <v>541000</v>
      </c>
      <c r="H71" s="173">
        <f>H72</f>
        <v>0</v>
      </c>
      <c r="I71" s="302">
        <f t="shared" si="0"/>
        <v>0</v>
      </c>
    </row>
    <row r="72" spans="1:9" ht="19.5" customHeight="1">
      <c r="A72" s="69" t="s">
        <v>474</v>
      </c>
      <c r="B72" s="281" t="s">
        <v>435</v>
      </c>
      <c r="C72" s="53" t="s">
        <v>483</v>
      </c>
      <c r="D72" s="58" t="s">
        <v>450</v>
      </c>
      <c r="E72" s="6" t="s">
        <v>102</v>
      </c>
      <c r="F72" s="136" t="s">
        <v>476</v>
      </c>
      <c r="G72" s="16">
        <v>541000</v>
      </c>
      <c r="H72" s="16">
        <v>0</v>
      </c>
      <c r="I72" s="302">
        <f t="shared" si="0"/>
        <v>0</v>
      </c>
    </row>
    <row r="73" spans="1:9" ht="16.5" customHeight="1">
      <c r="A73" s="169" t="s">
        <v>513</v>
      </c>
      <c r="B73" s="281" t="s">
        <v>435</v>
      </c>
      <c r="C73" s="174" t="s">
        <v>402</v>
      </c>
      <c r="D73" s="171" t="s">
        <v>450</v>
      </c>
      <c r="E73" s="163" t="s">
        <v>24</v>
      </c>
      <c r="F73" s="172"/>
      <c r="G73" s="173">
        <f>SUM(G74:G80)</f>
        <v>579000</v>
      </c>
      <c r="H73" s="173">
        <f>SUM(H74:H80)</f>
        <v>178013.30000000002</v>
      </c>
      <c r="I73" s="302">
        <f t="shared" si="0"/>
        <v>30.744956822107085</v>
      </c>
    </row>
    <row r="74" spans="1:9" ht="30.75" customHeight="1">
      <c r="A74" s="69" t="s">
        <v>565</v>
      </c>
      <c r="B74" s="281" t="s">
        <v>435</v>
      </c>
      <c r="C74" s="30" t="s">
        <v>483</v>
      </c>
      <c r="D74" s="58" t="s">
        <v>450</v>
      </c>
      <c r="E74" s="6" t="s">
        <v>24</v>
      </c>
      <c r="F74" s="136" t="s">
        <v>562</v>
      </c>
      <c r="G74" s="16">
        <v>0</v>
      </c>
      <c r="H74" s="16">
        <v>0</v>
      </c>
      <c r="I74" s="302" t="e">
        <f t="shared" si="0"/>
        <v>#DIV/0!</v>
      </c>
    </row>
    <row r="75" spans="1:9" ht="18" customHeight="1">
      <c r="A75" s="69" t="s">
        <v>474</v>
      </c>
      <c r="B75" s="281" t="s">
        <v>435</v>
      </c>
      <c r="C75" s="30" t="s">
        <v>402</v>
      </c>
      <c r="D75" s="58" t="s">
        <v>450</v>
      </c>
      <c r="E75" s="6" t="s">
        <v>24</v>
      </c>
      <c r="F75" s="136" t="s">
        <v>476</v>
      </c>
      <c r="G75" s="16">
        <v>314000</v>
      </c>
      <c r="H75" s="16">
        <v>112293.52</v>
      </c>
      <c r="I75" s="302">
        <f t="shared" si="0"/>
        <v>35.76226751592357</v>
      </c>
    </row>
    <row r="76" spans="1:9" ht="17.25" customHeight="1">
      <c r="A76" s="69" t="s">
        <v>127</v>
      </c>
      <c r="B76" s="281" t="s">
        <v>435</v>
      </c>
      <c r="C76" s="30" t="s">
        <v>402</v>
      </c>
      <c r="D76" s="58" t="s">
        <v>450</v>
      </c>
      <c r="E76" s="6" t="s">
        <v>24</v>
      </c>
      <c r="F76" s="136" t="s">
        <v>126</v>
      </c>
      <c r="G76" s="16">
        <v>16000</v>
      </c>
      <c r="H76" s="16">
        <v>5000</v>
      </c>
      <c r="I76" s="302">
        <f t="shared" si="0"/>
        <v>31.25</v>
      </c>
    </row>
    <row r="77" spans="1:9" ht="55.5" customHeight="1">
      <c r="A77" s="255" t="s">
        <v>492</v>
      </c>
      <c r="B77" s="281" t="s">
        <v>435</v>
      </c>
      <c r="C77" s="30" t="s">
        <v>402</v>
      </c>
      <c r="D77" s="58" t="s">
        <v>450</v>
      </c>
      <c r="E77" s="6" t="s">
        <v>24</v>
      </c>
      <c r="F77" s="136" t="s">
        <v>488</v>
      </c>
      <c r="G77" s="16">
        <v>87000</v>
      </c>
      <c r="H77" s="16">
        <v>42251.21</v>
      </c>
      <c r="I77" s="302">
        <f t="shared" si="0"/>
        <v>48.5646091954023</v>
      </c>
    </row>
    <row r="78" spans="1:9" ht="24.75" customHeight="1">
      <c r="A78" s="69" t="s">
        <v>487</v>
      </c>
      <c r="B78" s="281" t="s">
        <v>435</v>
      </c>
      <c r="C78" s="30" t="s">
        <v>402</v>
      </c>
      <c r="D78" s="58" t="s">
        <v>450</v>
      </c>
      <c r="E78" s="6" t="s">
        <v>24</v>
      </c>
      <c r="F78" s="136" t="s">
        <v>490</v>
      </c>
      <c r="G78" s="16">
        <v>114000</v>
      </c>
      <c r="H78" s="16">
        <v>0</v>
      </c>
      <c r="I78" s="302">
        <f aca="true" t="shared" si="1" ref="I78:I141">H78/G78*100</f>
        <v>0</v>
      </c>
    </row>
    <row r="79" spans="1:9" ht="23.25" customHeight="1">
      <c r="A79" s="69" t="s">
        <v>489</v>
      </c>
      <c r="B79" s="281" t="s">
        <v>435</v>
      </c>
      <c r="C79" s="30" t="s">
        <v>402</v>
      </c>
      <c r="D79" s="58" t="s">
        <v>450</v>
      </c>
      <c r="E79" s="6" t="s">
        <v>24</v>
      </c>
      <c r="F79" s="136" t="s">
        <v>491</v>
      </c>
      <c r="G79" s="16">
        <v>47000</v>
      </c>
      <c r="H79" s="16">
        <v>18438</v>
      </c>
      <c r="I79" s="302">
        <f t="shared" si="1"/>
        <v>39.229787234042554</v>
      </c>
    </row>
    <row r="80" spans="1:9" ht="20.25" customHeight="1">
      <c r="A80" s="235" t="s">
        <v>130</v>
      </c>
      <c r="B80" s="281" t="s">
        <v>435</v>
      </c>
      <c r="C80" s="30" t="s">
        <v>402</v>
      </c>
      <c r="D80" s="58" t="s">
        <v>450</v>
      </c>
      <c r="E80" s="6" t="s">
        <v>24</v>
      </c>
      <c r="F80" s="136" t="s">
        <v>129</v>
      </c>
      <c r="G80" s="16">
        <v>1000</v>
      </c>
      <c r="H80" s="16">
        <v>30.57</v>
      </c>
      <c r="I80" s="302">
        <f t="shared" si="1"/>
        <v>3.057</v>
      </c>
    </row>
    <row r="81" spans="1:9" ht="22.5" customHeight="1">
      <c r="A81" s="111" t="s">
        <v>466</v>
      </c>
      <c r="B81" s="281" t="s">
        <v>435</v>
      </c>
      <c r="C81" s="112" t="s">
        <v>402</v>
      </c>
      <c r="D81" s="114" t="s">
        <v>450</v>
      </c>
      <c r="E81" s="113" t="s">
        <v>41</v>
      </c>
      <c r="F81" s="138"/>
      <c r="G81" s="115">
        <f>SUM(G82:G89)</f>
        <v>5996000</v>
      </c>
      <c r="H81" s="115">
        <f>SUM(H82:H89)</f>
        <v>1121678.7200000002</v>
      </c>
      <c r="I81" s="302">
        <f t="shared" si="1"/>
        <v>18.707116744496336</v>
      </c>
    </row>
    <row r="82" spans="1:9" ht="15.75" customHeight="1">
      <c r="A82" s="262" t="s">
        <v>66</v>
      </c>
      <c r="B82" s="281" t="s">
        <v>435</v>
      </c>
      <c r="C82" s="176" t="s">
        <v>402</v>
      </c>
      <c r="D82" s="116" t="s">
        <v>450</v>
      </c>
      <c r="E82" s="116" t="s">
        <v>41</v>
      </c>
      <c r="F82" s="139" t="s">
        <v>493</v>
      </c>
      <c r="G82" s="117">
        <v>2561840</v>
      </c>
      <c r="H82" s="117">
        <v>529311.72</v>
      </c>
      <c r="I82" s="302">
        <f t="shared" si="1"/>
        <v>20.661388689379507</v>
      </c>
    </row>
    <row r="83" spans="1:9" ht="16.5" customHeight="1">
      <c r="A83" s="262" t="s">
        <v>495</v>
      </c>
      <c r="B83" s="281" t="s">
        <v>435</v>
      </c>
      <c r="C83" s="176" t="s">
        <v>402</v>
      </c>
      <c r="D83" s="116" t="s">
        <v>450</v>
      </c>
      <c r="E83" s="116" t="s">
        <v>41</v>
      </c>
      <c r="F83" s="139" t="s">
        <v>494</v>
      </c>
      <c r="G83" s="117">
        <v>5000</v>
      </c>
      <c r="H83" s="117">
        <v>259.68</v>
      </c>
      <c r="I83" s="302">
        <f t="shared" si="1"/>
        <v>5.1936</v>
      </c>
    </row>
    <row r="84" spans="1:9" ht="30" customHeight="1">
      <c r="A84" s="262" t="s">
        <v>59</v>
      </c>
      <c r="B84" s="281" t="s">
        <v>435</v>
      </c>
      <c r="C84" s="176" t="s">
        <v>402</v>
      </c>
      <c r="D84" s="116" t="s">
        <v>450</v>
      </c>
      <c r="E84" s="116" t="s">
        <v>41</v>
      </c>
      <c r="F84" s="139" t="s">
        <v>42</v>
      </c>
      <c r="G84" s="117">
        <v>750160</v>
      </c>
      <c r="H84" s="117">
        <v>209911.11</v>
      </c>
      <c r="I84" s="302">
        <f t="shared" si="1"/>
        <v>27.982178468593368</v>
      </c>
    </row>
    <row r="85" spans="1:9" ht="30" customHeight="1">
      <c r="A85" s="237" t="s">
        <v>496</v>
      </c>
      <c r="B85" s="281" t="s">
        <v>435</v>
      </c>
      <c r="C85" s="176" t="s">
        <v>402</v>
      </c>
      <c r="D85" s="116" t="s">
        <v>450</v>
      </c>
      <c r="E85" s="116" t="s">
        <v>41</v>
      </c>
      <c r="F85" s="139" t="s">
        <v>476</v>
      </c>
      <c r="G85" s="117">
        <v>2396000</v>
      </c>
      <c r="H85" s="117">
        <v>360946.61</v>
      </c>
      <c r="I85" s="302">
        <f t="shared" si="1"/>
        <v>15.064549666110183</v>
      </c>
    </row>
    <row r="86" spans="1:9" ht="69" customHeight="1">
      <c r="A86" s="254" t="s">
        <v>492</v>
      </c>
      <c r="B86" s="281" t="s">
        <v>435</v>
      </c>
      <c r="C86" s="176" t="s">
        <v>402</v>
      </c>
      <c r="D86" s="116" t="s">
        <v>450</v>
      </c>
      <c r="E86" s="116" t="s">
        <v>41</v>
      </c>
      <c r="F86" s="139" t="s">
        <v>488</v>
      </c>
      <c r="G86" s="117">
        <v>10000</v>
      </c>
      <c r="H86" s="117">
        <v>0</v>
      </c>
      <c r="I86" s="302">
        <f t="shared" si="1"/>
        <v>0</v>
      </c>
    </row>
    <row r="87" spans="1:9" ht="18" customHeight="1">
      <c r="A87" s="69" t="s">
        <v>487</v>
      </c>
      <c r="B87" s="281" t="s">
        <v>435</v>
      </c>
      <c r="C87" s="30" t="s">
        <v>402</v>
      </c>
      <c r="D87" s="58" t="s">
        <v>450</v>
      </c>
      <c r="E87" s="116" t="s">
        <v>41</v>
      </c>
      <c r="F87" s="136" t="s">
        <v>490</v>
      </c>
      <c r="G87" s="16">
        <v>106000</v>
      </c>
      <c r="H87" s="16">
        <v>0</v>
      </c>
      <c r="I87" s="302">
        <f t="shared" si="1"/>
        <v>0</v>
      </c>
    </row>
    <row r="88" spans="1:9" ht="16.5" customHeight="1">
      <c r="A88" s="69" t="s">
        <v>489</v>
      </c>
      <c r="B88" s="281" t="s">
        <v>435</v>
      </c>
      <c r="C88" s="30" t="s">
        <v>402</v>
      </c>
      <c r="D88" s="58" t="s">
        <v>450</v>
      </c>
      <c r="E88" s="116" t="s">
        <v>41</v>
      </c>
      <c r="F88" s="136" t="s">
        <v>491</v>
      </c>
      <c r="G88" s="16">
        <v>135000</v>
      </c>
      <c r="H88" s="16">
        <v>18982</v>
      </c>
      <c r="I88" s="302">
        <f t="shared" si="1"/>
        <v>14.06074074074074</v>
      </c>
    </row>
    <row r="89" spans="1:9" ht="21.75" customHeight="1">
      <c r="A89" s="235" t="s">
        <v>130</v>
      </c>
      <c r="B89" s="281" t="s">
        <v>435</v>
      </c>
      <c r="C89" s="30" t="s">
        <v>402</v>
      </c>
      <c r="D89" s="58" t="s">
        <v>450</v>
      </c>
      <c r="E89" s="116" t="s">
        <v>41</v>
      </c>
      <c r="F89" s="136" t="s">
        <v>129</v>
      </c>
      <c r="G89" s="16">
        <v>32000</v>
      </c>
      <c r="H89" s="16">
        <v>2267.6</v>
      </c>
      <c r="I89" s="302">
        <f t="shared" si="1"/>
        <v>7.08625</v>
      </c>
    </row>
    <row r="90" spans="1:9" ht="28.5" customHeight="1">
      <c r="A90" s="27" t="s">
        <v>561</v>
      </c>
      <c r="B90" s="281" t="s">
        <v>435</v>
      </c>
      <c r="C90" s="55" t="s">
        <v>402</v>
      </c>
      <c r="D90" s="60" t="s">
        <v>450</v>
      </c>
      <c r="E90" s="24" t="s">
        <v>43</v>
      </c>
      <c r="F90" s="144"/>
      <c r="G90" s="25">
        <f>SUM(G91:G91)</f>
        <v>5000</v>
      </c>
      <c r="H90" s="25">
        <f>SUM(H91:H91)</f>
        <v>0</v>
      </c>
      <c r="I90" s="302">
        <f t="shared" si="1"/>
        <v>0</v>
      </c>
    </row>
    <row r="91" spans="1:9" ht="30" customHeight="1">
      <c r="A91" s="69" t="s">
        <v>565</v>
      </c>
      <c r="B91" s="281" t="s">
        <v>435</v>
      </c>
      <c r="C91" s="38" t="s">
        <v>402</v>
      </c>
      <c r="D91" s="89" t="s">
        <v>450</v>
      </c>
      <c r="E91" s="6" t="s">
        <v>43</v>
      </c>
      <c r="F91" s="144" t="s">
        <v>562</v>
      </c>
      <c r="G91" s="16">
        <v>5000</v>
      </c>
      <c r="H91" s="16">
        <v>0</v>
      </c>
      <c r="I91" s="302">
        <f t="shared" si="1"/>
        <v>0</v>
      </c>
    </row>
    <row r="92" spans="1:9" ht="18" customHeight="1">
      <c r="A92" s="71" t="s">
        <v>461</v>
      </c>
      <c r="B92" s="282" t="s">
        <v>435</v>
      </c>
      <c r="C92" s="72" t="s">
        <v>409</v>
      </c>
      <c r="D92" s="128"/>
      <c r="E92" s="100"/>
      <c r="F92" s="128"/>
      <c r="G92" s="103">
        <f aca="true" t="shared" si="2" ref="G92:H94">G93</f>
        <v>643000</v>
      </c>
      <c r="H92" s="103">
        <f t="shared" si="2"/>
        <v>160900</v>
      </c>
      <c r="I92" s="302">
        <f t="shared" si="1"/>
        <v>25.023328149300156</v>
      </c>
    </row>
    <row r="93" spans="1:9" ht="16.5" customHeight="1">
      <c r="A93" s="104" t="s">
        <v>462</v>
      </c>
      <c r="B93" s="281" t="s">
        <v>435</v>
      </c>
      <c r="C93" s="105" t="s">
        <v>409</v>
      </c>
      <c r="D93" s="79" t="s">
        <v>411</v>
      </c>
      <c r="E93" s="5"/>
      <c r="F93" s="130"/>
      <c r="G93" s="17">
        <f t="shared" si="2"/>
        <v>643000</v>
      </c>
      <c r="H93" s="17">
        <f t="shared" si="2"/>
        <v>160900</v>
      </c>
      <c r="I93" s="302">
        <f t="shared" si="1"/>
        <v>25.023328149300156</v>
      </c>
    </row>
    <row r="94" spans="1:9" ht="12.75">
      <c r="A94" s="68" t="s">
        <v>451</v>
      </c>
      <c r="B94" s="281" t="s">
        <v>435</v>
      </c>
      <c r="C94" s="31" t="s">
        <v>409</v>
      </c>
      <c r="D94" s="60" t="s">
        <v>411</v>
      </c>
      <c r="E94" s="24" t="s">
        <v>48</v>
      </c>
      <c r="F94" s="131"/>
      <c r="G94" s="25">
        <f t="shared" si="2"/>
        <v>643000</v>
      </c>
      <c r="H94" s="25">
        <f t="shared" si="2"/>
        <v>160900</v>
      </c>
      <c r="I94" s="302">
        <f t="shared" si="1"/>
        <v>25.023328149300156</v>
      </c>
    </row>
    <row r="95" spans="1:9" ht="12.75">
      <c r="A95" s="69" t="s">
        <v>485</v>
      </c>
      <c r="B95" s="281" t="s">
        <v>435</v>
      </c>
      <c r="C95" s="30" t="s">
        <v>409</v>
      </c>
      <c r="D95" s="58" t="s">
        <v>411</v>
      </c>
      <c r="E95" s="6" t="s">
        <v>48</v>
      </c>
      <c r="F95" s="136" t="s">
        <v>465</v>
      </c>
      <c r="G95" s="16">
        <v>643000</v>
      </c>
      <c r="H95" s="16">
        <v>160900</v>
      </c>
      <c r="I95" s="302">
        <f t="shared" si="1"/>
        <v>25.023328149300156</v>
      </c>
    </row>
    <row r="96" spans="1:9" ht="15.75">
      <c r="A96" s="71" t="s">
        <v>431</v>
      </c>
      <c r="B96" s="282" t="s">
        <v>435</v>
      </c>
      <c r="C96" s="72" t="s">
        <v>412</v>
      </c>
      <c r="D96" s="129"/>
      <c r="E96" s="67"/>
      <c r="F96" s="129"/>
      <c r="G96" s="103">
        <f>G97+G100+G108</f>
        <v>1215333</v>
      </c>
      <c r="H96" s="103">
        <f>H97+H100+H108</f>
        <v>0</v>
      </c>
      <c r="I96" s="302">
        <f t="shared" si="1"/>
        <v>0</v>
      </c>
    </row>
    <row r="97" spans="1:9" ht="12.75">
      <c r="A97" s="74" t="s">
        <v>514</v>
      </c>
      <c r="B97" s="281" t="s">
        <v>435</v>
      </c>
      <c r="C97" s="32" t="s">
        <v>412</v>
      </c>
      <c r="D97" s="130" t="s">
        <v>408</v>
      </c>
      <c r="E97" s="5"/>
      <c r="F97" s="130"/>
      <c r="G97" s="17">
        <f>G98</f>
        <v>212000</v>
      </c>
      <c r="H97" s="17">
        <f>H98</f>
        <v>0</v>
      </c>
      <c r="I97" s="302">
        <f t="shared" si="1"/>
        <v>0</v>
      </c>
    </row>
    <row r="98" spans="1:9" ht="38.25">
      <c r="A98" s="110" t="s">
        <v>515</v>
      </c>
      <c r="B98" s="281" t="s">
        <v>435</v>
      </c>
      <c r="C98" s="26" t="s">
        <v>412</v>
      </c>
      <c r="D98" s="131" t="s">
        <v>408</v>
      </c>
      <c r="E98" s="24" t="s">
        <v>44</v>
      </c>
      <c r="F98" s="131"/>
      <c r="G98" s="25">
        <f>G99</f>
        <v>212000</v>
      </c>
      <c r="H98" s="25">
        <f>H99</f>
        <v>0</v>
      </c>
      <c r="I98" s="302">
        <f t="shared" si="1"/>
        <v>0</v>
      </c>
    </row>
    <row r="99" spans="1:9" ht="20.25" customHeight="1">
      <c r="A99" s="45" t="s">
        <v>496</v>
      </c>
      <c r="B99" s="281" t="s">
        <v>435</v>
      </c>
      <c r="C99" s="14" t="s">
        <v>412</v>
      </c>
      <c r="D99" s="58" t="s">
        <v>408</v>
      </c>
      <c r="E99" s="6" t="s">
        <v>44</v>
      </c>
      <c r="F99" s="136" t="s">
        <v>476</v>
      </c>
      <c r="G99" s="16">
        <v>212000</v>
      </c>
      <c r="H99" s="16">
        <v>0</v>
      </c>
      <c r="I99" s="302">
        <f t="shared" si="1"/>
        <v>0</v>
      </c>
    </row>
    <row r="100" spans="1:9" ht="12.75">
      <c r="A100" s="74" t="s">
        <v>4</v>
      </c>
      <c r="B100" s="281" t="s">
        <v>435</v>
      </c>
      <c r="C100" s="32" t="s">
        <v>412</v>
      </c>
      <c r="D100" s="130" t="s">
        <v>405</v>
      </c>
      <c r="E100" s="5"/>
      <c r="F100" s="130"/>
      <c r="G100" s="17">
        <f>G101+G106</f>
        <v>950333</v>
      </c>
      <c r="H100" s="17">
        <f>H101+H106</f>
        <v>0</v>
      </c>
      <c r="I100" s="302">
        <f t="shared" si="1"/>
        <v>0</v>
      </c>
    </row>
    <row r="101" spans="1:9" ht="12" customHeight="1">
      <c r="A101" s="246" t="s">
        <v>10</v>
      </c>
      <c r="B101" s="281" t="s">
        <v>435</v>
      </c>
      <c r="C101" s="247" t="s">
        <v>412</v>
      </c>
      <c r="D101" s="242" t="s">
        <v>405</v>
      </c>
      <c r="E101" s="243" t="s">
        <v>25</v>
      </c>
      <c r="F101" s="244"/>
      <c r="G101" s="245">
        <f>G102+G104</f>
        <v>117000</v>
      </c>
      <c r="H101" s="245">
        <f>H102+H104</f>
        <v>0</v>
      </c>
      <c r="I101" s="302">
        <f t="shared" si="1"/>
        <v>0</v>
      </c>
    </row>
    <row r="102" spans="1:9" ht="15.75" customHeight="1">
      <c r="A102" s="27" t="s">
        <v>8</v>
      </c>
      <c r="B102" s="281" t="s">
        <v>435</v>
      </c>
      <c r="C102" s="42" t="s">
        <v>412</v>
      </c>
      <c r="D102" s="24" t="s">
        <v>405</v>
      </c>
      <c r="E102" s="24" t="s">
        <v>45</v>
      </c>
      <c r="F102" s="58"/>
      <c r="G102" s="25">
        <f>G103</f>
        <v>8000</v>
      </c>
      <c r="H102" s="25">
        <f>H103</f>
        <v>0</v>
      </c>
      <c r="I102" s="302">
        <f t="shared" si="1"/>
        <v>0</v>
      </c>
    </row>
    <row r="103" spans="1:9" ht="22.5" customHeight="1">
      <c r="A103" s="45" t="s">
        <v>496</v>
      </c>
      <c r="B103" s="281" t="s">
        <v>435</v>
      </c>
      <c r="C103" s="30" t="s">
        <v>412</v>
      </c>
      <c r="D103" s="6" t="s">
        <v>405</v>
      </c>
      <c r="E103" s="6" t="s">
        <v>45</v>
      </c>
      <c r="F103" s="58" t="s">
        <v>476</v>
      </c>
      <c r="G103" s="16">
        <v>8000</v>
      </c>
      <c r="H103" s="16">
        <v>0</v>
      </c>
      <c r="I103" s="302">
        <f t="shared" si="1"/>
        <v>0</v>
      </c>
    </row>
    <row r="104" spans="1:9" ht="16.5" customHeight="1">
      <c r="A104" s="27" t="s">
        <v>9</v>
      </c>
      <c r="B104" s="281" t="s">
        <v>435</v>
      </c>
      <c r="C104" s="42" t="s">
        <v>412</v>
      </c>
      <c r="D104" s="24" t="s">
        <v>405</v>
      </c>
      <c r="E104" s="24" t="s">
        <v>46</v>
      </c>
      <c r="F104" s="58"/>
      <c r="G104" s="25">
        <f>G105</f>
        <v>109000</v>
      </c>
      <c r="H104" s="25">
        <f>H105</f>
        <v>0</v>
      </c>
      <c r="I104" s="302">
        <f t="shared" si="1"/>
        <v>0</v>
      </c>
    </row>
    <row r="105" spans="1:9" ht="16.5" customHeight="1">
      <c r="A105" s="45" t="s">
        <v>496</v>
      </c>
      <c r="B105" s="281" t="s">
        <v>435</v>
      </c>
      <c r="C105" s="30" t="s">
        <v>412</v>
      </c>
      <c r="D105" s="6" t="s">
        <v>405</v>
      </c>
      <c r="E105" s="6" t="s">
        <v>46</v>
      </c>
      <c r="F105" s="58" t="s">
        <v>476</v>
      </c>
      <c r="G105" s="16">
        <v>109000</v>
      </c>
      <c r="H105" s="16">
        <v>0</v>
      </c>
      <c r="I105" s="302">
        <f t="shared" si="1"/>
        <v>0</v>
      </c>
    </row>
    <row r="106" spans="1:9" ht="16.5" customHeight="1">
      <c r="A106" s="253" t="s">
        <v>3</v>
      </c>
      <c r="B106" s="281" t="s">
        <v>435</v>
      </c>
      <c r="C106" s="31" t="s">
        <v>412</v>
      </c>
      <c r="D106" s="131" t="s">
        <v>405</v>
      </c>
      <c r="E106" s="24" t="s">
        <v>128</v>
      </c>
      <c r="F106" s="131"/>
      <c r="G106" s="25">
        <f>G107</f>
        <v>833333</v>
      </c>
      <c r="H106" s="25">
        <f>H107</f>
        <v>0</v>
      </c>
      <c r="I106" s="302">
        <f t="shared" si="1"/>
        <v>0</v>
      </c>
    </row>
    <row r="107" spans="1:9" ht="27.75" customHeight="1">
      <c r="A107" s="222" t="s">
        <v>574</v>
      </c>
      <c r="B107" s="281" t="s">
        <v>435</v>
      </c>
      <c r="C107" s="30" t="s">
        <v>412</v>
      </c>
      <c r="D107" s="136" t="s">
        <v>405</v>
      </c>
      <c r="E107" s="6" t="s">
        <v>128</v>
      </c>
      <c r="F107" s="136" t="s">
        <v>516</v>
      </c>
      <c r="G107" s="16">
        <v>833333</v>
      </c>
      <c r="H107" s="16">
        <v>0</v>
      </c>
      <c r="I107" s="302">
        <f t="shared" si="1"/>
        <v>0</v>
      </c>
    </row>
    <row r="108" spans="1:9" ht="18.75" customHeight="1">
      <c r="A108" s="74" t="s">
        <v>447</v>
      </c>
      <c r="B108" s="281" t="s">
        <v>435</v>
      </c>
      <c r="C108" s="32" t="s">
        <v>412</v>
      </c>
      <c r="D108" s="130" t="s">
        <v>406</v>
      </c>
      <c r="E108" s="5"/>
      <c r="F108" s="130"/>
      <c r="G108" s="17">
        <f>G109</f>
        <v>53000</v>
      </c>
      <c r="H108" s="17">
        <f>H109</f>
        <v>0</v>
      </c>
      <c r="I108" s="302">
        <f t="shared" si="1"/>
        <v>0</v>
      </c>
    </row>
    <row r="109" spans="1:9" ht="28.5" customHeight="1">
      <c r="A109" s="110" t="s">
        <v>571</v>
      </c>
      <c r="B109" s="281" t="s">
        <v>435</v>
      </c>
      <c r="C109" s="26" t="s">
        <v>412</v>
      </c>
      <c r="D109" s="131" t="s">
        <v>406</v>
      </c>
      <c r="E109" s="24" t="s">
        <v>47</v>
      </c>
      <c r="F109" s="131"/>
      <c r="G109" s="25">
        <f>G110</f>
        <v>53000</v>
      </c>
      <c r="H109" s="25">
        <f>H110</f>
        <v>0</v>
      </c>
      <c r="I109" s="302">
        <f t="shared" si="1"/>
        <v>0</v>
      </c>
    </row>
    <row r="110" spans="1:9" ht="16.5" customHeight="1">
      <c r="A110" s="45" t="s">
        <v>496</v>
      </c>
      <c r="B110" s="284" t="s">
        <v>435</v>
      </c>
      <c r="C110" s="14" t="s">
        <v>412</v>
      </c>
      <c r="D110" s="58" t="s">
        <v>406</v>
      </c>
      <c r="E110" s="6" t="s">
        <v>47</v>
      </c>
      <c r="F110" s="136" t="s">
        <v>476</v>
      </c>
      <c r="G110" s="16">
        <v>53000</v>
      </c>
      <c r="H110" s="16">
        <v>0</v>
      </c>
      <c r="I110" s="302">
        <f t="shared" si="1"/>
        <v>0</v>
      </c>
    </row>
    <row r="111" spans="1:9" ht="22.5" customHeight="1">
      <c r="A111" s="187" t="s">
        <v>427</v>
      </c>
      <c r="B111" s="282" t="s">
        <v>435</v>
      </c>
      <c r="C111" s="72" t="s">
        <v>408</v>
      </c>
      <c r="D111" s="101"/>
      <c r="E111" s="100"/>
      <c r="F111" s="128"/>
      <c r="G111" s="103">
        <f>G112+G121+G126+G134</f>
        <v>10324828.49</v>
      </c>
      <c r="H111" s="103">
        <f>H112+H121+H126+H134</f>
        <v>7755030.42</v>
      </c>
      <c r="I111" s="302">
        <f t="shared" si="1"/>
        <v>75.1105011333704</v>
      </c>
    </row>
    <row r="112" spans="1:9" ht="22.5" customHeight="1">
      <c r="A112" s="50" t="s">
        <v>575</v>
      </c>
      <c r="B112" s="286" t="s">
        <v>435</v>
      </c>
      <c r="C112" s="152" t="s">
        <v>408</v>
      </c>
      <c r="D112" s="13" t="s">
        <v>402</v>
      </c>
      <c r="E112" s="160"/>
      <c r="F112" s="161"/>
      <c r="G112" s="167">
        <f>G113+G115+G117+G119</f>
        <v>8677912.49</v>
      </c>
      <c r="H112" s="167">
        <f>H113+H115+H117+H119</f>
        <v>7755030.42</v>
      </c>
      <c r="I112" s="302">
        <f t="shared" si="1"/>
        <v>89.36516044540109</v>
      </c>
    </row>
    <row r="113" spans="1:9" ht="18.75" customHeight="1">
      <c r="A113" s="234" t="s">
        <v>21</v>
      </c>
      <c r="B113" s="281" t="s">
        <v>435</v>
      </c>
      <c r="C113" s="154" t="s">
        <v>408</v>
      </c>
      <c r="D113" s="26" t="s">
        <v>402</v>
      </c>
      <c r="E113" s="26" t="s">
        <v>49</v>
      </c>
      <c r="F113" s="161"/>
      <c r="G113" s="165">
        <f>G114</f>
        <v>251897</v>
      </c>
      <c r="H113" s="165">
        <f>H114</f>
        <v>0</v>
      </c>
      <c r="I113" s="302">
        <f t="shared" si="1"/>
        <v>0</v>
      </c>
    </row>
    <row r="114" spans="1:9" ht="22.5" customHeight="1">
      <c r="A114" s="45" t="s">
        <v>496</v>
      </c>
      <c r="B114" s="281" t="s">
        <v>435</v>
      </c>
      <c r="C114" s="224" t="s">
        <v>408</v>
      </c>
      <c r="D114" s="14" t="s">
        <v>402</v>
      </c>
      <c r="E114" s="14" t="s">
        <v>49</v>
      </c>
      <c r="F114" s="136" t="s">
        <v>476</v>
      </c>
      <c r="G114" s="16">
        <f>251889+8</f>
        <v>251897</v>
      </c>
      <c r="H114" s="16">
        <v>0</v>
      </c>
      <c r="I114" s="302">
        <f t="shared" si="1"/>
        <v>0</v>
      </c>
    </row>
    <row r="115" spans="1:9" ht="17.25" customHeight="1">
      <c r="A115" s="234" t="s">
        <v>20</v>
      </c>
      <c r="B115" s="281" t="s">
        <v>435</v>
      </c>
      <c r="C115" s="154" t="s">
        <v>408</v>
      </c>
      <c r="D115" s="26" t="s">
        <v>402</v>
      </c>
      <c r="E115" s="26" t="s">
        <v>50</v>
      </c>
      <c r="F115" s="161"/>
      <c r="G115" s="165">
        <f>G116</f>
        <v>688963</v>
      </c>
      <c r="H115" s="165">
        <f>H116</f>
        <v>17977.93</v>
      </c>
      <c r="I115" s="302">
        <f t="shared" si="1"/>
        <v>2.609418793171767</v>
      </c>
    </row>
    <row r="116" spans="1:9" ht="27.75" customHeight="1">
      <c r="A116" s="69" t="s">
        <v>496</v>
      </c>
      <c r="B116" s="281" t="s">
        <v>435</v>
      </c>
      <c r="C116" s="224" t="s">
        <v>408</v>
      </c>
      <c r="D116" s="14" t="s">
        <v>402</v>
      </c>
      <c r="E116" s="14" t="s">
        <v>50</v>
      </c>
      <c r="F116" s="136" t="s">
        <v>476</v>
      </c>
      <c r="G116" s="16">
        <v>688963</v>
      </c>
      <c r="H116" s="16">
        <v>17977.93</v>
      </c>
      <c r="I116" s="302">
        <f t="shared" si="1"/>
        <v>2.609418793171767</v>
      </c>
    </row>
    <row r="117" spans="1:9" ht="25.5" customHeight="1">
      <c r="A117" s="111" t="s">
        <v>132</v>
      </c>
      <c r="B117" s="281" t="s">
        <v>435</v>
      </c>
      <c r="C117" s="154" t="s">
        <v>408</v>
      </c>
      <c r="D117" s="26" t="s">
        <v>402</v>
      </c>
      <c r="E117" s="26" t="s">
        <v>131</v>
      </c>
      <c r="F117" s="136"/>
      <c r="G117" s="25">
        <f>G118</f>
        <v>4321013.46</v>
      </c>
      <c r="H117" s="25">
        <f>H118</f>
        <v>4321013.46</v>
      </c>
      <c r="I117" s="302">
        <f t="shared" si="1"/>
        <v>100</v>
      </c>
    </row>
    <row r="118" spans="1:9" ht="26.25" customHeight="1">
      <c r="A118" s="69" t="s">
        <v>577</v>
      </c>
      <c r="B118" s="281" t="s">
        <v>435</v>
      </c>
      <c r="C118" s="224" t="s">
        <v>408</v>
      </c>
      <c r="D118" s="14" t="s">
        <v>402</v>
      </c>
      <c r="E118" s="14" t="s">
        <v>131</v>
      </c>
      <c r="F118" s="136" t="s">
        <v>578</v>
      </c>
      <c r="G118" s="16">
        <v>4321013.46</v>
      </c>
      <c r="H118" s="16">
        <v>4321013.46</v>
      </c>
      <c r="I118" s="302">
        <f t="shared" si="1"/>
        <v>100</v>
      </c>
    </row>
    <row r="119" spans="1:9" ht="24.75" customHeight="1">
      <c r="A119" s="111" t="s">
        <v>133</v>
      </c>
      <c r="B119" s="281" t="s">
        <v>435</v>
      </c>
      <c r="C119" s="154" t="s">
        <v>408</v>
      </c>
      <c r="D119" s="26" t="s">
        <v>402</v>
      </c>
      <c r="E119" s="26" t="s">
        <v>134</v>
      </c>
      <c r="F119" s="136"/>
      <c r="G119" s="25">
        <f>G120</f>
        <v>3416039.03</v>
      </c>
      <c r="H119" s="25">
        <f>H120</f>
        <v>3416039.03</v>
      </c>
      <c r="I119" s="302">
        <f t="shared" si="1"/>
        <v>100</v>
      </c>
    </row>
    <row r="120" spans="1:9" ht="26.25" customHeight="1">
      <c r="A120" s="69" t="s">
        <v>577</v>
      </c>
      <c r="B120" s="281" t="s">
        <v>435</v>
      </c>
      <c r="C120" s="224" t="s">
        <v>408</v>
      </c>
      <c r="D120" s="14" t="s">
        <v>402</v>
      </c>
      <c r="E120" s="14" t="s">
        <v>134</v>
      </c>
      <c r="F120" s="136" t="s">
        <v>578</v>
      </c>
      <c r="G120" s="16">
        <v>3416039.03</v>
      </c>
      <c r="H120" s="16">
        <v>3416039.03</v>
      </c>
      <c r="I120" s="302">
        <f t="shared" si="1"/>
        <v>100</v>
      </c>
    </row>
    <row r="121" spans="1:9" ht="19.5" customHeight="1">
      <c r="A121" s="122" t="s">
        <v>480</v>
      </c>
      <c r="B121" s="281" t="s">
        <v>435</v>
      </c>
      <c r="C121" s="123" t="s">
        <v>408</v>
      </c>
      <c r="D121" s="166" t="s">
        <v>409</v>
      </c>
      <c r="E121" s="26"/>
      <c r="F121" s="161"/>
      <c r="G121" s="167">
        <f>G122+G124</f>
        <v>448000</v>
      </c>
      <c r="H121" s="167">
        <f>H122+H124</f>
        <v>0</v>
      </c>
      <c r="I121" s="302">
        <f t="shared" si="1"/>
        <v>0</v>
      </c>
    </row>
    <row r="122" spans="1:9" ht="30" customHeight="1">
      <c r="A122" s="109" t="s">
        <v>570</v>
      </c>
      <c r="B122" s="281" t="s">
        <v>435</v>
      </c>
      <c r="C122" s="162" t="s">
        <v>408</v>
      </c>
      <c r="D122" s="163" t="s">
        <v>409</v>
      </c>
      <c r="E122" s="24" t="s">
        <v>55</v>
      </c>
      <c r="F122" s="164"/>
      <c r="G122" s="165">
        <f>G123</f>
        <v>50000</v>
      </c>
      <c r="H122" s="165">
        <f>H123</f>
        <v>0</v>
      </c>
      <c r="I122" s="302">
        <f t="shared" si="1"/>
        <v>0</v>
      </c>
    </row>
    <row r="123" spans="1:9" ht="26.25" customHeight="1">
      <c r="A123" s="69" t="s">
        <v>474</v>
      </c>
      <c r="B123" s="281" t="s">
        <v>435</v>
      </c>
      <c r="C123" s="30" t="s">
        <v>408</v>
      </c>
      <c r="D123" s="58" t="s">
        <v>409</v>
      </c>
      <c r="E123" s="6" t="s">
        <v>26</v>
      </c>
      <c r="F123" s="136" t="s">
        <v>476</v>
      </c>
      <c r="G123" s="16">
        <v>50000</v>
      </c>
      <c r="H123" s="16">
        <v>0</v>
      </c>
      <c r="I123" s="302">
        <f t="shared" si="1"/>
        <v>0</v>
      </c>
    </row>
    <row r="124" spans="1:9" ht="22.5" customHeight="1">
      <c r="A124" s="109" t="s">
        <v>5</v>
      </c>
      <c r="B124" s="281" t="s">
        <v>435</v>
      </c>
      <c r="C124" s="162" t="s">
        <v>408</v>
      </c>
      <c r="D124" s="238" t="s">
        <v>409</v>
      </c>
      <c r="E124" s="24" t="s">
        <v>51</v>
      </c>
      <c r="F124" s="239"/>
      <c r="G124" s="240">
        <f>G125</f>
        <v>398000</v>
      </c>
      <c r="H124" s="240">
        <f>H125</f>
        <v>0</v>
      </c>
      <c r="I124" s="302">
        <f t="shared" si="1"/>
        <v>0</v>
      </c>
    </row>
    <row r="125" spans="1:9" ht="15.75" customHeight="1">
      <c r="A125" s="69" t="s">
        <v>474</v>
      </c>
      <c r="B125" s="281" t="s">
        <v>435</v>
      </c>
      <c r="C125" s="30" t="s">
        <v>408</v>
      </c>
      <c r="D125" s="58" t="s">
        <v>409</v>
      </c>
      <c r="E125" s="6" t="s">
        <v>51</v>
      </c>
      <c r="F125" s="136" t="s">
        <v>476</v>
      </c>
      <c r="G125" s="16">
        <v>398000</v>
      </c>
      <c r="H125" s="16">
        <v>0</v>
      </c>
      <c r="I125" s="302">
        <f t="shared" si="1"/>
        <v>0</v>
      </c>
    </row>
    <row r="126" spans="1:9" ht="15.75" customHeight="1">
      <c r="A126" s="22" t="s">
        <v>579</v>
      </c>
      <c r="B126" s="281" t="s">
        <v>435</v>
      </c>
      <c r="C126" s="225" t="s">
        <v>408</v>
      </c>
      <c r="D126" s="226" t="s">
        <v>411</v>
      </c>
      <c r="E126" s="24"/>
      <c r="F126" s="86"/>
      <c r="G126" s="17">
        <f>G127+G132</f>
        <v>1159916</v>
      </c>
      <c r="H126" s="17">
        <f>H127+H132</f>
        <v>0</v>
      </c>
      <c r="I126" s="302">
        <f t="shared" si="1"/>
        <v>0</v>
      </c>
    </row>
    <row r="127" spans="1:9" ht="15.75" customHeight="1">
      <c r="A127" s="227" t="s">
        <v>579</v>
      </c>
      <c r="B127" s="281" t="s">
        <v>435</v>
      </c>
      <c r="C127" s="228" t="s">
        <v>408</v>
      </c>
      <c r="D127" s="229" t="s">
        <v>411</v>
      </c>
      <c r="E127" s="9" t="s">
        <v>52</v>
      </c>
      <c r="F127" s="87"/>
      <c r="G127" s="15">
        <f>G128+G130</f>
        <v>18000</v>
      </c>
      <c r="H127" s="15">
        <f>H128+H130</f>
        <v>0</v>
      </c>
      <c r="I127" s="302">
        <f t="shared" si="1"/>
        <v>0</v>
      </c>
    </row>
    <row r="128" spans="1:9" ht="15.75" customHeight="1">
      <c r="A128" s="223" t="s">
        <v>580</v>
      </c>
      <c r="B128" s="281" t="s">
        <v>435</v>
      </c>
      <c r="C128" s="230" t="s">
        <v>408</v>
      </c>
      <c r="D128" s="231" t="s">
        <v>411</v>
      </c>
      <c r="E128" s="24" t="s">
        <v>52</v>
      </c>
      <c r="F128" s="88"/>
      <c r="G128" s="25">
        <f>G129</f>
        <v>3000</v>
      </c>
      <c r="H128" s="25">
        <f>H129</f>
        <v>0</v>
      </c>
      <c r="I128" s="302">
        <f t="shared" si="1"/>
        <v>0</v>
      </c>
    </row>
    <row r="129" spans="1:9" ht="18" customHeight="1">
      <c r="A129" s="69" t="s">
        <v>474</v>
      </c>
      <c r="B129" s="281" t="s">
        <v>435</v>
      </c>
      <c r="C129" s="232" t="s">
        <v>408</v>
      </c>
      <c r="D129" s="233" t="s">
        <v>411</v>
      </c>
      <c r="E129" s="6" t="s">
        <v>52</v>
      </c>
      <c r="F129" s="89" t="s">
        <v>476</v>
      </c>
      <c r="G129" s="16">
        <v>3000</v>
      </c>
      <c r="H129" s="16">
        <v>0</v>
      </c>
      <c r="I129" s="302">
        <f t="shared" si="1"/>
        <v>0</v>
      </c>
    </row>
    <row r="130" spans="1:9" ht="17.25" customHeight="1">
      <c r="A130" s="223" t="s">
        <v>581</v>
      </c>
      <c r="B130" s="281" t="s">
        <v>435</v>
      </c>
      <c r="C130" s="230" t="s">
        <v>408</v>
      </c>
      <c r="D130" s="231" t="s">
        <v>411</v>
      </c>
      <c r="E130" s="24" t="s">
        <v>53</v>
      </c>
      <c r="F130" s="88"/>
      <c r="G130" s="25">
        <f>G131</f>
        <v>15000</v>
      </c>
      <c r="H130" s="25">
        <f>H131</f>
        <v>0</v>
      </c>
      <c r="I130" s="302">
        <f t="shared" si="1"/>
        <v>0</v>
      </c>
    </row>
    <row r="131" spans="1:9" ht="15" customHeight="1">
      <c r="A131" s="69" t="s">
        <v>474</v>
      </c>
      <c r="B131" s="281" t="s">
        <v>435</v>
      </c>
      <c r="C131" s="232" t="s">
        <v>408</v>
      </c>
      <c r="D131" s="233" t="s">
        <v>411</v>
      </c>
      <c r="E131" s="6" t="s">
        <v>53</v>
      </c>
      <c r="F131" s="89" t="s">
        <v>476</v>
      </c>
      <c r="G131" s="16">
        <v>15000</v>
      </c>
      <c r="H131" s="16">
        <v>0</v>
      </c>
      <c r="I131" s="302">
        <f t="shared" si="1"/>
        <v>0</v>
      </c>
    </row>
    <row r="132" spans="1:9" ht="18" customHeight="1">
      <c r="A132" s="288" t="s">
        <v>136</v>
      </c>
      <c r="B132" s="281" t="s">
        <v>435</v>
      </c>
      <c r="C132" s="230" t="s">
        <v>408</v>
      </c>
      <c r="D132" s="88" t="s">
        <v>411</v>
      </c>
      <c r="E132" s="24" t="s">
        <v>135</v>
      </c>
      <c r="F132" s="143"/>
      <c r="G132" s="25">
        <f>G133</f>
        <v>1141916</v>
      </c>
      <c r="H132" s="25">
        <f>H133</f>
        <v>0</v>
      </c>
      <c r="I132" s="302">
        <f t="shared" si="1"/>
        <v>0</v>
      </c>
    </row>
    <row r="133" spans="1:9" ht="30.75" customHeight="1">
      <c r="A133" s="222" t="s">
        <v>574</v>
      </c>
      <c r="B133" s="281" t="s">
        <v>435</v>
      </c>
      <c r="C133" s="232" t="s">
        <v>408</v>
      </c>
      <c r="D133" s="89" t="s">
        <v>411</v>
      </c>
      <c r="E133" s="6" t="s">
        <v>128</v>
      </c>
      <c r="F133" s="144" t="s">
        <v>516</v>
      </c>
      <c r="G133" s="16">
        <v>1141916</v>
      </c>
      <c r="H133" s="16">
        <v>0</v>
      </c>
      <c r="I133" s="302">
        <f t="shared" si="1"/>
        <v>0</v>
      </c>
    </row>
    <row r="134" spans="1:9" ht="18" customHeight="1">
      <c r="A134" s="22" t="s">
        <v>428</v>
      </c>
      <c r="B134" s="281" t="s">
        <v>435</v>
      </c>
      <c r="C134" s="36" t="s">
        <v>408</v>
      </c>
      <c r="D134" s="79" t="s">
        <v>408</v>
      </c>
      <c r="E134" s="5"/>
      <c r="F134" s="130"/>
      <c r="G134" s="19">
        <f>G135</f>
        <v>39000</v>
      </c>
      <c r="H134" s="19">
        <f>H135</f>
        <v>0</v>
      </c>
      <c r="I134" s="302">
        <f t="shared" si="1"/>
        <v>0</v>
      </c>
    </row>
    <row r="135" spans="1:9" ht="18" customHeight="1">
      <c r="A135" s="27" t="s">
        <v>558</v>
      </c>
      <c r="B135" s="281" t="s">
        <v>435</v>
      </c>
      <c r="C135" s="31" t="s">
        <v>408</v>
      </c>
      <c r="D135" s="60" t="s">
        <v>408</v>
      </c>
      <c r="E135" s="24" t="s">
        <v>54</v>
      </c>
      <c r="F135" s="131"/>
      <c r="G135" s="25">
        <f>G136</f>
        <v>39000</v>
      </c>
      <c r="H135" s="25">
        <f>H136</f>
        <v>0</v>
      </c>
      <c r="I135" s="302">
        <f t="shared" si="1"/>
        <v>0</v>
      </c>
    </row>
    <row r="136" spans="1:9" ht="12.75">
      <c r="A136" s="10" t="s">
        <v>523</v>
      </c>
      <c r="B136" s="281" t="s">
        <v>435</v>
      </c>
      <c r="C136" s="34" t="s">
        <v>408</v>
      </c>
      <c r="D136" s="58" t="s">
        <v>408</v>
      </c>
      <c r="E136" s="6" t="s">
        <v>54</v>
      </c>
      <c r="F136" s="136" t="s">
        <v>522</v>
      </c>
      <c r="G136" s="16">
        <v>39000</v>
      </c>
      <c r="H136" s="16">
        <v>0</v>
      </c>
      <c r="I136" s="302">
        <f t="shared" si="1"/>
        <v>0</v>
      </c>
    </row>
    <row r="137" spans="1:9" ht="20.25" customHeight="1">
      <c r="A137" s="187" t="s">
        <v>422</v>
      </c>
      <c r="B137" s="282" t="s">
        <v>435</v>
      </c>
      <c r="C137" s="72" t="s">
        <v>403</v>
      </c>
      <c r="D137" s="101"/>
      <c r="E137" s="100"/>
      <c r="F137" s="128"/>
      <c r="G137" s="103">
        <f>G138+G171+G230+G244</f>
        <v>270839135</v>
      </c>
      <c r="H137" s="103">
        <f>H138+H171+H230+H244</f>
        <v>61513678.480000004</v>
      </c>
      <c r="I137" s="302">
        <f t="shared" si="1"/>
        <v>22.71225629191291</v>
      </c>
    </row>
    <row r="138" spans="1:9" ht="18" customHeight="1">
      <c r="A138" s="22" t="s">
        <v>423</v>
      </c>
      <c r="B138" s="281" t="s">
        <v>435</v>
      </c>
      <c r="C138" s="35" t="s">
        <v>403</v>
      </c>
      <c r="D138" s="92" t="s">
        <v>402</v>
      </c>
      <c r="E138" s="7"/>
      <c r="F138" s="142"/>
      <c r="G138" s="19">
        <f>G140+G142+G144+G154+G162+G165+G169</f>
        <v>70988577.75</v>
      </c>
      <c r="H138" s="19">
        <f>H140+H142+H144+H154+H162+H165+H169</f>
        <v>15472654.040000001</v>
      </c>
      <c r="I138" s="302">
        <f t="shared" si="1"/>
        <v>21.795976945037474</v>
      </c>
    </row>
    <row r="139" spans="1:9" ht="18" customHeight="1">
      <c r="A139" s="168" t="s">
        <v>524</v>
      </c>
      <c r="B139" s="281" t="s">
        <v>435</v>
      </c>
      <c r="C139" s="195" t="s">
        <v>403</v>
      </c>
      <c r="D139" s="171" t="s">
        <v>402</v>
      </c>
      <c r="E139" s="196" t="s">
        <v>27</v>
      </c>
      <c r="F139" s="197"/>
      <c r="G139" s="173">
        <f>G138</f>
        <v>70988577.75</v>
      </c>
      <c r="H139" s="173">
        <f>H138</f>
        <v>15472654.040000001</v>
      </c>
      <c r="I139" s="302">
        <f t="shared" si="1"/>
        <v>21.795976945037474</v>
      </c>
    </row>
    <row r="140" spans="1:9" ht="17.25" customHeight="1">
      <c r="A140" s="21" t="s">
        <v>526</v>
      </c>
      <c r="B140" s="281" t="s">
        <v>435</v>
      </c>
      <c r="C140" s="33" t="s">
        <v>403</v>
      </c>
      <c r="D140" s="59" t="s">
        <v>402</v>
      </c>
      <c r="E140" s="9" t="s">
        <v>56</v>
      </c>
      <c r="F140" s="132"/>
      <c r="G140" s="15">
        <f>G141</f>
        <v>13545000</v>
      </c>
      <c r="H140" s="15">
        <f>H141</f>
        <v>2872856.82</v>
      </c>
      <c r="I140" s="302">
        <f t="shared" si="1"/>
        <v>21.209721816168326</v>
      </c>
    </row>
    <row r="141" spans="1:9" ht="12.75">
      <c r="A141" s="69" t="s">
        <v>496</v>
      </c>
      <c r="B141" s="281" t="s">
        <v>435</v>
      </c>
      <c r="C141" s="34" t="s">
        <v>403</v>
      </c>
      <c r="D141" s="58" t="s">
        <v>402</v>
      </c>
      <c r="E141" s="6" t="s">
        <v>56</v>
      </c>
      <c r="F141" s="136" t="s">
        <v>476</v>
      </c>
      <c r="G141" s="16">
        <v>13545000</v>
      </c>
      <c r="H141" s="16">
        <v>2872856.82</v>
      </c>
      <c r="I141" s="302">
        <f t="shared" si="1"/>
        <v>21.209721816168326</v>
      </c>
    </row>
    <row r="142" spans="1:9" ht="12.75">
      <c r="A142" s="21" t="s">
        <v>1</v>
      </c>
      <c r="B142" s="281" t="s">
        <v>435</v>
      </c>
      <c r="C142" s="33" t="s">
        <v>403</v>
      </c>
      <c r="D142" s="59" t="s">
        <v>402</v>
      </c>
      <c r="E142" s="9" t="s">
        <v>57</v>
      </c>
      <c r="F142" s="132"/>
      <c r="G142" s="15">
        <f>G143</f>
        <v>200000</v>
      </c>
      <c r="H142" s="15">
        <f>H143</f>
        <v>10000</v>
      </c>
      <c r="I142" s="302">
        <f aca="true" t="shared" si="3" ref="I142:I205">H142/G142*100</f>
        <v>5</v>
      </c>
    </row>
    <row r="143" spans="1:9" ht="12.75">
      <c r="A143" s="69" t="s">
        <v>496</v>
      </c>
      <c r="B143" s="281" t="s">
        <v>435</v>
      </c>
      <c r="C143" s="34" t="s">
        <v>403</v>
      </c>
      <c r="D143" s="58" t="s">
        <v>402</v>
      </c>
      <c r="E143" s="6" t="s">
        <v>57</v>
      </c>
      <c r="F143" s="136" t="s">
        <v>476</v>
      </c>
      <c r="G143" s="16">
        <v>200000</v>
      </c>
      <c r="H143" s="16">
        <v>10000</v>
      </c>
      <c r="I143" s="302">
        <f t="shared" si="3"/>
        <v>5</v>
      </c>
    </row>
    <row r="144" spans="1:9" ht="12.75">
      <c r="A144" s="21" t="s">
        <v>525</v>
      </c>
      <c r="B144" s="281" t="s">
        <v>435</v>
      </c>
      <c r="C144" s="33" t="s">
        <v>403</v>
      </c>
      <c r="D144" s="59" t="s">
        <v>402</v>
      </c>
      <c r="E144" s="9" t="s">
        <v>58</v>
      </c>
      <c r="F144" s="132"/>
      <c r="G144" s="15">
        <f>SUM(G145:G153)</f>
        <v>14244281.75</v>
      </c>
      <c r="H144" s="15">
        <f>SUM(H145:H153)</f>
        <v>3830850.9600000004</v>
      </c>
      <c r="I144" s="302">
        <f t="shared" si="3"/>
        <v>26.893956657379377</v>
      </c>
    </row>
    <row r="145" spans="1:9" ht="12.75">
      <c r="A145" s="69" t="s">
        <v>66</v>
      </c>
      <c r="B145" s="281" t="s">
        <v>435</v>
      </c>
      <c r="C145" s="38" t="s">
        <v>403</v>
      </c>
      <c r="D145" s="89" t="s">
        <v>402</v>
      </c>
      <c r="E145" s="6" t="s">
        <v>58</v>
      </c>
      <c r="F145" s="139" t="s">
        <v>493</v>
      </c>
      <c r="G145" s="16">
        <v>3721276.69</v>
      </c>
      <c r="H145" s="16">
        <v>784482.5</v>
      </c>
      <c r="I145" s="302">
        <f t="shared" si="3"/>
        <v>21.08100432596427</v>
      </c>
    </row>
    <row r="146" spans="1:9" ht="12.75">
      <c r="A146" s="69" t="s">
        <v>495</v>
      </c>
      <c r="B146" s="281" t="s">
        <v>435</v>
      </c>
      <c r="C146" s="38" t="s">
        <v>403</v>
      </c>
      <c r="D146" s="89" t="s">
        <v>402</v>
      </c>
      <c r="E146" s="6" t="s">
        <v>58</v>
      </c>
      <c r="F146" s="139" t="s">
        <v>494</v>
      </c>
      <c r="G146" s="16">
        <v>549000</v>
      </c>
      <c r="H146" s="16">
        <v>6205.6</v>
      </c>
      <c r="I146" s="302">
        <f t="shared" si="3"/>
        <v>1.130346083788707</v>
      </c>
    </row>
    <row r="147" spans="1:9" ht="25.5">
      <c r="A147" s="262" t="s">
        <v>59</v>
      </c>
      <c r="B147" s="281" t="s">
        <v>435</v>
      </c>
      <c r="C147" s="38" t="s">
        <v>403</v>
      </c>
      <c r="D147" s="89" t="s">
        <v>402</v>
      </c>
      <c r="E147" s="6" t="s">
        <v>58</v>
      </c>
      <c r="F147" s="139" t="s">
        <v>42</v>
      </c>
      <c r="G147" s="16">
        <v>1621640</v>
      </c>
      <c r="H147" s="16">
        <v>994077.73</v>
      </c>
      <c r="I147" s="302">
        <f t="shared" si="3"/>
        <v>61.30076527466022</v>
      </c>
    </row>
    <row r="148" spans="1:9" ht="12.75">
      <c r="A148" s="69" t="s">
        <v>496</v>
      </c>
      <c r="B148" s="281" t="s">
        <v>435</v>
      </c>
      <c r="C148" s="38" t="s">
        <v>403</v>
      </c>
      <c r="D148" s="89" t="s">
        <v>402</v>
      </c>
      <c r="E148" s="6" t="s">
        <v>58</v>
      </c>
      <c r="F148" s="139" t="s">
        <v>476</v>
      </c>
      <c r="G148" s="16">
        <v>6884558.9</v>
      </c>
      <c r="H148" s="16">
        <v>1679425.53</v>
      </c>
      <c r="I148" s="302">
        <f t="shared" si="3"/>
        <v>24.394090520454405</v>
      </c>
    </row>
    <row r="149" spans="1:9" ht="37.5" customHeight="1">
      <c r="A149" s="159" t="s">
        <v>497</v>
      </c>
      <c r="B149" s="281" t="s">
        <v>435</v>
      </c>
      <c r="C149" s="178" t="s">
        <v>403</v>
      </c>
      <c r="D149" s="89" t="s">
        <v>402</v>
      </c>
      <c r="E149" s="6" t="s">
        <v>58</v>
      </c>
      <c r="F149" s="139" t="s">
        <v>498</v>
      </c>
      <c r="G149" s="16">
        <v>340000</v>
      </c>
      <c r="H149" s="16">
        <v>64000</v>
      </c>
      <c r="I149" s="302">
        <f t="shared" si="3"/>
        <v>18.823529411764707</v>
      </c>
    </row>
    <row r="150" spans="1:9" ht="51">
      <c r="A150" s="255" t="s">
        <v>492</v>
      </c>
      <c r="B150" s="281" t="s">
        <v>435</v>
      </c>
      <c r="C150" s="38" t="s">
        <v>403</v>
      </c>
      <c r="D150" s="89" t="s">
        <v>402</v>
      </c>
      <c r="E150" s="6" t="s">
        <v>58</v>
      </c>
      <c r="F150" s="139" t="s">
        <v>488</v>
      </c>
      <c r="G150" s="16">
        <v>303000</v>
      </c>
      <c r="H150" s="16">
        <v>81677.49</v>
      </c>
      <c r="I150" s="302">
        <f t="shared" si="3"/>
        <v>26.956267326732675</v>
      </c>
    </row>
    <row r="151" spans="1:9" ht="12.75">
      <c r="A151" s="69" t="s">
        <v>487</v>
      </c>
      <c r="B151" s="281" t="s">
        <v>435</v>
      </c>
      <c r="C151" s="38" t="s">
        <v>403</v>
      </c>
      <c r="D151" s="89" t="s">
        <v>402</v>
      </c>
      <c r="E151" s="6" t="s">
        <v>58</v>
      </c>
      <c r="F151" s="136" t="s">
        <v>490</v>
      </c>
      <c r="G151" s="16">
        <v>640820</v>
      </c>
      <c r="H151" s="16">
        <v>155281</v>
      </c>
      <c r="I151" s="302">
        <f t="shared" si="3"/>
        <v>24.231609500327707</v>
      </c>
    </row>
    <row r="152" spans="1:9" ht="12.75">
      <c r="A152" s="69" t="s">
        <v>489</v>
      </c>
      <c r="B152" s="281" t="s">
        <v>435</v>
      </c>
      <c r="C152" s="38" t="s">
        <v>403</v>
      </c>
      <c r="D152" s="89" t="s">
        <v>402</v>
      </c>
      <c r="E152" s="6" t="s">
        <v>58</v>
      </c>
      <c r="F152" s="136" t="s">
        <v>491</v>
      </c>
      <c r="G152" s="16">
        <v>123000</v>
      </c>
      <c r="H152" s="16">
        <v>6940</v>
      </c>
      <c r="I152" s="302">
        <f t="shared" si="3"/>
        <v>5.642276422764227</v>
      </c>
    </row>
    <row r="153" spans="1:9" ht="26.25" customHeight="1">
      <c r="A153" s="235" t="s">
        <v>130</v>
      </c>
      <c r="B153" s="281" t="s">
        <v>435</v>
      </c>
      <c r="C153" s="38" t="s">
        <v>403</v>
      </c>
      <c r="D153" s="89" t="s">
        <v>402</v>
      </c>
      <c r="E153" s="6" t="s">
        <v>58</v>
      </c>
      <c r="F153" s="136" t="s">
        <v>129</v>
      </c>
      <c r="G153" s="16">
        <v>60986.16</v>
      </c>
      <c r="H153" s="16">
        <v>58761.11</v>
      </c>
      <c r="I153" s="302">
        <f t="shared" si="3"/>
        <v>96.35154926953918</v>
      </c>
    </row>
    <row r="154" spans="1:9" ht="38.25">
      <c r="A154" s="177" t="s">
        <v>564</v>
      </c>
      <c r="B154" s="281" t="s">
        <v>435</v>
      </c>
      <c r="C154" s="179" t="s">
        <v>403</v>
      </c>
      <c r="D154" s="180" t="s">
        <v>402</v>
      </c>
      <c r="E154" s="163" t="s">
        <v>60</v>
      </c>
      <c r="F154" s="172"/>
      <c r="G154" s="173">
        <f>SUM(G155:G161)</f>
        <v>40745000</v>
      </c>
      <c r="H154" s="173">
        <f>SUM(H155:H161)</f>
        <v>8453282.75</v>
      </c>
      <c r="I154" s="302">
        <f t="shared" si="3"/>
        <v>20.746797766597126</v>
      </c>
    </row>
    <row r="155" spans="1:9" ht="12.75">
      <c r="A155" s="69" t="s">
        <v>67</v>
      </c>
      <c r="B155" s="281" t="s">
        <v>435</v>
      </c>
      <c r="C155" s="38" t="s">
        <v>403</v>
      </c>
      <c r="D155" s="89" t="s">
        <v>402</v>
      </c>
      <c r="E155" s="6" t="s">
        <v>60</v>
      </c>
      <c r="F155" s="139" t="s">
        <v>493</v>
      </c>
      <c r="G155" s="16">
        <v>29463552.78</v>
      </c>
      <c r="H155" s="16">
        <v>6144981.61</v>
      </c>
      <c r="I155" s="302">
        <f t="shared" si="3"/>
        <v>20.856213966739418</v>
      </c>
    </row>
    <row r="156" spans="1:9" ht="21" customHeight="1">
      <c r="A156" s="69" t="s">
        <v>495</v>
      </c>
      <c r="B156" s="281" t="s">
        <v>435</v>
      </c>
      <c r="C156" s="38" t="s">
        <v>403</v>
      </c>
      <c r="D156" s="89" t="s">
        <v>402</v>
      </c>
      <c r="E156" s="6" t="s">
        <v>60</v>
      </c>
      <c r="F156" s="139" t="s">
        <v>494</v>
      </c>
      <c r="G156" s="16">
        <v>447000</v>
      </c>
      <c r="H156" s="16">
        <v>161451.49</v>
      </c>
      <c r="I156" s="302">
        <f t="shared" si="3"/>
        <v>36.11890156599553</v>
      </c>
    </row>
    <row r="157" spans="1:9" ht="25.5">
      <c r="A157" s="262" t="s">
        <v>59</v>
      </c>
      <c r="B157" s="281" t="s">
        <v>435</v>
      </c>
      <c r="C157" s="38" t="s">
        <v>403</v>
      </c>
      <c r="D157" s="89" t="s">
        <v>402</v>
      </c>
      <c r="E157" s="6" t="s">
        <v>60</v>
      </c>
      <c r="F157" s="139" t="s">
        <v>42</v>
      </c>
      <c r="G157" s="16">
        <v>8665512.53</v>
      </c>
      <c r="H157" s="16">
        <v>1599542.77</v>
      </c>
      <c r="I157" s="302">
        <f t="shared" si="3"/>
        <v>18.458720871528186</v>
      </c>
    </row>
    <row r="158" spans="1:9" ht="13.5" customHeight="1">
      <c r="A158" s="69" t="s">
        <v>473</v>
      </c>
      <c r="B158" s="281" t="s">
        <v>435</v>
      </c>
      <c r="C158" s="38" t="s">
        <v>403</v>
      </c>
      <c r="D158" s="89" t="s">
        <v>402</v>
      </c>
      <c r="E158" s="6" t="s">
        <v>60</v>
      </c>
      <c r="F158" s="139" t="s">
        <v>475</v>
      </c>
      <c r="G158" s="16"/>
      <c r="H158" s="16"/>
      <c r="I158" s="302" t="e">
        <f t="shared" si="3"/>
        <v>#DIV/0!</v>
      </c>
    </row>
    <row r="159" spans="1:9" ht="22.5" customHeight="1">
      <c r="A159" s="69" t="s">
        <v>496</v>
      </c>
      <c r="B159" s="281" t="s">
        <v>435</v>
      </c>
      <c r="C159" s="38" t="s">
        <v>403</v>
      </c>
      <c r="D159" s="89" t="s">
        <v>402</v>
      </c>
      <c r="E159" s="6" t="s">
        <v>60</v>
      </c>
      <c r="F159" s="139" t="s">
        <v>476</v>
      </c>
      <c r="G159" s="16">
        <v>620000</v>
      </c>
      <c r="H159" s="16">
        <v>265232.56</v>
      </c>
      <c r="I159" s="302">
        <f t="shared" si="3"/>
        <v>42.779445161290326</v>
      </c>
    </row>
    <row r="160" spans="1:9" ht="25.5">
      <c r="A160" s="159" t="s">
        <v>497</v>
      </c>
      <c r="B160" s="281" t="s">
        <v>435</v>
      </c>
      <c r="C160" s="178" t="s">
        <v>403</v>
      </c>
      <c r="D160" s="89" t="s">
        <v>402</v>
      </c>
      <c r="E160" s="6" t="s">
        <v>60</v>
      </c>
      <c r="F160" s="139" t="s">
        <v>498</v>
      </c>
      <c r="G160" s="16">
        <v>1548000</v>
      </c>
      <c r="H160" s="16">
        <v>281290</v>
      </c>
      <c r="I160" s="302">
        <f t="shared" si="3"/>
        <v>18.171188630490956</v>
      </c>
    </row>
    <row r="161" spans="1:9" ht="51">
      <c r="A161" s="255" t="s">
        <v>492</v>
      </c>
      <c r="B161" s="281" t="s">
        <v>435</v>
      </c>
      <c r="C161" s="178" t="s">
        <v>403</v>
      </c>
      <c r="D161" s="89" t="s">
        <v>402</v>
      </c>
      <c r="E161" s="6" t="s">
        <v>60</v>
      </c>
      <c r="F161" s="139" t="s">
        <v>488</v>
      </c>
      <c r="G161" s="16">
        <v>934.69</v>
      </c>
      <c r="H161" s="16">
        <v>784.32</v>
      </c>
      <c r="I161" s="302">
        <f t="shared" si="3"/>
        <v>83.91231317335159</v>
      </c>
    </row>
    <row r="162" spans="1:9" ht="51">
      <c r="A162" s="27" t="s">
        <v>568</v>
      </c>
      <c r="B162" s="281" t="s">
        <v>435</v>
      </c>
      <c r="C162" s="31" t="s">
        <v>403</v>
      </c>
      <c r="D162" s="60" t="s">
        <v>402</v>
      </c>
      <c r="E162" s="24" t="s">
        <v>61</v>
      </c>
      <c r="F162" s="131"/>
      <c r="G162" s="25">
        <f>G163+G164</f>
        <v>917238</v>
      </c>
      <c r="H162" s="25">
        <f>H163+H164</f>
        <v>225407.3</v>
      </c>
      <c r="I162" s="302">
        <f t="shared" si="3"/>
        <v>24.5745706130797</v>
      </c>
    </row>
    <row r="163" spans="1:9" ht="20.25" customHeight="1">
      <c r="A163" s="10" t="s">
        <v>495</v>
      </c>
      <c r="B163" s="281" t="s">
        <v>435</v>
      </c>
      <c r="C163" s="30" t="s">
        <v>403</v>
      </c>
      <c r="D163" s="58" t="s">
        <v>402</v>
      </c>
      <c r="E163" s="6" t="s">
        <v>61</v>
      </c>
      <c r="F163" s="136" t="s">
        <v>494</v>
      </c>
      <c r="G163" s="16">
        <v>817238</v>
      </c>
      <c r="H163" s="16">
        <v>217279.49</v>
      </c>
      <c r="I163" s="302">
        <f t="shared" si="3"/>
        <v>26.58705175236589</v>
      </c>
    </row>
    <row r="164" spans="1:9" ht="18.75" customHeight="1">
      <c r="A164" s="10" t="s">
        <v>472</v>
      </c>
      <c r="B164" s="281" t="s">
        <v>435</v>
      </c>
      <c r="C164" s="30" t="s">
        <v>403</v>
      </c>
      <c r="D164" s="58" t="s">
        <v>402</v>
      </c>
      <c r="E164" s="6" t="s">
        <v>61</v>
      </c>
      <c r="F164" s="136" t="s">
        <v>471</v>
      </c>
      <c r="G164" s="16">
        <v>100000</v>
      </c>
      <c r="H164" s="16">
        <v>8127.81</v>
      </c>
      <c r="I164" s="302">
        <f t="shared" si="3"/>
        <v>8.12781</v>
      </c>
    </row>
    <row r="165" spans="1:9" ht="14.25" customHeight="1">
      <c r="A165" s="27" t="s">
        <v>569</v>
      </c>
      <c r="B165" s="281" t="s">
        <v>435</v>
      </c>
      <c r="C165" s="31" t="s">
        <v>403</v>
      </c>
      <c r="D165" s="60" t="s">
        <v>402</v>
      </c>
      <c r="E165" s="24" t="s">
        <v>62</v>
      </c>
      <c r="F165" s="131"/>
      <c r="G165" s="25">
        <f>SUM(G166:G168)</f>
        <v>587058</v>
      </c>
      <c r="H165" s="25">
        <f>SUM(H166:H168)</f>
        <v>7421.92</v>
      </c>
      <c r="I165" s="302">
        <f t="shared" si="3"/>
        <v>1.2642566833260087</v>
      </c>
    </row>
    <row r="166" spans="1:9" ht="12.75">
      <c r="A166" s="69" t="s">
        <v>66</v>
      </c>
      <c r="B166" s="281" t="s">
        <v>435</v>
      </c>
      <c r="C166" s="53" t="s">
        <v>403</v>
      </c>
      <c r="D166" s="6" t="s">
        <v>402</v>
      </c>
      <c r="E166" s="6" t="s">
        <v>62</v>
      </c>
      <c r="F166" s="58" t="s">
        <v>493</v>
      </c>
      <c r="G166" s="16">
        <v>116100</v>
      </c>
      <c r="H166" s="16">
        <v>0</v>
      </c>
      <c r="I166" s="302">
        <f t="shared" si="3"/>
        <v>0</v>
      </c>
    </row>
    <row r="167" spans="1:9" ht="25.5">
      <c r="A167" s="262" t="s">
        <v>59</v>
      </c>
      <c r="B167" s="281" t="s">
        <v>435</v>
      </c>
      <c r="C167" s="53" t="s">
        <v>403</v>
      </c>
      <c r="D167" s="6" t="s">
        <v>402</v>
      </c>
      <c r="E167" s="6" t="s">
        <v>62</v>
      </c>
      <c r="F167" s="58" t="s">
        <v>42</v>
      </c>
      <c r="G167" s="16">
        <v>33900</v>
      </c>
      <c r="H167" s="16">
        <v>4595.92</v>
      </c>
      <c r="I167" s="302">
        <f t="shared" si="3"/>
        <v>13.557286135693216</v>
      </c>
    </row>
    <row r="168" spans="1:9" ht="12.75">
      <c r="A168" s="69" t="s">
        <v>496</v>
      </c>
      <c r="B168" s="281" t="s">
        <v>435</v>
      </c>
      <c r="C168" s="53" t="s">
        <v>403</v>
      </c>
      <c r="D168" s="6" t="s">
        <v>402</v>
      </c>
      <c r="E168" s="6" t="s">
        <v>62</v>
      </c>
      <c r="F168" s="58" t="s">
        <v>476</v>
      </c>
      <c r="G168" s="16">
        <v>437058</v>
      </c>
      <c r="H168" s="16">
        <v>2826</v>
      </c>
      <c r="I168" s="302">
        <f t="shared" si="3"/>
        <v>0.6465961039495902</v>
      </c>
    </row>
    <row r="169" spans="1:9" ht="25.5">
      <c r="A169" s="27" t="s">
        <v>137</v>
      </c>
      <c r="B169" s="281" t="s">
        <v>435</v>
      </c>
      <c r="C169" s="31" t="s">
        <v>403</v>
      </c>
      <c r="D169" s="60" t="s">
        <v>402</v>
      </c>
      <c r="E169" s="24" t="s">
        <v>138</v>
      </c>
      <c r="F169" s="131"/>
      <c r="G169" s="25">
        <f>G170</f>
        <v>750000</v>
      </c>
      <c r="H169" s="25">
        <f>H170</f>
        <v>72834.29</v>
      </c>
      <c r="I169" s="302">
        <f t="shared" si="3"/>
        <v>9.711238666666667</v>
      </c>
    </row>
    <row r="170" spans="1:9" ht="17.25" customHeight="1">
      <c r="A170" s="69" t="s">
        <v>496</v>
      </c>
      <c r="B170" s="281" t="s">
        <v>435</v>
      </c>
      <c r="C170" s="30" t="s">
        <v>403</v>
      </c>
      <c r="D170" s="58" t="s">
        <v>402</v>
      </c>
      <c r="E170" s="6" t="s">
        <v>138</v>
      </c>
      <c r="F170" s="136" t="s">
        <v>476</v>
      </c>
      <c r="G170" s="16">
        <v>750000</v>
      </c>
      <c r="H170" s="16">
        <v>72834.29</v>
      </c>
      <c r="I170" s="302">
        <f t="shared" si="3"/>
        <v>9.711238666666667</v>
      </c>
    </row>
    <row r="171" spans="1:9" ht="21" customHeight="1">
      <c r="A171" s="22" t="s">
        <v>424</v>
      </c>
      <c r="B171" s="281" t="s">
        <v>435</v>
      </c>
      <c r="C171" s="36" t="s">
        <v>403</v>
      </c>
      <c r="D171" s="86" t="s">
        <v>409</v>
      </c>
      <c r="E171" s="5"/>
      <c r="F171" s="145"/>
      <c r="G171" s="19">
        <f>G172+G174+G199+G176+G186+G188+G207+G191+G210+G213+G218+G221+G224+G227</f>
        <v>185243222.25</v>
      </c>
      <c r="H171" s="19">
        <f>H172+H174+H199+H176+H186+H188+H207+H191+H210+H213+H218+H221+H224+H227</f>
        <v>43417806.18000001</v>
      </c>
      <c r="I171" s="302">
        <f t="shared" si="3"/>
        <v>23.43826977993523</v>
      </c>
    </row>
    <row r="172" spans="1:9" ht="12.75">
      <c r="A172" s="155" t="s">
        <v>527</v>
      </c>
      <c r="B172" s="281" t="s">
        <v>435</v>
      </c>
      <c r="C172" s="181" t="s">
        <v>403</v>
      </c>
      <c r="D172" s="182" t="s">
        <v>409</v>
      </c>
      <c r="E172" s="156" t="s">
        <v>63</v>
      </c>
      <c r="F172" s="157"/>
      <c r="G172" s="158">
        <f>G173</f>
        <v>2455000</v>
      </c>
      <c r="H172" s="158">
        <f>H173</f>
        <v>690403.49</v>
      </c>
      <c r="I172" s="302">
        <f t="shared" si="3"/>
        <v>28.122341751527497</v>
      </c>
    </row>
    <row r="173" spans="1:9" ht="12.75">
      <c r="A173" s="69" t="s">
        <v>496</v>
      </c>
      <c r="B173" s="281" t="s">
        <v>435</v>
      </c>
      <c r="C173" s="38" t="s">
        <v>403</v>
      </c>
      <c r="D173" s="89" t="s">
        <v>409</v>
      </c>
      <c r="E173" s="6" t="s">
        <v>63</v>
      </c>
      <c r="F173" s="136" t="s">
        <v>476</v>
      </c>
      <c r="G173" s="16">
        <f>2600000-145000</f>
        <v>2455000</v>
      </c>
      <c r="H173" s="16">
        <v>690403.49</v>
      </c>
      <c r="I173" s="302">
        <f t="shared" si="3"/>
        <v>28.122341751527497</v>
      </c>
    </row>
    <row r="174" spans="1:9" ht="12.75">
      <c r="A174" s="193" t="s">
        <v>530</v>
      </c>
      <c r="B174" s="281" t="s">
        <v>435</v>
      </c>
      <c r="C174" s="56" t="s">
        <v>403</v>
      </c>
      <c r="D174" s="87" t="s">
        <v>409</v>
      </c>
      <c r="E174" s="9" t="s">
        <v>64</v>
      </c>
      <c r="F174" s="146"/>
      <c r="G174" s="15">
        <f>G175</f>
        <v>0</v>
      </c>
      <c r="H174" s="15">
        <f>H175</f>
        <v>0</v>
      </c>
      <c r="I174" s="302" t="e">
        <f t="shared" si="3"/>
        <v>#DIV/0!</v>
      </c>
    </row>
    <row r="175" spans="1:9" ht="23.25" customHeight="1">
      <c r="A175" s="191" t="s">
        <v>496</v>
      </c>
      <c r="B175" s="281" t="s">
        <v>435</v>
      </c>
      <c r="C175" s="178" t="s">
        <v>403</v>
      </c>
      <c r="D175" s="89" t="s">
        <v>409</v>
      </c>
      <c r="E175" s="6" t="s">
        <v>64</v>
      </c>
      <c r="F175" s="144" t="s">
        <v>476</v>
      </c>
      <c r="G175" s="16">
        <v>0</v>
      </c>
      <c r="H175" s="16">
        <v>0</v>
      </c>
      <c r="I175" s="302" t="e">
        <f t="shared" si="3"/>
        <v>#DIV/0!</v>
      </c>
    </row>
    <row r="176" spans="1:9" ht="12.75">
      <c r="A176" s="21" t="s">
        <v>528</v>
      </c>
      <c r="B176" s="281" t="s">
        <v>435</v>
      </c>
      <c r="C176" s="39" t="s">
        <v>403</v>
      </c>
      <c r="D176" s="87" t="s">
        <v>409</v>
      </c>
      <c r="E176" s="9" t="s">
        <v>65</v>
      </c>
      <c r="F176" s="146"/>
      <c r="G176" s="15">
        <f>SUM(G177:G185)</f>
        <v>38718718.25</v>
      </c>
      <c r="H176" s="15">
        <f>SUM(H177:H185)</f>
        <v>10334457.13</v>
      </c>
      <c r="I176" s="302">
        <f t="shared" si="3"/>
        <v>26.691113748322493</v>
      </c>
    </row>
    <row r="177" spans="1:9" ht="12.75">
      <c r="A177" s="69" t="s">
        <v>66</v>
      </c>
      <c r="B177" s="281" t="s">
        <v>435</v>
      </c>
      <c r="C177" s="38" t="s">
        <v>403</v>
      </c>
      <c r="D177" s="89" t="s">
        <v>409</v>
      </c>
      <c r="E177" s="6" t="s">
        <v>65</v>
      </c>
      <c r="F177" s="139" t="s">
        <v>493</v>
      </c>
      <c r="G177" s="16">
        <v>6188000</v>
      </c>
      <c r="H177" s="16">
        <v>1467486.95</v>
      </c>
      <c r="I177" s="302">
        <f t="shared" si="3"/>
        <v>23.715044440853266</v>
      </c>
    </row>
    <row r="178" spans="1:9" ht="12.75">
      <c r="A178" s="69" t="s">
        <v>495</v>
      </c>
      <c r="B178" s="281" t="s">
        <v>435</v>
      </c>
      <c r="C178" s="38" t="s">
        <v>403</v>
      </c>
      <c r="D178" s="89" t="s">
        <v>409</v>
      </c>
      <c r="E178" s="6" t="s">
        <v>65</v>
      </c>
      <c r="F178" s="139" t="s">
        <v>494</v>
      </c>
      <c r="G178" s="16">
        <v>211000</v>
      </c>
      <c r="H178" s="16">
        <v>11393.3</v>
      </c>
      <c r="I178" s="302">
        <f t="shared" si="3"/>
        <v>5.399668246445497</v>
      </c>
    </row>
    <row r="179" spans="1:9" ht="29.25" customHeight="1">
      <c r="A179" s="262" t="s">
        <v>59</v>
      </c>
      <c r="B179" s="281" t="s">
        <v>435</v>
      </c>
      <c r="C179" s="38" t="s">
        <v>403</v>
      </c>
      <c r="D179" s="89" t="s">
        <v>409</v>
      </c>
      <c r="E179" s="6" t="s">
        <v>65</v>
      </c>
      <c r="F179" s="139" t="s">
        <v>42</v>
      </c>
      <c r="G179" s="16">
        <v>1812000</v>
      </c>
      <c r="H179" s="16">
        <v>601925.55</v>
      </c>
      <c r="I179" s="302">
        <f t="shared" si="3"/>
        <v>33.218849337748345</v>
      </c>
    </row>
    <row r="180" spans="1:9" ht="20.25" customHeight="1">
      <c r="A180" s="69" t="s">
        <v>496</v>
      </c>
      <c r="B180" s="281" t="s">
        <v>435</v>
      </c>
      <c r="C180" s="38" t="s">
        <v>403</v>
      </c>
      <c r="D180" s="89" t="s">
        <v>409</v>
      </c>
      <c r="E180" s="6" t="s">
        <v>65</v>
      </c>
      <c r="F180" s="139" t="s">
        <v>476</v>
      </c>
      <c r="G180" s="16">
        <v>13784143.12</v>
      </c>
      <c r="H180" s="16">
        <v>3685659.88</v>
      </c>
      <c r="I180" s="302">
        <f t="shared" si="3"/>
        <v>26.738404033634268</v>
      </c>
    </row>
    <row r="181" spans="1:9" ht="33.75" customHeight="1">
      <c r="A181" s="159" t="s">
        <v>497</v>
      </c>
      <c r="B181" s="281" t="s">
        <v>435</v>
      </c>
      <c r="C181" s="178" t="s">
        <v>403</v>
      </c>
      <c r="D181" s="89" t="s">
        <v>409</v>
      </c>
      <c r="E181" s="6" t="s">
        <v>65</v>
      </c>
      <c r="F181" s="139" t="s">
        <v>498</v>
      </c>
      <c r="G181" s="16">
        <v>15000000</v>
      </c>
      <c r="H181" s="16">
        <v>4200255.71</v>
      </c>
      <c r="I181" s="302">
        <f t="shared" si="3"/>
        <v>28.001704733333334</v>
      </c>
    </row>
    <row r="182" spans="1:9" ht="21.75" customHeight="1">
      <c r="A182" s="258" t="s">
        <v>492</v>
      </c>
      <c r="B182" s="281" t="s">
        <v>435</v>
      </c>
      <c r="C182" s="178" t="s">
        <v>403</v>
      </c>
      <c r="D182" s="89" t="s">
        <v>409</v>
      </c>
      <c r="E182" s="6" t="s">
        <v>65</v>
      </c>
      <c r="F182" s="139" t="s">
        <v>488</v>
      </c>
      <c r="G182" s="16">
        <v>287000</v>
      </c>
      <c r="H182" s="16">
        <v>53657.65</v>
      </c>
      <c r="I182" s="302">
        <f t="shared" si="3"/>
        <v>18.69604529616725</v>
      </c>
    </row>
    <row r="183" spans="1:9" ht="18" customHeight="1">
      <c r="A183" s="191" t="s">
        <v>487</v>
      </c>
      <c r="B183" s="281" t="s">
        <v>435</v>
      </c>
      <c r="C183" s="178" t="s">
        <v>403</v>
      </c>
      <c r="D183" s="89" t="s">
        <v>409</v>
      </c>
      <c r="E183" s="6" t="s">
        <v>65</v>
      </c>
      <c r="F183" s="136" t="s">
        <v>490</v>
      </c>
      <c r="G183" s="16">
        <v>1196497</v>
      </c>
      <c r="H183" s="16">
        <v>203243</v>
      </c>
      <c r="I183" s="302">
        <f t="shared" si="3"/>
        <v>16.986503100300293</v>
      </c>
    </row>
    <row r="184" spans="1:9" ht="24.75" customHeight="1">
      <c r="A184" s="191" t="s">
        <v>489</v>
      </c>
      <c r="B184" s="281" t="s">
        <v>435</v>
      </c>
      <c r="C184" s="178" t="s">
        <v>403</v>
      </c>
      <c r="D184" s="89" t="s">
        <v>409</v>
      </c>
      <c r="E184" s="6" t="s">
        <v>65</v>
      </c>
      <c r="F184" s="136" t="s">
        <v>491</v>
      </c>
      <c r="G184" s="16">
        <v>140000</v>
      </c>
      <c r="H184" s="16">
        <v>19066</v>
      </c>
      <c r="I184" s="302">
        <f t="shared" si="3"/>
        <v>13.61857142857143</v>
      </c>
    </row>
    <row r="185" spans="1:9" ht="12.75">
      <c r="A185" s="235" t="s">
        <v>130</v>
      </c>
      <c r="B185" s="281" t="s">
        <v>435</v>
      </c>
      <c r="C185" s="178" t="s">
        <v>403</v>
      </c>
      <c r="D185" s="89" t="s">
        <v>409</v>
      </c>
      <c r="E185" s="6" t="s">
        <v>65</v>
      </c>
      <c r="F185" s="136" t="s">
        <v>129</v>
      </c>
      <c r="G185" s="16">
        <v>100078.13</v>
      </c>
      <c r="H185" s="16">
        <v>91769.09</v>
      </c>
      <c r="I185" s="302">
        <f t="shared" si="3"/>
        <v>91.69744678482701</v>
      </c>
    </row>
    <row r="186" spans="1:9" ht="12.75">
      <c r="A186" s="193" t="s">
        <v>529</v>
      </c>
      <c r="B186" s="281" t="s">
        <v>435</v>
      </c>
      <c r="C186" s="56" t="s">
        <v>403</v>
      </c>
      <c r="D186" s="87" t="s">
        <v>409</v>
      </c>
      <c r="E186" s="9" t="s">
        <v>68</v>
      </c>
      <c r="F186" s="146"/>
      <c r="G186" s="15">
        <f>G187</f>
        <v>18000000</v>
      </c>
      <c r="H186" s="15">
        <f>H187</f>
        <v>3352674.13</v>
      </c>
      <c r="I186" s="302">
        <f t="shared" si="3"/>
        <v>18.62596738888889</v>
      </c>
    </row>
    <row r="187" spans="1:9" ht="25.5">
      <c r="A187" s="159" t="s">
        <v>497</v>
      </c>
      <c r="B187" s="281" t="s">
        <v>435</v>
      </c>
      <c r="C187" s="178" t="s">
        <v>403</v>
      </c>
      <c r="D187" s="89" t="s">
        <v>409</v>
      </c>
      <c r="E187" s="6" t="s">
        <v>68</v>
      </c>
      <c r="F187" s="144" t="s">
        <v>498</v>
      </c>
      <c r="G187" s="16">
        <v>18000000</v>
      </c>
      <c r="H187" s="16">
        <v>3352674.13</v>
      </c>
      <c r="I187" s="302">
        <f t="shared" si="3"/>
        <v>18.62596738888889</v>
      </c>
    </row>
    <row r="188" spans="1:9" ht="51">
      <c r="A188" s="27" t="s">
        <v>568</v>
      </c>
      <c r="B188" s="281" t="s">
        <v>435</v>
      </c>
      <c r="C188" s="31" t="s">
        <v>403</v>
      </c>
      <c r="D188" s="60" t="s">
        <v>409</v>
      </c>
      <c r="E188" s="24" t="s">
        <v>69</v>
      </c>
      <c r="F188" s="131"/>
      <c r="G188" s="25">
        <f>G189+G190</f>
        <v>3647762</v>
      </c>
      <c r="H188" s="25">
        <f>H189+H190</f>
        <v>1125418.1300000001</v>
      </c>
      <c r="I188" s="302">
        <f t="shared" si="3"/>
        <v>30.852290527726318</v>
      </c>
    </row>
    <row r="189" spans="1:9" ht="18" customHeight="1">
      <c r="A189" s="10" t="s">
        <v>495</v>
      </c>
      <c r="B189" s="281" t="s">
        <v>435</v>
      </c>
      <c r="C189" s="30" t="s">
        <v>403</v>
      </c>
      <c r="D189" s="58" t="s">
        <v>409</v>
      </c>
      <c r="E189" s="6" t="s">
        <v>69</v>
      </c>
      <c r="F189" s="136" t="s">
        <v>494</v>
      </c>
      <c r="G189" s="16">
        <v>2838762</v>
      </c>
      <c r="H189" s="16">
        <v>820039.93</v>
      </c>
      <c r="I189" s="302">
        <f t="shared" si="3"/>
        <v>28.887237817048415</v>
      </c>
    </row>
    <row r="190" spans="1:9" ht="12.75">
      <c r="A190" s="10" t="s">
        <v>472</v>
      </c>
      <c r="B190" s="281" t="s">
        <v>435</v>
      </c>
      <c r="C190" s="30" t="s">
        <v>403</v>
      </c>
      <c r="D190" s="58" t="s">
        <v>409</v>
      </c>
      <c r="E190" s="6" t="s">
        <v>69</v>
      </c>
      <c r="F190" s="136" t="s">
        <v>471</v>
      </c>
      <c r="G190" s="16">
        <v>809000</v>
      </c>
      <c r="H190" s="16">
        <v>305378.2</v>
      </c>
      <c r="I190" s="302">
        <f t="shared" si="3"/>
        <v>37.74761433868974</v>
      </c>
    </row>
    <row r="191" spans="1:9" ht="59.25" customHeight="1">
      <c r="A191" s="68" t="s">
        <v>11</v>
      </c>
      <c r="B191" s="281" t="s">
        <v>435</v>
      </c>
      <c r="C191" s="292" t="s">
        <v>403</v>
      </c>
      <c r="D191" s="88" t="s">
        <v>409</v>
      </c>
      <c r="E191" s="24" t="s">
        <v>70</v>
      </c>
      <c r="F191" s="143"/>
      <c r="G191" s="25">
        <f>SUM(G192:G198)</f>
        <v>113610000</v>
      </c>
      <c r="H191" s="25">
        <f>SUM(H192:H198)</f>
        <v>26004131.75</v>
      </c>
      <c r="I191" s="302">
        <f t="shared" si="3"/>
        <v>22.88894617551272</v>
      </c>
    </row>
    <row r="192" spans="1:9" ht="12.75">
      <c r="A192" s="69" t="s">
        <v>67</v>
      </c>
      <c r="B192" s="281" t="s">
        <v>435</v>
      </c>
      <c r="C192" s="53" t="s">
        <v>403</v>
      </c>
      <c r="D192" s="6" t="s">
        <v>409</v>
      </c>
      <c r="E192" s="6" t="s">
        <v>70</v>
      </c>
      <c r="F192" s="139" t="s">
        <v>493</v>
      </c>
      <c r="G192" s="16">
        <v>43470000</v>
      </c>
      <c r="H192" s="16">
        <v>9153217.7</v>
      </c>
      <c r="I192" s="302">
        <f t="shared" si="3"/>
        <v>21.05640142627099</v>
      </c>
    </row>
    <row r="193" spans="1:9" ht="12.75">
      <c r="A193" s="69" t="s">
        <v>495</v>
      </c>
      <c r="B193" s="281" t="s">
        <v>435</v>
      </c>
      <c r="C193" s="53" t="s">
        <v>403</v>
      </c>
      <c r="D193" s="6" t="s">
        <v>409</v>
      </c>
      <c r="E193" s="6" t="s">
        <v>70</v>
      </c>
      <c r="F193" s="139" t="s">
        <v>494</v>
      </c>
      <c r="G193" s="16">
        <v>419000</v>
      </c>
      <c r="H193" s="16">
        <v>117131.4</v>
      </c>
      <c r="I193" s="302">
        <f t="shared" si="3"/>
        <v>27.954988066825777</v>
      </c>
    </row>
    <row r="194" spans="1:9" ht="29.25" customHeight="1">
      <c r="A194" s="262" t="s">
        <v>59</v>
      </c>
      <c r="B194" s="281" t="s">
        <v>435</v>
      </c>
      <c r="C194" s="53" t="s">
        <v>403</v>
      </c>
      <c r="D194" s="6" t="s">
        <v>409</v>
      </c>
      <c r="E194" s="6" t="s">
        <v>70</v>
      </c>
      <c r="F194" s="139" t="s">
        <v>42</v>
      </c>
      <c r="G194" s="16">
        <v>13120000</v>
      </c>
      <c r="H194" s="16">
        <v>5541608.46</v>
      </c>
      <c r="I194" s="302">
        <f t="shared" si="3"/>
        <v>42.2378693597561</v>
      </c>
    </row>
    <row r="195" spans="1:9" ht="24.75" customHeight="1">
      <c r="A195" s="69" t="s">
        <v>496</v>
      </c>
      <c r="B195" s="281" t="s">
        <v>435</v>
      </c>
      <c r="C195" s="53" t="s">
        <v>403</v>
      </c>
      <c r="D195" s="6" t="s">
        <v>409</v>
      </c>
      <c r="E195" s="6" t="s">
        <v>70</v>
      </c>
      <c r="F195" s="139" t="s">
        <v>476</v>
      </c>
      <c r="G195" s="16">
        <v>2556000</v>
      </c>
      <c r="H195" s="16">
        <v>756960.18</v>
      </c>
      <c r="I195" s="302">
        <f t="shared" si="3"/>
        <v>29.61503051643193</v>
      </c>
    </row>
    <row r="196" spans="1:9" ht="25.5" customHeight="1">
      <c r="A196" s="159" t="s">
        <v>497</v>
      </c>
      <c r="B196" s="281" t="s">
        <v>435</v>
      </c>
      <c r="C196" s="53" t="s">
        <v>403</v>
      </c>
      <c r="D196" s="6" t="s">
        <v>409</v>
      </c>
      <c r="E196" s="6" t="s">
        <v>70</v>
      </c>
      <c r="F196" s="139" t="s">
        <v>498</v>
      </c>
      <c r="G196" s="16">
        <v>54000000</v>
      </c>
      <c r="H196" s="16">
        <v>10421125.94</v>
      </c>
      <c r="I196" s="302">
        <f t="shared" si="3"/>
        <v>19.298381370370368</v>
      </c>
    </row>
    <row r="197" spans="1:9" ht="21" customHeight="1">
      <c r="A197" s="69" t="s">
        <v>489</v>
      </c>
      <c r="B197" s="281" t="s">
        <v>435</v>
      </c>
      <c r="C197" s="53" t="s">
        <v>403</v>
      </c>
      <c r="D197" s="6" t="s">
        <v>409</v>
      </c>
      <c r="E197" s="6" t="s">
        <v>70</v>
      </c>
      <c r="F197" s="136" t="s">
        <v>491</v>
      </c>
      <c r="G197" s="16">
        <v>30000</v>
      </c>
      <c r="H197" s="16">
        <v>204.36</v>
      </c>
      <c r="I197" s="302">
        <f t="shared" si="3"/>
        <v>0.6812</v>
      </c>
    </row>
    <row r="198" spans="1:9" ht="18.75" customHeight="1">
      <c r="A198" s="235" t="s">
        <v>130</v>
      </c>
      <c r="B198" s="281" t="s">
        <v>435</v>
      </c>
      <c r="C198" s="53" t="s">
        <v>403</v>
      </c>
      <c r="D198" s="6" t="s">
        <v>409</v>
      </c>
      <c r="E198" s="6" t="s">
        <v>70</v>
      </c>
      <c r="F198" s="136" t="s">
        <v>129</v>
      </c>
      <c r="G198" s="16">
        <v>15000</v>
      </c>
      <c r="H198" s="16">
        <v>13883.71</v>
      </c>
      <c r="I198" s="302">
        <f t="shared" si="3"/>
        <v>92.55806666666666</v>
      </c>
    </row>
    <row r="199" spans="1:9" ht="38.25">
      <c r="A199" s="27" t="s">
        <v>448</v>
      </c>
      <c r="B199" s="281" t="s">
        <v>435</v>
      </c>
      <c r="C199" s="37" t="s">
        <v>403</v>
      </c>
      <c r="D199" s="88" t="s">
        <v>409</v>
      </c>
      <c r="E199" s="24" t="s">
        <v>71</v>
      </c>
      <c r="F199" s="143"/>
      <c r="G199" s="25">
        <f>SUM(G200:G206)</f>
        <v>1021000</v>
      </c>
      <c r="H199" s="25">
        <f>SUM(H200:H206)</f>
        <v>1021000</v>
      </c>
      <c r="I199" s="302">
        <f t="shared" si="3"/>
        <v>100</v>
      </c>
    </row>
    <row r="200" spans="1:9" ht="12.75">
      <c r="A200" s="69" t="s">
        <v>66</v>
      </c>
      <c r="B200" s="281" t="s">
        <v>435</v>
      </c>
      <c r="C200" s="38" t="s">
        <v>403</v>
      </c>
      <c r="D200" s="89" t="s">
        <v>409</v>
      </c>
      <c r="E200" s="6" t="s">
        <v>71</v>
      </c>
      <c r="F200" s="139" t="s">
        <v>493</v>
      </c>
      <c r="G200" s="16">
        <v>881326.74</v>
      </c>
      <c r="H200" s="16">
        <v>881326.74</v>
      </c>
      <c r="I200" s="302">
        <f t="shared" si="3"/>
        <v>100</v>
      </c>
    </row>
    <row r="201" spans="1:9" ht="12.75">
      <c r="A201" s="10" t="s">
        <v>495</v>
      </c>
      <c r="B201" s="281" t="s">
        <v>435</v>
      </c>
      <c r="C201" s="38" t="s">
        <v>403</v>
      </c>
      <c r="D201" s="89" t="s">
        <v>409</v>
      </c>
      <c r="E201" s="6" t="s">
        <v>71</v>
      </c>
      <c r="F201" s="139" t="s">
        <v>494</v>
      </c>
      <c r="G201" s="16">
        <v>1260</v>
      </c>
      <c r="H201" s="16">
        <v>1260</v>
      </c>
      <c r="I201" s="302">
        <f t="shared" si="3"/>
        <v>100</v>
      </c>
    </row>
    <row r="202" spans="1:9" ht="33.75" customHeight="1">
      <c r="A202" s="262" t="s">
        <v>59</v>
      </c>
      <c r="B202" s="281" t="s">
        <v>435</v>
      </c>
      <c r="C202" s="38" t="s">
        <v>403</v>
      </c>
      <c r="D202" s="89" t="s">
        <v>409</v>
      </c>
      <c r="E202" s="6" t="s">
        <v>71</v>
      </c>
      <c r="F202" s="136" t="s">
        <v>42</v>
      </c>
      <c r="G202" s="16">
        <v>531.05</v>
      </c>
      <c r="H202" s="16">
        <v>531.05</v>
      </c>
      <c r="I202" s="302">
        <f t="shared" si="3"/>
        <v>100</v>
      </c>
    </row>
    <row r="203" spans="1:9" ht="12.75">
      <c r="A203" s="69" t="s">
        <v>496</v>
      </c>
      <c r="B203" s="281" t="s">
        <v>435</v>
      </c>
      <c r="C203" s="38" t="s">
        <v>403</v>
      </c>
      <c r="D203" s="89" t="s">
        <v>409</v>
      </c>
      <c r="E203" s="6" t="s">
        <v>71</v>
      </c>
      <c r="F203" s="136" t="s">
        <v>476</v>
      </c>
      <c r="G203" s="16">
        <v>90449.54</v>
      </c>
      <c r="H203" s="16">
        <v>90449.54</v>
      </c>
      <c r="I203" s="302">
        <f t="shared" si="3"/>
        <v>100</v>
      </c>
    </row>
    <row r="204" spans="1:9" ht="12.75">
      <c r="A204" s="235" t="s">
        <v>501</v>
      </c>
      <c r="B204" s="281" t="s">
        <v>435</v>
      </c>
      <c r="C204" s="38" t="s">
        <v>403</v>
      </c>
      <c r="D204" s="89" t="s">
        <v>409</v>
      </c>
      <c r="E204" s="6" t="s">
        <v>71</v>
      </c>
      <c r="F204" s="136" t="s">
        <v>502</v>
      </c>
      <c r="G204" s="16">
        <v>27233.44</v>
      </c>
      <c r="H204" s="16">
        <v>27233.44</v>
      </c>
      <c r="I204" s="302">
        <f t="shared" si="3"/>
        <v>100</v>
      </c>
    </row>
    <row r="205" spans="1:9" ht="12.75">
      <c r="A205" s="191" t="s">
        <v>487</v>
      </c>
      <c r="B205" s="281" t="s">
        <v>435</v>
      </c>
      <c r="C205" s="38" t="s">
        <v>403</v>
      </c>
      <c r="D205" s="89" t="s">
        <v>409</v>
      </c>
      <c r="E205" s="6" t="s">
        <v>71</v>
      </c>
      <c r="F205" s="136" t="s">
        <v>490</v>
      </c>
      <c r="G205" s="16">
        <v>15708</v>
      </c>
      <c r="H205" s="16">
        <v>15708</v>
      </c>
      <c r="I205" s="302">
        <f t="shared" si="3"/>
        <v>100</v>
      </c>
    </row>
    <row r="206" spans="1:9" ht="12.75">
      <c r="A206" s="235" t="s">
        <v>130</v>
      </c>
      <c r="B206" s="281" t="s">
        <v>435</v>
      </c>
      <c r="C206" s="38" t="s">
        <v>403</v>
      </c>
      <c r="D206" s="89" t="s">
        <v>409</v>
      </c>
      <c r="E206" s="6" t="s">
        <v>71</v>
      </c>
      <c r="F206" s="136" t="s">
        <v>129</v>
      </c>
      <c r="G206" s="16">
        <v>4491.23</v>
      </c>
      <c r="H206" s="16">
        <v>4491.23</v>
      </c>
      <c r="I206" s="302">
        <f aca="true" t="shared" si="4" ref="I206:I269">H206/G206*100</f>
        <v>100</v>
      </c>
    </row>
    <row r="207" spans="1:9" ht="63.75">
      <c r="A207" s="27" t="s">
        <v>569</v>
      </c>
      <c r="B207" s="281" t="s">
        <v>435</v>
      </c>
      <c r="C207" s="31" t="s">
        <v>403</v>
      </c>
      <c r="D207" s="60" t="s">
        <v>409</v>
      </c>
      <c r="E207" s="24" t="s">
        <v>72</v>
      </c>
      <c r="F207" s="131"/>
      <c r="G207" s="25">
        <f>SUM(G208:G209)</f>
        <v>40942</v>
      </c>
      <c r="H207" s="25">
        <f>SUM(H208:H209)</f>
        <v>942</v>
      </c>
      <c r="I207" s="302">
        <f t="shared" si="4"/>
        <v>2.3008157881881686</v>
      </c>
    </row>
    <row r="208" spans="1:9" ht="12.75">
      <c r="A208" s="69" t="s">
        <v>496</v>
      </c>
      <c r="B208" s="281" t="s">
        <v>435</v>
      </c>
      <c r="C208" s="53" t="s">
        <v>403</v>
      </c>
      <c r="D208" s="6" t="s">
        <v>409</v>
      </c>
      <c r="E208" s="6" t="s">
        <v>72</v>
      </c>
      <c r="F208" s="58" t="s">
        <v>476</v>
      </c>
      <c r="G208" s="16">
        <v>16942</v>
      </c>
      <c r="H208" s="16">
        <v>942</v>
      </c>
      <c r="I208" s="302">
        <f t="shared" si="4"/>
        <v>5.560146381773108</v>
      </c>
    </row>
    <row r="209" spans="1:9" ht="12.75">
      <c r="A209" s="10" t="s">
        <v>472</v>
      </c>
      <c r="B209" s="281" t="s">
        <v>435</v>
      </c>
      <c r="C209" s="53" t="s">
        <v>403</v>
      </c>
      <c r="D209" s="6" t="s">
        <v>409</v>
      </c>
      <c r="E209" s="6" t="s">
        <v>72</v>
      </c>
      <c r="F209" s="58" t="s">
        <v>471</v>
      </c>
      <c r="G209" s="16">
        <v>24000</v>
      </c>
      <c r="H209" s="16">
        <v>0</v>
      </c>
      <c r="I209" s="302">
        <f t="shared" si="4"/>
        <v>0</v>
      </c>
    </row>
    <row r="210" spans="1:9" ht="25.5">
      <c r="A210" s="184" t="s">
        <v>517</v>
      </c>
      <c r="B210" s="281" t="s">
        <v>435</v>
      </c>
      <c r="C210" s="183" t="s">
        <v>403</v>
      </c>
      <c r="D210" s="87" t="s">
        <v>409</v>
      </c>
      <c r="E210" s="9" t="s">
        <v>103</v>
      </c>
      <c r="F210" s="146"/>
      <c r="G210" s="15">
        <f>G211+G212</f>
        <v>631800</v>
      </c>
      <c r="H210" s="15">
        <f>H211+H212</f>
        <v>21555</v>
      </c>
      <c r="I210" s="302">
        <f t="shared" si="4"/>
        <v>3.4116809116809117</v>
      </c>
    </row>
    <row r="211" spans="1:9" ht="12.75">
      <c r="A211" s="69" t="s">
        <v>496</v>
      </c>
      <c r="B211" s="281" t="s">
        <v>435</v>
      </c>
      <c r="C211" s="53" t="s">
        <v>403</v>
      </c>
      <c r="D211" s="6" t="s">
        <v>409</v>
      </c>
      <c r="E211" s="6" t="s">
        <v>103</v>
      </c>
      <c r="F211" s="139" t="s">
        <v>476</v>
      </c>
      <c r="G211" s="16">
        <v>330800</v>
      </c>
      <c r="H211" s="16">
        <v>6345</v>
      </c>
      <c r="I211" s="302">
        <f t="shared" si="4"/>
        <v>1.9180773881499396</v>
      </c>
    </row>
    <row r="212" spans="1:9" ht="12.75">
      <c r="A212" s="10" t="s">
        <v>472</v>
      </c>
      <c r="B212" s="281" t="s">
        <v>435</v>
      </c>
      <c r="C212" s="53" t="s">
        <v>403</v>
      </c>
      <c r="D212" s="6" t="s">
        <v>409</v>
      </c>
      <c r="E212" s="6" t="s">
        <v>103</v>
      </c>
      <c r="F212" s="139" t="s">
        <v>471</v>
      </c>
      <c r="G212" s="16">
        <v>301000</v>
      </c>
      <c r="H212" s="16">
        <v>15210</v>
      </c>
      <c r="I212" s="302">
        <f t="shared" si="4"/>
        <v>5.053156146179402</v>
      </c>
    </row>
    <row r="213" spans="1:9" ht="12.75">
      <c r="A213" s="192" t="s">
        <v>14</v>
      </c>
      <c r="B213" s="281" t="s">
        <v>435</v>
      </c>
      <c r="C213" s="52" t="s">
        <v>403</v>
      </c>
      <c r="D213" s="60" t="s">
        <v>409</v>
      </c>
      <c r="E213" s="24" t="s">
        <v>104</v>
      </c>
      <c r="F213" s="131"/>
      <c r="G213" s="25">
        <f>SUM(G214:G217)</f>
        <v>3001000</v>
      </c>
      <c r="H213" s="25">
        <f>SUM(H214:H217)</f>
        <v>683390.1</v>
      </c>
      <c r="I213" s="302">
        <f t="shared" si="4"/>
        <v>22.772079306897698</v>
      </c>
    </row>
    <row r="214" spans="1:9" ht="19.5" customHeight="1">
      <c r="A214" s="69" t="s">
        <v>66</v>
      </c>
      <c r="B214" s="281" t="s">
        <v>435</v>
      </c>
      <c r="C214" s="53" t="s">
        <v>403</v>
      </c>
      <c r="D214" s="58" t="s">
        <v>409</v>
      </c>
      <c r="E214" s="6" t="s">
        <v>104</v>
      </c>
      <c r="F214" s="139" t="s">
        <v>493</v>
      </c>
      <c r="G214" s="16">
        <v>928200</v>
      </c>
      <c r="H214" s="16">
        <v>0</v>
      </c>
      <c r="I214" s="302">
        <f t="shared" si="4"/>
        <v>0</v>
      </c>
    </row>
    <row r="215" spans="1:9" ht="12.75">
      <c r="A215" s="69" t="s">
        <v>495</v>
      </c>
      <c r="B215" s="281" t="s">
        <v>435</v>
      </c>
      <c r="C215" s="53" t="s">
        <v>403</v>
      </c>
      <c r="D215" s="58" t="s">
        <v>409</v>
      </c>
      <c r="E215" s="6" t="s">
        <v>104</v>
      </c>
      <c r="F215" s="139" t="s">
        <v>494</v>
      </c>
      <c r="G215" s="16">
        <v>1000</v>
      </c>
      <c r="H215" s="16">
        <v>0</v>
      </c>
      <c r="I215" s="302">
        <f t="shared" si="4"/>
        <v>0</v>
      </c>
    </row>
    <row r="216" spans="1:9" ht="25.5">
      <c r="A216" s="262" t="s">
        <v>59</v>
      </c>
      <c r="B216" s="281" t="s">
        <v>435</v>
      </c>
      <c r="C216" s="53" t="s">
        <v>403</v>
      </c>
      <c r="D216" s="58" t="s">
        <v>409</v>
      </c>
      <c r="E216" s="6" t="s">
        <v>104</v>
      </c>
      <c r="F216" s="139" t="s">
        <v>42</v>
      </c>
      <c r="G216" s="16">
        <v>271800</v>
      </c>
      <c r="H216" s="16">
        <v>0</v>
      </c>
      <c r="I216" s="302">
        <f t="shared" si="4"/>
        <v>0</v>
      </c>
    </row>
    <row r="217" spans="1:9" ht="25.5">
      <c r="A217" s="69" t="s">
        <v>497</v>
      </c>
      <c r="B217" s="281" t="s">
        <v>435</v>
      </c>
      <c r="C217" s="53" t="s">
        <v>403</v>
      </c>
      <c r="D217" s="58" t="s">
        <v>409</v>
      </c>
      <c r="E217" s="6" t="s">
        <v>104</v>
      </c>
      <c r="F217" s="139" t="s">
        <v>498</v>
      </c>
      <c r="G217" s="117">
        <v>1800000</v>
      </c>
      <c r="H217" s="117">
        <v>683390.1</v>
      </c>
      <c r="I217" s="302">
        <f t="shared" si="4"/>
        <v>37.966116666666665</v>
      </c>
    </row>
    <row r="218" spans="1:9" ht="25.5">
      <c r="A218" s="111" t="s">
        <v>582</v>
      </c>
      <c r="B218" s="281" t="s">
        <v>435</v>
      </c>
      <c r="C218" s="52" t="s">
        <v>403</v>
      </c>
      <c r="D218" s="60" t="s">
        <v>409</v>
      </c>
      <c r="E218" s="24" t="s">
        <v>139</v>
      </c>
      <c r="F218" s="138"/>
      <c r="G218" s="115">
        <f>G219+G220</f>
        <v>2425000</v>
      </c>
      <c r="H218" s="115">
        <f>H219+H220</f>
        <v>183834.45</v>
      </c>
      <c r="I218" s="302">
        <f t="shared" si="4"/>
        <v>7.580802061855671</v>
      </c>
    </row>
    <row r="219" spans="1:9" ht="12.75">
      <c r="A219" s="69" t="s">
        <v>496</v>
      </c>
      <c r="B219" s="281" t="s">
        <v>435</v>
      </c>
      <c r="C219" s="53" t="s">
        <v>403</v>
      </c>
      <c r="D219" s="58" t="s">
        <v>409</v>
      </c>
      <c r="E219" s="6" t="s">
        <v>139</v>
      </c>
      <c r="F219" s="139" t="s">
        <v>476</v>
      </c>
      <c r="G219" s="117">
        <v>1498000</v>
      </c>
      <c r="H219" s="117">
        <v>183834.45</v>
      </c>
      <c r="I219" s="302">
        <f t="shared" si="4"/>
        <v>12.271992656875835</v>
      </c>
    </row>
    <row r="220" spans="1:9" ht="12.75">
      <c r="A220" s="10" t="s">
        <v>472</v>
      </c>
      <c r="B220" s="281" t="s">
        <v>435</v>
      </c>
      <c r="C220" s="53" t="s">
        <v>403</v>
      </c>
      <c r="D220" s="58" t="s">
        <v>409</v>
      </c>
      <c r="E220" s="6" t="s">
        <v>139</v>
      </c>
      <c r="F220" s="139" t="s">
        <v>471</v>
      </c>
      <c r="G220" s="117">
        <v>927000</v>
      </c>
      <c r="H220" s="117">
        <v>0</v>
      </c>
      <c r="I220" s="302">
        <f t="shared" si="4"/>
        <v>0</v>
      </c>
    </row>
    <row r="221" spans="1:9" ht="25.5">
      <c r="A221" s="27" t="s">
        <v>143</v>
      </c>
      <c r="B221" s="281" t="s">
        <v>435</v>
      </c>
      <c r="C221" s="52" t="s">
        <v>403</v>
      </c>
      <c r="D221" s="60" t="s">
        <v>409</v>
      </c>
      <c r="E221" s="24" t="s">
        <v>142</v>
      </c>
      <c r="F221" s="138"/>
      <c r="G221" s="115">
        <f>G222+G223</f>
        <v>1535000</v>
      </c>
      <c r="H221" s="115">
        <f>H222+H223</f>
        <v>0</v>
      </c>
      <c r="I221" s="302">
        <f t="shared" si="4"/>
        <v>0</v>
      </c>
    </row>
    <row r="222" spans="1:9" ht="12.75">
      <c r="A222" s="69" t="s">
        <v>496</v>
      </c>
      <c r="B222" s="281" t="s">
        <v>435</v>
      </c>
      <c r="C222" s="53" t="s">
        <v>403</v>
      </c>
      <c r="D222" s="58" t="s">
        <v>409</v>
      </c>
      <c r="E222" s="6" t="s">
        <v>142</v>
      </c>
      <c r="F222" s="139" t="s">
        <v>476</v>
      </c>
      <c r="G222" s="117">
        <v>513315</v>
      </c>
      <c r="H222" s="117">
        <v>0</v>
      </c>
      <c r="I222" s="302">
        <f t="shared" si="4"/>
        <v>0</v>
      </c>
    </row>
    <row r="223" spans="1:9" ht="12.75">
      <c r="A223" s="10" t="s">
        <v>472</v>
      </c>
      <c r="B223" s="281" t="s">
        <v>435</v>
      </c>
      <c r="C223" s="53" t="s">
        <v>144</v>
      </c>
      <c r="D223" s="58" t="s">
        <v>409</v>
      </c>
      <c r="E223" s="6" t="s">
        <v>142</v>
      </c>
      <c r="F223" s="139" t="s">
        <v>471</v>
      </c>
      <c r="G223" s="117">
        <v>1021685</v>
      </c>
      <c r="H223" s="117">
        <v>0</v>
      </c>
      <c r="I223" s="302">
        <f t="shared" si="4"/>
        <v>0</v>
      </c>
    </row>
    <row r="224" spans="1:9" ht="30.75" customHeight="1">
      <c r="A224" s="27" t="s">
        <v>141</v>
      </c>
      <c r="B224" s="281" t="s">
        <v>435</v>
      </c>
      <c r="C224" s="52" t="s">
        <v>403</v>
      </c>
      <c r="D224" s="60" t="s">
        <v>409</v>
      </c>
      <c r="E224" s="24" t="s">
        <v>140</v>
      </c>
      <c r="F224" s="138"/>
      <c r="G224" s="115">
        <f>G225+G226</f>
        <v>103000</v>
      </c>
      <c r="H224" s="115">
        <f>H225+H226</f>
        <v>0</v>
      </c>
      <c r="I224" s="302">
        <f t="shared" si="4"/>
        <v>0</v>
      </c>
    </row>
    <row r="225" spans="1:9" ht="12.75">
      <c r="A225" s="69" t="s">
        <v>496</v>
      </c>
      <c r="B225" s="281" t="s">
        <v>435</v>
      </c>
      <c r="C225" s="53" t="s">
        <v>403</v>
      </c>
      <c r="D225" s="58" t="s">
        <v>409</v>
      </c>
      <c r="E225" s="6" t="s">
        <v>140</v>
      </c>
      <c r="F225" s="139" t="s">
        <v>493</v>
      </c>
      <c r="G225" s="117">
        <v>79108</v>
      </c>
      <c r="H225" s="117">
        <v>0</v>
      </c>
      <c r="I225" s="302">
        <f t="shared" si="4"/>
        <v>0</v>
      </c>
    </row>
    <row r="226" spans="1:9" ht="17.25" customHeight="1">
      <c r="A226" s="10" t="s">
        <v>472</v>
      </c>
      <c r="B226" s="281" t="s">
        <v>435</v>
      </c>
      <c r="C226" s="53" t="s">
        <v>403</v>
      </c>
      <c r="D226" s="58" t="s">
        <v>409</v>
      </c>
      <c r="E226" s="6" t="s">
        <v>140</v>
      </c>
      <c r="F226" s="139" t="s">
        <v>42</v>
      </c>
      <c r="G226" s="117">
        <v>23892</v>
      </c>
      <c r="H226" s="117">
        <v>0</v>
      </c>
      <c r="I226" s="302">
        <f t="shared" si="4"/>
        <v>0</v>
      </c>
    </row>
    <row r="227" spans="1:9" ht="27" customHeight="1">
      <c r="A227" s="21" t="s">
        <v>146</v>
      </c>
      <c r="B227" s="281" t="s">
        <v>435</v>
      </c>
      <c r="C227" s="289" t="s">
        <v>403</v>
      </c>
      <c r="D227" s="59" t="s">
        <v>409</v>
      </c>
      <c r="E227" s="9" t="s">
        <v>145</v>
      </c>
      <c r="F227" s="290"/>
      <c r="G227" s="291">
        <f>G228+G229</f>
        <v>54000</v>
      </c>
      <c r="H227" s="291">
        <f>H228+H229</f>
        <v>0</v>
      </c>
      <c r="I227" s="302">
        <f t="shared" si="4"/>
        <v>0</v>
      </c>
    </row>
    <row r="228" spans="1:9" ht="12.75">
      <c r="A228" s="69" t="s">
        <v>496</v>
      </c>
      <c r="B228" s="281" t="s">
        <v>435</v>
      </c>
      <c r="C228" s="53" t="s">
        <v>403</v>
      </c>
      <c r="D228" s="58" t="s">
        <v>409</v>
      </c>
      <c r="E228" s="6" t="s">
        <v>145</v>
      </c>
      <c r="F228" s="139" t="s">
        <v>476</v>
      </c>
      <c r="G228" s="117">
        <v>54000</v>
      </c>
      <c r="H228" s="117">
        <v>0</v>
      </c>
      <c r="I228" s="302">
        <f t="shared" si="4"/>
        <v>0</v>
      </c>
    </row>
    <row r="229" spans="1:9" ht="12.75">
      <c r="A229" s="69" t="s">
        <v>496</v>
      </c>
      <c r="B229" s="281" t="s">
        <v>435</v>
      </c>
      <c r="C229" s="53" t="s">
        <v>403</v>
      </c>
      <c r="D229" s="58" t="s">
        <v>409</v>
      </c>
      <c r="E229" s="6" t="s">
        <v>145</v>
      </c>
      <c r="F229" s="139" t="s">
        <v>471</v>
      </c>
      <c r="G229" s="117">
        <v>0</v>
      </c>
      <c r="H229" s="117">
        <v>0</v>
      </c>
      <c r="I229" s="302" t="e">
        <f t="shared" si="4"/>
        <v>#DIV/0!</v>
      </c>
    </row>
    <row r="230" spans="1:9" ht="12.75">
      <c r="A230" s="122" t="s">
        <v>470</v>
      </c>
      <c r="B230" s="281" t="s">
        <v>435</v>
      </c>
      <c r="C230" s="263" t="s">
        <v>403</v>
      </c>
      <c r="D230" s="79" t="s">
        <v>403</v>
      </c>
      <c r="E230" s="6"/>
      <c r="F230" s="139"/>
      <c r="G230" s="124">
        <f>G231+G237+G240+G234</f>
        <v>1628700</v>
      </c>
      <c r="H230" s="124">
        <f>H231+H237+H240+H234</f>
        <v>33686.15</v>
      </c>
      <c r="I230" s="302">
        <f t="shared" si="4"/>
        <v>2.0682845213974335</v>
      </c>
    </row>
    <row r="231" spans="1:9" ht="15" customHeight="1">
      <c r="A231" s="94" t="s">
        <v>531</v>
      </c>
      <c r="B231" s="281" t="s">
        <v>435</v>
      </c>
      <c r="C231" s="55" t="s">
        <v>403</v>
      </c>
      <c r="D231" s="60" t="s">
        <v>403</v>
      </c>
      <c r="E231" s="24" t="s">
        <v>105</v>
      </c>
      <c r="F231" s="131"/>
      <c r="G231" s="25">
        <f>SUM(G232:G233)</f>
        <v>90400</v>
      </c>
      <c r="H231" s="25">
        <f>SUM(H232:H233)</f>
        <v>28156.8</v>
      </c>
      <c r="I231" s="302">
        <f t="shared" si="4"/>
        <v>31.146902654867255</v>
      </c>
    </row>
    <row r="232" spans="1:9" ht="21.75" customHeight="1">
      <c r="A232" s="69" t="s">
        <v>565</v>
      </c>
      <c r="B232" s="281" t="s">
        <v>435</v>
      </c>
      <c r="C232" s="38" t="s">
        <v>403</v>
      </c>
      <c r="D232" s="89" t="s">
        <v>403</v>
      </c>
      <c r="E232" s="6" t="s">
        <v>105</v>
      </c>
      <c r="F232" s="136" t="s">
        <v>562</v>
      </c>
      <c r="G232" s="16">
        <v>0</v>
      </c>
      <c r="H232" s="16">
        <v>0</v>
      </c>
      <c r="I232" s="302" t="e">
        <f t="shared" si="4"/>
        <v>#DIV/0!</v>
      </c>
    </row>
    <row r="233" spans="1:9" ht="26.25" customHeight="1">
      <c r="A233" s="69" t="s">
        <v>496</v>
      </c>
      <c r="B233" s="281" t="s">
        <v>435</v>
      </c>
      <c r="C233" s="38" t="s">
        <v>403</v>
      </c>
      <c r="D233" s="89" t="s">
        <v>403</v>
      </c>
      <c r="E233" s="6" t="s">
        <v>105</v>
      </c>
      <c r="F233" s="136" t="s">
        <v>476</v>
      </c>
      <c r="G233" s="16">
        <v>90400</v>
      </c>
      <c r="H233" s="16">
        <v>28156.8</v>
      </c>
      <c r="I233" s="302">
        <f t="shared" si="4"/>
        <v>31.146902654867255</v>
      </c>
    </row>
    <row r="234" spans="1:9" ht="12.75">
      <c r="A234" s="111" t="s">
        <v>147</v>
      </c>
      <c r="B234" s="281" t="s">
        <v>435</v>
      </c>
      <c r="C234" s="37" t="s">
        <v>403</v>
      </c>
      <c r="D234" s="88" t="s">
        <v>403</v>
      </c>
      <c r="E234" s="24" t="s">
        <v>148</v>
      </c>
      <c r="F234" s="131"/>
      <c r="G234" s="25">
        <f>G235+G236</f>
        <v>1271000</v>
      </c>
      <c r="H234" s="25">
        <f>H235+H236</f>
        <v>0</v>
      </c>
      <c r="I234" s="302">
        <f t="shared" si="4"/>
        <v>0</v>
      </c>
    </row>
    <row r="235" spans="1:9" ht="12.75">
      <c r="A235" s="69" t="s">
        <v>496</v>
      </c>
      <c r="B235" s="281" t="s">
        <v>435</v>
      </c>
      <c r="C235" s="38" t="s">
        <v>403</v>
      </c>
      <c r="D235" s="89" t="s">
        <v>403</v>
      </c>
      <c r="E235" s="6" t="s">
        <v>148</v>
      </c>
      <c r="F235" s="136" t="s">
        <v>476</v>
      </c>
      <c r="G235" s="16">
        <v>514887</v>
      </c>
      <c r="H235" s="16">
        <v>0</v>
      </c>
      <c r="I235" s="302">
        <f t="shared" si="4"/>
        <v>0</v>
      </c>
    </row>
    <row r="236" spans="1:9" ht="12.75">
      <c r="A236" s="10" t="s">
        <v>472</v>
      </c>
      <c r="B236" s="281" t="s">
        <v>435</v>
      </c>
      <c r="C236" s="38" t="s">
        <v>403</v>
      </c>
      <c r="D236" s="89" t="s">
        <v>403</v>
      </c>
      <c r="E236" s="6" t="s">
        <v>148</v>
      </c>
      <c r="F236" s="136" t="s">
        <v>471</v>
      </c>
      <c r="G236" s="16">
        <v>756113</v>
      </c>
      <c r="H236" s="16">
        <v>0</v>
      </c>
      <c r="I236" s="302">
        <f t="shared" si="4"/>
        <v>0</v>
      </c>
    </row>
    <row r="237" spans="1:9" ht="25.5">
      <c r="A237" s="94" t="s">
        <v>532</v>
      </c>
      <c r="B237" s="281" t="s">
        <v>435</v>
      </c>
      <c r="C237" s="55" t="s">
        <v>403</v>
      </c>
      <c r="D237" s="60" t="s">
        <v>403</v>
      </c>
      <c r="E237" s="24" t="s">
        <v>106</v>
      </c>
      <c r="F237" s="131"/>
      <c r="G237" s="25">
        <f>SUM(G238:G239)</f>
        <v>132400</v>
      </c>
      <c r="H237" s="25">
        <f>SUM(H238:H239)</f>
        <v>0</v>
      </c>
      <c r="I237" s="302">
        <f t="shared" si="4"/>
        <v>0</v>
      </c>
    </row>
    <row r="238" spans="1:9" ht="12.75">
      <c r="A238" s="69" t="s">
        <v>496</v>
      </c>
      <c r="B238" s="281" t="s">
        <v>435</v>
      </c>
      <c r="C238" s="38" t="s">
        <v>403</v>
      </c>
      <c r="D238" s="89" t="s">
        <v>403</v>
      </c>
      <c r="E238" s="6" t="s">
        <v>106</v>
      </c>
      <c r="F238" s="136" t="s">
        <v>476</v>
      </c>
      <c r="G238" s="16">
        <v>68400</v>
      </c>
      <c r="H238" s="16">
        <v>0</v>
      </c>
      <c r="I238" s="302">
        <f t="shared" si="4"/>
        <v>0</v>
      </c>
    </row>
    <row r="239" spans="1:9" ht="12.75">
      <c r="A239" s="10" t="s">
        <v>472</v>
      </c>
      <c r="B239" s="281" t="s">
        <v>435</v>
      </c>
      <c r="C239" s="38" t="s">
        <v>403</v>
      </c>
      <c r="D239" s="89" t="s">
        <v>403</v>
      </c>
      <c r="E239" s="6" t="s">
        <v>106</v>
      </c>
      <c r="F239" s="144" t="s">
        <v>471</v>
      </c>
      <c r="G239" s="16">
        <v>64000</v>
      </c>
      <c r="H239" s="16">
        <v>0</v>
      </c>
      <c r="I239" s="302">
        <f t="shared" si="4"/>
        <v>0</v>
      </c>
    </row>
    <row r="240" spans="1:9" ht="18.75" customHeight="1">
      <c r="A240" s="94" t="s">
        <v>22</v>
      </c>
      <c r="B240" s="281" t="s">
        <v>435</v>
      </c>
      <c r="C240" s="55" t="s">
        <v>403</v>
      </c>
      <c r="D240" s="60" t="s">
        <v>403</v>
      </c>
      <c r="E240" s="24" t="s">
        <v>73</v>
      </c>
      <c r="F240" s="136"/>
      <c r="G240" s="25">
        <f>G241+G242+G243</f>
        <v>134900</v>
      </c>
      <c r="H240" s="25">
        <f>H241+H242+H243</f>
        <v>5529.35</v>
      </c>
      <c r="I240" s="302">
        <f t="shared" si="4"/>
        <v>4.09885100074129</v>
      </c>
    </row>
    <row r="241" spans="1:9" ht="12.75">
      <c r="A241" s="262" t="s">
        <v>66</v>
      </c>
      <c r="B241" s="281" t="s">
        <v>435</v>
      </c>
      <c r="C241" s="38" t="s">
        <v>403</v>
      </c>
      <c r="D241" s="58" t="s">
        <v>403</v>
      </c>
      <c r="E241" s="6" t="s">
        <v>73</v>
      </c>
      <c r="F241" s="136" t="s">
        <v>493</v>
      </c>
      <c r="G241" s="299">
        <v>53217.45</v>
      </c>
      <c r="H241" s="299">
        <v>4246.8</v>
      </c>
      <c r="I241" s="302">
        <f t="shared" si="4"/>
        <v>7.980089237646674</v>
      </c>
    </row>
    <row r="242" spans="1:9" ht="25.5">
      <c r="A242" s="262" t="s">
        <v>59</v>
      </c>
      <c r="B242" s="281" t="s">
        <v>435</v>
      </c>
      <c r="C242" s="38" t="s">
        <v>403</v>
      </c>
      <c r="D242" s="58" t="s">
        <v>403</v>
      </c>
      <c r="E242" s="6" t="s">
        <v>73</v>
      </c>
      <c r="F242" s="136" t="s">
        <v>42</v>
      </c>
      <c r="G242" s="299">
        <v>17182.55</v>
      </c>
      <c r="H242" s="299">
        <v>1282.55</v>
      </c>
      <c r="I242" s="302">
        <f t="shared" si="4"/>
        <v>7.464258797442755</v>
      </c>
    </row>
    <row r="243" spans="1:9" ht="12.75">
      <c r="A243" s="264" t="s">
        <v>472</v>
      </c>
      <c r="B243" s="281" t="s">
        <v>435</v>
      </c>
      <c r="C243" s="38" t="s">
        <v>403</v>
      </c>
      <c r="D243" s="58" t="s">
        <v>403</v>
      </c>
      <c r="E243" s="6" t="s">
        <v>73</v>
      </c>
      <c r="F243" s="136" t="s">
        <v>471</v>
      </c>
      <c r="G243" s="299">
        <v>64500</v>
      </c>
      <c r="H243" s="299">
        <v>0</v>
      </c>
      <c r="I243" s="302">
        <f t="shared" si="4"/>
        <v>0</v>
      </c>
    </row>
    <row r="244" spans="1:9" ht="20.25" customHeight="1">
      <c r="A244" s="22" t="s">
        <v>425</v>
      </c>
      <c r="B244" s="281" t="s">
        <v>435</v>
      </c>
      <c r="C244" s="36" t="s">
        <v>403</v>
      </c>
      <c r="D244" s="79" t="s">
        <v>405</v>
      </c>
      <c r="E244" s="5"/>
      <c r="F244" s="130"/>
      <c r="G244" s="17">
        <f>G245+G253+G262+G265+G258+G260</f>
        <v>12978635</v>
      </c>
      <c r="H244" s="17">
        <f>H245+H253+H262+H265+H258+H260</f>
        <v>2589532.11</v>
      </c>
      <c r="I244" s="302">
        <f t="shared" si="4"/>
        <v>19.952268555206306</v>
      </c>
    </row>
    <row r="245" spans="1:9" ht="26.25" customHeight="1">
      <c r="A245" s="21" t="s">
        <v>533</v>
      </c>
      <c r="B245" s="281" t="s">
        <v>435</v>
      </c>
      <c r="C245" s="39" t="s">
        <v>403</v>
      </c>
      <c r="D245" s="59" t="s">
        <v>405</v>
      </c>
      <c r="E245" s="9" t="s">
        <v>107</v>
      </c>
      <c r="F245" s="132"/>
      <c r="G245" s="15">
        <f>SUM(G246:G252)</f>
        <v>10008335</v>
      </c>
      <c r="H245" s="15">
        <f>SUM(H246:H252)</f>
        <v>2557882.11</v>
      </c>
      <c r="I245" s="302">
        <f t="shared" si="4"/>
        <v>25.55751890799019</v>
      </c>
    </row>
    <row r="246" spans="1:9" ht="12.75">
      <c r="A246" s="69" t="s">
        <v>66</v>
      </c>
      <c r="B246" s="281" t="s">
        <v>435</v>
      </c>
      <c r="C246" s="38" t="s">
        <v>403</v>
      </c>
      <c r="D246" s="58" t="s">
        <v>405</v>
      </c>
      <c r="E246" s="6" t="s">
        <v>107</v>
      </c>
      <c r="F246" s="139" t="s">
        <v>493</v>
      </c>
      <c r="G246" s="16">
        <v>6683034.1</v>
      </c>
      <c r="H246" s="16">
        <v>1088855.27</v>
      </c>
      <c r="I246" s="302">
        <f t="shared" si="4"/>
        <v>16.292828282890255</v>
      </c>
    </row>
    <row r="247" spans="1:9" ht="12.75">
      <c r="A247" s="69" t="s">
        <v>495</v>
      </c>
      <c r="B247" s="281" t="s">
        <v>435</v>
      </c>
      <c r="C247" s="38" t="s">
        <v>403</v>
      </c>
      <c r="D247" s="58" t="s">
        <v>405</v>
      </c>
      <c r="E247" s="6" t="s">
        <v>107</v>
      </c>
      <c r="F247" s="139" t="s">
        <v>494</v>
      </c>
      <c r="G247" s="16">
        <v>211000</v>
      </c>
      <c r="H247" s="16">
        <v>189837.74</v>
      </c>
      <c r="I247" s="302">
        <f t="shared" si="4"/>
        <v>89.97049289099526</v>
      </c>
    </row>
    <row r="248" spans="1:9" ht="25.5">
      <c r="A248" s="262" t="s">
        <v>59</v>
      </c>
      <c r="B248" s="281" t="s">
        <v>435</v>
      </c>
      <c r="C248" s="38" t="s">
        <v>403</v>
      </c>
      <c r="D248" s="58" t="s">
        <v>405</v>
      </c>
      <c r="E248" s="6" t="s">
        <v>107</v>
      </c>
      <c r="F248" s="139" t="s">
        <v>42</v>
      </c>
      <c r="G248" s="16">
        <v>1974948.68</v>
      </c>
      <c r="H248" s="16">
        <v>1006236.21</v>
      </c>
      <c r="I248" s="302">
        <f t="shared" si="4"/>
        <v>50.949992786648004</v>
      </c>
    </row>
    <row r="249" spans="1:9" ht="12.75">
      <c r="A249" s="69" t="s">
        <v>496</v>
      </c>
      <c r="B249" s="281" t="s">
        <v>435</v>
      </c>
      <c r="C249" s="38" t="s">
        <v>403</v>
      </c>
      <c r="D249" s="58" t="s">
        <v>405</v>
      </c>
      <c r="E249" s="6" t="s">
        <v>107</v>
      </c>
      <c r="F249" s="139" t="s">
        <v>476</v>
      </c>
      <c r="G249" s="16">
        <v>1018335</v>
      </c>
      <c r="H249" s="16">
        <v>201793.68</v>
      </c>
      <c r="I249" s="302">
        <f t="shared" si="4"/>
        <v>19.816040890276774</v>
      </c>
    </row>
    <row r="250" spans="1:9" ht="12.75">
      <c r="A250" s="69" t="s">
        <v>487</v>
      </c>
      <c r="B250" s="281" t="s">
        <v>435</v>
      </c>
      <c r="C250" s="38" t="s">
        <v>403</v>
      </c>
      <c r="D250" s="58" t="s">
        <v>405</v>
      </c>
      <c r="E250" s="6" t="s">
        <v>107</v>
      </c>
      <c r="F250" s="136" t="s">
        <v>490</v>
      </c>
      <c r="G250" s="16">
        <v>10000</v>
      </c>
      <c r="H250" s="16">
        <v>229.75</v>
      </c>
      <c r="I250" s="302">
        <f t="shared" si="4"/>
        <v>2.2975</v>
      </c>
    </row>
    <row r="251" spans="1:9" ht="12.75">
      <c r="A251" s="69" t="s">
        <v>489</v>
      </c>
      <c r="B251" s="281" t="s">
        <v>435</v>
      </c>
      <c r="C251" s="38" t="s">
        <v>403</v>
      </c>
      <c r="D251" s="58" t="s">
        <v>405</v>
      </c>
      <c r="E251" s="6" t="s">
        <v>107</v>
      </c>
      <c r="F251" s="136" t="s">
        <v>491</v>
      </c>
      <c r="G251" s="16">
        <v>40000</v>
      </c>
      <c r="H251" s="16">
        <v>0</v>
      </c>
      <c r="I251" s="302">
        <f t="shared" si="4"/>
        <v>0</v>
      </c>
    </row>
    <row r="252" spans="1:9" ht="12.75">
      <c r="A252" s="235" t="s">
        <v>130</v>
      </c>
      <c r="B252" s="281" t="s">
        <v>435</v>
      </c>
      <c r="C252" s="38" t="s">
        <v>403</v>
      </c>
      <c r="D252" s="58" t="s">
        <v>405</v>
      </c>
      <c r="E252" s="6" t="s">
        <v>107</v>
      </c>
      <c r="F252" s="136" t="s">
        <v>129</v>
      </c>
      <c r="G252" s="16">
        <v>71017.22</v>
      </c>
      <c r="H252" s="16">
        <v>70929.46</v>
      </c>
      <c r="I252" s="302">
        <f t="shared" si="4"/>
        <v>99.87642433764657</v>
      </c>
    </row>
    <row r="253" spans="1:9" ht="38.25">
      <c r="A253" s="94" t="s">
        <v>583</v>
      </c>
      <c r="B253" s="281" t="s">
        <v>435</v>
      </c>
      <c r="C253" s="55" t="s">
        <v>403</v>
      </c>
      <c r="D253" s="60" t="s">
        <v>405</v>
      </c>
      <c r="E253" s="24" t="s">
        <v>125</v>
      </c>
      <c r="F253" s="131"/>
      <c r="G253" s="25">
        <f>SUM(G254:G257)</f>
        <v>530065</v>
      </c>
      <c r="H253" s="25">
        <f>SUM(H254:H257)</f>
        <v>9350</v>
      </c>
      <c r="I253" s="302">
        <f t="shared" si="4"/>
        <v>1.7639346117928933</v>
      </c>
    </row>
    <row r="254" spans="1:9" ht="25.5">
      <c r="A254" s="69" t="s">
        <v>519</v>
      </c>
      <c r="B254" s="281" t="s">
        <v>435</v>
      </c>
      <c r="C254" s="38" t="s">
        <v>403</v>
      </c>
      <c r="D254" s="89" t="s">
        <v>405</v>
      </c>
      <c r="E254" s="6" t="s">
        <v>125</v>
      </c>
      <c r="F254" s="136" t="s">
        <v>520</v>
      </c>
      <c r="G254" s="16">
        <v>32000</v>
      </c>
      <c r="H254" s="16">
        <v>0</v>
      </c>
      <c r="I254" s="302">
        <f t="shared" si="4"/>
        <v>0</v>
      </c>
    </row>
    <row r="255" spans="1:9" ht="25.5">
      <c r="A255" s="69" t="s">
        <v>18</v>
      </c>
      <c r="B255" s="281" t="s">
        <v>435</v>
      </c>
      <c r="C255" s="38" t="s">
        <v>403</v>
      </c>
      <c r="D255" s="89" t="s">
        <v>405</v>
      </c>
      <c r="E255" s="6" t="s">
        <v>125</v>
      </c>
      <c r="F255" s="136" t="s">
        <v>476</v>
      </c>
      <c r="G255" s="16">
        <v>224000</v>
      </c>
      <c r="H255" s="16">
        <v>9350</v>
      </c>
      <c r="I255" s="302">
        <f t="shared" si="4"/>
        <v>4.174107142857142</v>
      </c>
    </row>
    <row r="256" spans="1:9" ht="12.75">
      <c r="A256" s="235" t="s">
        <v>6</v>
      </c>
      <c r="B256" s="281" t="s">
        <v>435</v>
      </c>
      <c r="C256" s="178" t="s">
        <v>403</v>
      </c>
      <c r="D256" s="89" t="s">
        <v>405</v>
      </c>
      <c r="E256" s="6" t="s">
        <v>125</v>
      </c>
      <c r="F256" s="136" t="s">
        <v>471</v>
      </c>
      <c r="G256" s="16">
        <v>274065</v>
      </c>
      <c r="H256" s="16">
        <v>0</v>
      </c>
      <c r="I256" s="302">
        <f t="shared" si="4"/>
        <v>0</v>
      </c>
    </row>
    <row r="257" spans="1:9" ht="12.75">
      <c r="A257" s="10" t="s">
        <v>472</v>
      </c>
      <c r="B257" s="281" t="s">
        <v>435</v>
      </c>
      <c r="C257" s="38" t="s">
        <v>403</v>
      </c>
      <c r="D257" s="89" t="s">
        <v>405</v>
      </c>
      <c r="E257" s="6" t="s">
        <v>125</v>
      </c>
      <c r="F257" s="136" t="s">
        <v>471</v>
      </c>
      <c r="G257" s="16">
        <v>0</v>
      </c>
      <c r="H257" s="16">
        <v>0</v>
      </c>
      <c r="I257" s="302" t="e">
        <f t="shared" si="4"/>
        <v>#DIV/0!</v>
      </c>
    </row>
    <row r="258" spans="1:9" ht="12.75">
      <c r="A258" s="27" t="s">
        <v>150</v>
      </c>
      <c r="B258" s="281" t="s">
        <v>435</v>
      </c>
      <c r="C258" s="37" t="s">
        <v>403</v>
      </c>
      <c r="D258" s="88" t="s">
        <v>405</v>
      </c>
      <c r="E258" s="24" t="s">
        <v>149</v>
      </c>
      <c r="F258" s="131"/>
      <c r="G258" s="25">
        <f>G259</f>
        <v>833335</v>
      </c>
      <c r="H258" s="25">
        <f>H259</f>
        <v>0</v>
      </c>
      <c r="I258" s="302">
        <f t="shared" si="4"/>
        <v>0</v>
      </c>
    </row>
    <row r="259" spans="1:9" ht="12.75">
      <c r="A259" s="10" t="s">
        <v>472</v>
      </c>
      <c r="B259" s="281" t="s">
        <v>435</v>
      </c>
      <c r="C259" s="38" t="s">
        <v>403</v>
      </c>
      <c r="D259" s="89" t="s">
        <v>405</v>
      </c>
      <c r="E259" s="6" t="s">
        <v>149</v>
      </c>
      <c r="F259" s="136" t="s">
        <v>471</v>
      </c>
      <c r="G259" s="16">
        <v>833335</v>
      </c>
      <c r="H259" s="16">
        <v>0</v>
      </c>
      <c r="I259" s="302">
        <f t="shared" si="4"/>
        <v>0</v>
      </c>
    </row>
    <row r="260" spans="1:9" ht="25.5">
      <c r="A260" s="27" t="s">
        <v>152</v>
      </c>
      <c r="B260" s="281" t="s">
        <v>435</v>
      </c>
      <c r="C260" s="37" t="s">
        <v>403</v>
      </c>
      <c r="D260" s="88" t="s">
        <v>405</v>
      </c>
      <c r="E260" s="24" t="s">
        <v>151</v>
      </c>
      <c r="F260" s="136"/>
      <c r="G260" s="25">
        <f>G261</f>
        <v>92600</v>
      </c>
      <c r="H260" s="25">
        <f>H261</f>
        <v>0</v>
      </c>
      <c r="I260" s="302">
        <f t="shared" si="4"/>
        <v>0</v>
      </c>
    </row>
    <row r="261" spans="1:9" ht="24.75" customHeight="1">
      <c r="A261" s="10" t="s">
        <v>472</v>
      </c>
      <c r="B261" s="281" t="s">
        <v>435</v>
      </c>
      <c r="C261" s="38" t="s">
        <v>403</v>
      </c>
      <c r="D261" s="89" t="s">
        <v>405</v>
      </c>
      <c r="E261" s="6" t="s">
        <v>151</v>
      </c>
      <c r="F261" s="136" t="s">
        <v>471</v>
      </c>
      <c r="G261" s="16">
        <v>92600</v>
      </c>
      <c r="H261" s="16">
        <v>0</v>
      </c>
      <c r="I261" s="302">
        <f t="shared" si="4"/>
        <v>0</v>
      </c>
    </row>
    <row r="262" spans="1:9" ht="15" customHeight="1">
      <c r="A262" s="27" t="s">
        <v>534</v>
      </c>
      <c r="B262" s="281" t="s">
        <v>435</v>
      </c>
      <c r="C262" s="37" t="s">
        <v>403</v>
      </c>
      <c r="D262" s="60" t="s">
        <v>405</v>
      </c>
      <c r="E262" s="24" t="s">
        <v>74</v>
      </c>
      <c r="F262" s="131"/>
      <c r="G262" s="25">
        <f>G263+G264</f>
        <v>971000</v>
      </c>
      <c r="H262" s="25">
        <f>H263+H264</f>
        <v>0</v>
      </c>
      <c r="I262" s="302">
        <f t="shared" si="4"/>
        <v>0</v>
      </c>
    </row>
    <row r="263" spans="1:9" ht="19.5" customHeight="1">
      <c r="A263" s="69" t="s">
        <v>496</v>
      </c>
      <c r="B263" s="281" t="s">
        <v>435</v>
      </c>
      <c r="C263" s="38" t="s">
        <v>403</v>
      </c>
      <c r="D263" s="58" t="s">
        <v>405</v>
      </c>
      <c r="E263" s="6" t="s">
        <v>74</v>
      </c>
      <c r="F263" s="139" t="s">
        <v>476</v>
      </c>
      <c r="G263" s="16">
        <v>535000</v>
      </c>
      <c r="H263" s="16">
        <v>0</v>
      </c>
      <c r="I263" s="302">
        <f t="shared" si="4"/>
        <v>0</v>
      </c>
    </row>
    <row r="264" spans="1:9" ht="16.5" customHeight="1">
      <c r="A264" s="10" t="s">
        <v>472</v>
      </c>
      <c r="B264" s="281" t="s">
        <v>435</v>
      </c>
      <c r="C264" s="38" t="s">
        <v>403</v>
      </c>
      <c r="D264" s="58" t="s">
        <v>405</v>
      </c>
      <c r="E264" s="6" t="s">
        <v>74</v>
      </c>
      <c r="F264" s="139" t="s">
        <v>471</v>
      </c>
      <c r="G264" s="16">
        <v>436000</v>
      </c>
      <c r="H264" s="16">
        <v>0</v>
      </c>
      <c r="I264" s="302">
        <f t="shared" si="4"/>
        <v>0</v>
      </c>
    </row>
    <row r="265" spans="1:9" ht="21" customHeight="1">
      <c r="A265" s="27" t="s">
        <v>535</v>
      </c>
      <c r="B265" s="281" t="s">
        <v>435</v>
      </c>
      <c r="C265" s="37" t="s">
        <v>403</v>
      </c>
      <c r="D265" s="60" t="s">
        <v>405</v>
      </c>
      <c r="E265" s="24" t="s">
        <v>75</v>
      </c>
      <c r="F265" s="131"/>
      <c r="G265" s="25">
        <f>G266+G267</f>
        <v>543300</v>
      </c>
      <c r="H265" s="25">
        <f>H266+H267</f>
        <v>22300</v>
      </c>
      <c r="I265" s="302">
        <f t="shared" si="4"/>
        <v>4.104546291183508</v>
      </c>
    </row>
    <row r="266" spans="1:9" ht="16.5" customHeight="1">
      <c r="A266" s="69" t="s">
        <v>496</v>
      </c>
      <c r="B266" s="281" t="s">
        <v>435</v>
      </c>
      <c r="C266" s="38" t="s">
        <v>403</v>
      </c>
      <c r="D266" s="58" t="s">
        <v>405</v>
      </c>
      <c r="E266" s="6" t="s">
        <v>75</v>
      </c>
      <c r="F266" s="139" t="s">
        <v>476</v>
      </c>
      <c r="G266" s="16">
        <v>362300</v>
      </c>
      <c r="H266" s="16">
        <v>22300</v>
      </c>
      <c r="I266" s="302">
        <f t="shared" si="4"/>
        <v>6.155120066243445</v>
      </c>
    </row>
    <row r="267" spans="1:9" ht="21.75" customHeight="1">
      <c r="A267" s="10" t="s">
        <v>472</v>
      </c>
      <c r="B267" s="281" t="s">
        <v>435</v>
      </c>
      <c r="C267" s="38" t="s">
        <v>403</v>
      </c>
      <c r="D267" s="58" t="s">
        <v>405</v>
      </c>
      <c r="E267" s="6" t="s">
        <v>75</v>
      </c>
      <c r="F267" s="139" t="s">
        <v>471</v>
      </c>
      <c r="G267" s="16">
        <v>181000</v>
      </c>
      <c r="H267" s="16">
        <v>0</v>
      </c>
      <c r="I267" s="302">
        <f t="shared" si="4"/>
        <v>0</v>
      </c>
    </row>
    <row r="268" spans="1:9" ht="21" customHeight="1">
      <c r="A268" s="47" t="s">
        <v>464</v>
      </c>
      <c r="B268" s="301" t="s">
        <v>435</v>
      </c>
      <c r="C268" s="41" t="s">
        <v>404</v>
      </c>
      <c r="D268" s="85"/>
      <c r="E268" s="11"/>
      <c r="F268" s="141"/>
      <c r="G268" s="18">
        <f>G269</f>
        <v>15445916</v>
      </c>
      <c r="H268" s="18">
        <f>H269</f>
        <v>2183103.5100000002</v>
      </c>
      <c r="I268" s="302">
        <f t="shared" si="4"/>
        <v>14.133855900808992</v>
      </c>
    </row>
    <row r="269" spans="1:9" ht="18.75" customHeight="1">
      <c r="A269" s="22" t="s">
        <v>426</v>
      </c>
      <c r="B269" s="281" t="s">
        <v>435</v>
      </c>
      <c r="C269" s="32" t="s">
        <v>404</v>
      </c>
      <c r="D269" s="79" t="s">
        <v>402</v>
      </c>
      <c r="E269" s="5"/>
      <c r="F269" s="130"/>
      <c r="G269" s="19">
        <f>G270+G290</f>
        <v>15445916</v>
      </c>
      <c r="H269" s="19">
        <f>H270+H290</f>
        <v>2183103.5100000002</v>
      </c>
      <c r="I269" s="302">
        <f t="shared" si="4"/>
        <v>14.133855900808992</v>
      </c>
    </row>
    <row r="270" spans="1:9" ht="21" customHeight="1">
      <c r="A270" s="21" t="s">
        <v>539</v>
      </c>
      <c r="B270" s="281" t="s">
        <v>435</v>
      </c>
      <c r="C270" s="212" t="s">
        <v>404</v>
      </c>
      <c r="D270" s="213" t="s">
        <v>402</v>
      </c>
      <c r="E270" s="214" t="s">
        <v>28</v>
      </c>
      <c r="F270" s="215"/>
      <c r="G270" s="216">
        <f>G271+G276+G279+G282+G285</f>
        <v>13454500</v>
      </c>
      <c r="H270" s="216">
        <f>H271+H276+H279+H282+H285</f>
        <v>2183103.5100000002</v>
      </c>
      <c r="I270" s="302">
        <f aca="true" t="shared" si="5" ref="I270:I335">H270/G270*100</f>
        <v>16.225824148054556</v>
      </c>
    </row>
    <row r="271" spans="1:9" ht="29.25" customHeight="1">
      <c r="A271" s="20" t="s">
        <v>536</v>
      </c>
      <c r="B271" s="281" t="s">
        <v>435</v>
      </c>
      <c r="C271" s="32" t="s">
        <v>555</v>
      </c>
      <c r="D271" s="79" t="s">
        <v>402</v>
      </c>
      <c r="E271" s="5" t="s">
        <v>29</v>
      </c>
      <c r="F271" s="130"/>
      <c r="G271" s="19">
        <f>G274+G272</f>
        <v>11329500</v>
      </c>
      <c r="H271" s="19">
        <f>H274+H272</f>
        <v>2092603.8</v>
      </c>
      <c r="I271" s="302">
        <f t="shared" si="5"/>
        <v>18.470398517145505</v>
      </c>
    </row>
    <row r="272" spans="1:9" ht="12.75">
      <c r="A272" s="168" t="s">
        <v>538</v>
      </c>
      <c r="B272" s="281" t="s">
        <v>435</v>
      </c>
      <c r="C272" s="31" t="s">
        <v>404</v>
      </c>
      <c r="D272" s="60" t="s">
        <v>402</v>
      </c>
      <c r="E272" s="24" t="s">
        <v>76</v>
      </c>
      <c r="F272" s="131"/>
      <c r="G272" s="25">
        <f>SUM(G273:G273)</f>
        <v>9829500</v>
      </c>
      <c r="H272" s="25">
        <f>SUM(H273:H273)</f>
        <v>2092603.8</v>
      </c>
      <c r="I272" s="302">
        <f t="shared" si="5"/>
        <v>21.28901571799176</v>
      </c>
    </row>
    <row r="273" spans="1:9" ht="25.5">
      <c r="A273" s="262" t="s">
        <v>497</v>
      </c>
      <c r="B273" s="281" t="s">
        <v>435</v>
      </c>
      <c r="C273" s="40" t="s">
        <v>404</v>
      </c>
      <c r="D273" s="58" t="s">
        <v>402</v>
      </c>
      <c r="E273" s="6" t="s">
        <v>76</v>
      </c>
      <c r="F273" s="139" t="s">
        <v>498</v>
      </c>
      <c r="G273" s="16">
        <v>9829500</v>
      </c>
      <c r="H273" s="16">
        <v>2092603.8</v>
      </c>
      <c r="I273" s="302">
        <f t="shared" si="5"/>
        <v>21.28901571799176</v>
      </c>
    </row>
    <row r="274" spans="1:9" ht="25.5">
      <c r="A274" s="274" t="s">
        <v>537</v>
      </c>
      <c r="B274" s="281" t="s">
        <v>435</v>
      </c>
      <c r="C274" s="31" t="s">
        <v>404</v>
      </c>
      <c r="D274" s="60" t="s">
        <v>402</v>
      </c>
      <c r="E274" s="24" t="s">
        <v>122</v>
      </c>
      <c r="F274" s="131"/>
      <c r="G274" s="25">
        <f>SUM(G275:G275)</f>
        <v>1500000</v>
      </c>
      <c r="H274" s="25">
        <f>SUM(H275:H275)</f>
        <v>0</v>
      </c>
      <c r="I274" s="302">
        <f t="shared" si="5"/>
        <v>0</v>
      </c>
    </row>
    <row r="275" spans="1:9" ht="25.5">
      <c r="A275" s="262" t="s">
        <v>497</v>
      </c>
      <c r="B275" s="281" t="s">
        <v>435</v>
      </c>
      <c r="C275" s="40" t="s">
        <v>404</v>
      </c>
      <c r="D275" s="58" t="s">
        <v>402</v>
      </c>
      <c r="E275" s="6" t="s">
        <v>122</v>
      </c>
      <c r="F275" s="139" t="s">
        <v>498</v>
      </c>
      <c r="G275" s="16">
        <v>1500000</v>
      </c>
      <c r="H275" s="16">
        <v>0</v>
      </c>
      <c r="I275" s="302">
        <f t="shared" si="5"/>
        <v>0</v>
      </c>
    </row>
    <row r="276" spans="1:9" ht="16.5" customHeight="1">
      <c r="A276" s="203" t="s">
        <v>540</v>
      </c>
      <c r="B276" s="281" t="s">
        <v>435</v>
      </c>
      <c r="C276" s="204" t="s">
        <v>404</v>
      </c>
      <c r="D276" s="201" t="s">
        <v>402</v>
      </c>
      <c r="E276" s="205" t="s">
        <v>30</v>
      </c>
      <c r="F276" s="206"/>
      <c r="G276" s="207">
        <f>G277</f>
        <v>15000</v>
      </c>
      <c r="H276" s="207">
        <f>H277</f>
        <v>0</v>
      </c>
      <c r="I276" s="302">
        <f t="shared" si="5"/>
        <v>0</v>
      </c>
    </row>
    <row r="277" spans="1:9" ht="25.5">
      <c r="A277" s="194" t="s">
        <v>541</v>
      </c>
      <c r="B277" s="281" t="s">
        <v>435</v>
      </c>
      <c r="C277" s="162" t="s">
        <v>404</v>
      </c>
      <c r="D277" s="163" t="s">
        <v>402</v>
      </c>
      <c r="E277" s="26" t="s">
        <v>77</v>
      </c>
      <c r="F277" s="164"/>
      <c r="G277" s="165">
        <f>G278</f>
        <v>15000</v>
      </c>
      <c r="H277" s="165">
        <f>H278</f>
        <v>0</v>
      </c>
      <c r="I277" s="302">
        <f t="shared" si="5"/>
        <v>0</v>
      </c>
    </row>
    <row r="278" spans="1:9" ht="12.75">
      <c r="A278" s="262" t="s">
        <v>472</v>
      </c>
      <c r="B278" s="281" t="s">
        <v>435</v>
      </c>
      <c r="C278" s="30" t="s">
        <v>404</v>
      </c>
      <c r="D278" s="58" t="s">
        <v>402</v>
      </c>
      <c r="E278" s="6" t="s">
        <v>77</v>
      </c>
      <c r="F278" s="136" t="s">
        <v>471</v>
      </c>
      <c r="G278" s="16">
        <v>15000</v>
      </c>
      <c r="H278" s="16">
        <v>0</v>
      </c>
      <c r="I278" s="302">
        <f t="shared" si="5"/>
        <v>0</v>
      </c>
    </row>
    <row r="279" spans="1:9" ht="12.75">
      <c r="A279" s="198" t="s">
        <v>542</v>
      </c>
      <c r="B279" s="281" t="s">
        <v>435</v>
      </c>
      <c r="C279" s="208" t="s">
        <v>404</v>
      </c>
      <c r="D279" s="199" t="s">
        <v>402</v>
      </c>
      <c r="E279" s="201" t="s">
        <v>31</v>
      </c>
      <c r="F279" s="202"/>
      <c r="G279" s="200">
        <f>G280</f>
        <v>360000</v>
      </c>
      <c r="H279" s="200">
        <f>H280</f>
        <v>90499.71</v>
      </c>
      <c r="I279" s="302">
        <f t="shared" si="5"/>
        <v>25.138808333333333</v>
      </c>
    </row>
    <row r="280" spans="1:9" ht="12.75">
      <c r="A280" s="27" t="s">
        <v>543</v>
      </c>
      <c r="B280" s="281" t="s">
        <v>435</v>
      </c>
      <c r="C280" s="37" t="s">
        <v>404</v>
      </c>
      <c r="D280" s="60" t="s">
        <v>402</v>
      </c>
      <c r="E280" s="24" t="s">
        <v>78</v>
      </c>
      <c r="F280" s="131"/>
      <c r="G280" s="25">
        <f>G281</f>
        <v>360000</v>
      </c>
      <c r="H280" s="25">
        <f>H281</f>
        <v>90499.71</v>
      </c>
      <c r="I280" s="302">
        <f t="shared" si="5"/>
        <v>25.138808333333333</v>
      </c>
    </row>
    <row r="281" spans="1:9" ht="12.75">
      <c r="A281" s="262" t="s">
        <v>472</v>
      </c>
      <c r="B281" s="281" t="s">
        <v>435</v>
      </c>
      <c r="C281" s="38" t="s">
        <v>404</v>
      </c>
      <c r="D281" s="58" t="s">
        <v>402</v>
      </c>
      <c r="E281" s="6" t="s">
        <v>78</v>
      </c>
      <c r="F281" s="136" t="s">
        <v>471</v>
      </c>
      <c r="G281" s="16">
        <v>360000</v>
      </c>
      <c r="H281" s="16">
        <v>90499.71</v>
      </c>
      <c r="I281" s="302">
        <f t="shared" si="5"/>
        <v>25.138808333333333</v>
      </c>
    </row>
    <row r="282" spans="1:9" ht="15.75" customHeight="1">
      <c r="A282" s="21" t="s">
        <v>535</v>
      </c>
      <c r="B282" s="281" t="s">
        <v>435</v>
      </c>
      <c r="C282" s="208" t="s">
        <v>404</v>
      </c>
      <c r="D282" s="199" t="s">
        <v>402</v>
      </c>
      <c r="E282" s="9" t="s">
        <v>32</v>
      </c>
      <c r="F282" s="202"/>
      <c r="G282" s="200">
        <f>G283</f>
        <v>150000</v>
      </c>
      <c r="H282" s="200">
        <f>H283</f>
        <v>0</v>
      </c>
      <c r="I282" s="302">
        <f t="shared" si="5"/>
        <v>0</v>
      </c>
    </row>
    <row r="283" spans="1:9" ht="25.5">
      <c r="A283" s="27" t="s">
        <v>544</v>
      </c>
      <c r="B283" s="281" t="s">
        <v>435</v>
      </c>
      <c r="C283" s="37" t="s">
        <v>404</v>
      </c>
      <c r="D283" s="60" t="s">
        <v>402</v>
      </c>
      <c r="E283" s="24" t="s">
        <v>79</v>
      </c>
      <c r="F283" s="131"/>
      <c r="G283" s="25">
        <f>G284</f>
        <v>150000</v>
      </c>
      <c r="H283" s="25">
        <f>H284</f>
        <v>0</v>
      </c>
      <c r="I283" s="302">
        <f t="shared" si="5"/>
        <v>0</v>
      </c>
    </row>
    <row r="284" spans="1:9" ht="15.75" customHeight="1">
      <c r="A284" s="262" t="s">
        <v>472</v>
      </c>
      <c r="B284" s="281" t="s">
        <v>435</v>
      </c>
      <c r="C284" s="178" t="s">
        <v>404</v>
      </c>
      <c r="D284" s="58" t="s">
        <v>402</v>
      </c>
      <c r="E284" s="6" t="s">
        <v>79</v>
      </c>
      <c r="F284" s="136" t="s">
        <v>471</v>
      </c>
      <c r="G284" s="16">
        <v>150000</v>
      </c>
      <c r="H284" s="16">
        <v>0</v>
      </c>
      <c r="I284" s="302">
        <f t="shared" si="5"/>
        <v>0</v>
      </c>
    </row>
    <row r="285" spans="1:9" ht="12.75">
      <c r="A285" s="261" t="s">
        <v>545</v>
      </c>
      <c r="B285" s="281" t="s">
        <v>435</v>
      </c>
      <c r="C285" s="217" t="s">
        <v>404</v>
      </c>
      <c r="D285" s="199" t="s">
        <v>402</v>
      </c>
      <c r="E285" s="201" t="s">
        <v>33</v>
      </c>
      <c r="F285" s="202"/>
      <c r="G285" s="200">
        <f>G286+G288</f>
        <v>1600000</v>
      </c>
      <c r="H285" s="200">
        <f>H286+H288</f>
        <v>0</v>
      </c>
      <c r="I285" s="302">
        <f t="shared" si="5"/>
        <v>0</v>
      </c>
    </row>
    <row r="286" spans="1:9" ht="12.75">
      <c r="A286" s="194" t="s">
        <v>546</v>
      </c>
      <c r="B286" s="281" t="s">
        <v>435</v>
      </c>
      <c r="C286" s="55" t="s">
        <v>404</v>
      </c>
      <c r="D286" s="60" t="s">
        <v>402</v>
      </c>
      <c r="E286" s="24" t="s">
        <v>80</v>
      </c>
      <c r="F286" s="131"/>
      <c r="G286" s="25">
        <f>G287</f>
        <v>100000</v>
      </c>
      <c r="H286" s="25">
        <f>H287</f>
        <v>0</v>
      </c>
      <c r="I286" s="302">
        <f t="shared" si="5"/>
        <v>0</v>
      </c>
    </row>
    <row r="287" spans="1:9" ht="12.75">
      <c r="A287" s="262" t="s">
        <v>472</v>
      </c>
      <c r="B287" s="281" t="s">
        <v>435</v>
      </c>
      <c r="C287" s="178" t="s">
        <v>404</v>
      </c>
      <c r="D287" s="58" t="s">
        <v>402</v>
      </c>
      <c r="E287" s="6" t="s">
        <v>80</v>
      </c>
      <c r="F287" s="136" t="s">
        <v>471</v>
      </c>
      <c r="G287" s="16">
        <v>100000</v>
      </c>
      <c r="H287" s="16">
        <v>0</v>
      </c>
      <c r="I287" s="302">
        <f t="shared" si="5"/>
        <v>0</v>
      </c>
    </row>
    <row r="288" spans="1:9" ht="25.5">
      <c r="A288" s="248" t="s">
        <v>12</v>
      </c>
      <c r="B288" s="281" t="s">
        <v>435</v>
      </c>
      <c r="C288" s="249" t="s">
        <v>404</v>
      </c>
      <c r="D288" s="250" t="s">
        <v>402</v>
      </c>
      <c r="E288" s="24" t="s">
        <v>81</v>
      </c>
      <c r="F288" s="251"/>
      <c r="G288" s="252">
        <f>G289</f>
        <v>1500000</v>
      </c>
      <c r="H288" s="252">
        <f>H289</f>
        <v>0</v>
      </c>
      <c r="I288" s="302">
        <f t="shared" si="5"/>
        <v>0</v>
      </c>
    </row>
    <row r="289" spans="1:9" ht="17.25" customHeight="1">
      <c r="A289" s="262" t="s">
        <v>472</v>
      </c>
      <c r="B289" s="281" t="s">
        <v>435</v>
      </c>
      <c r="C289" s="38" t="s">
        <v>404</v>
      </c>
      <c r="D289" s="58" t="s">
        <v>402</v>
      </c>
      <c r="E289" s="6" t="s">
        <v>81</v>
      </c>
      <c r="F289" s="139" t="s">
        <v>471</v>
      </c>
      <c r="G289" s="16">
        <v>1500000</v>
      </c>
      <c r="H289" s="16">
        <v>0</v>
      </c>
      <c r="I289" s="302">
        <f t="shared" si="5"/>
        <v>0</v>
      </c>
    </row>
    <row r="290" spans="1:9" ht="18.75" customHeight="1">
      <c r="A290" s="294" t="s">
        <v>3</v>
      </c>
      <c r="B290" s="281" t="s">
        <v>435</v>
      </c>
      <c r="C290" s="37" t="s">
        <v>404</v>
      </c>
      <c r="D290" s="60" t="s">
        <v>402</v>
      </c>
      <c r="E290" s="24" t="s">
        <v>128</v>
      </c>
      <c r="F290" s="224"/>
      <c r="G290" s="293">
        <f>G291</f>
        <v>1991416</v>
      </c>
      <c r="H290" s="293">
        <f>H291</f>
        <v>0</v>
      </c>
      <c r="I290" s="302">
        <f t="shared" si="5"/>
        <v>0</v>
      </c>
    </row>
    <row r="291" spans="1:9" ht="25.5">
      <c r="A291" s="222" t="s">
        <v>574</v>
      </c>
      <c r="B291" s="281" t="s">
        <v>435</v>
      </c>
      <c r="C291" s="38" t="s">
        <v>404</v>
      </c>
      <c r="D291" s="58" t="s">
        <v>402</v>
      </c>
      <c r="E291" s="6" t="s">
        <v>128</v>
      </c>
      <c r="F291" s="224" t="s">
        <v>516</v>
      </c>
      <c r="G291" s="236">
        <v>1991416</v>
      </c>
      <c r="H291" s="236">
        <v>0</v>
      </c>
      <c r="I291" s="302">
        <f t="shared" si="5"/>
        <v>0</v>
      </c>
    </row>
    <row r="292" spans="1:9" ht="15.75">
      <c r="A292" s="220" t="s">
        <v>556</v>
      </c>
      <c r="B292" s="301" t="s">
        <v>435</v>
      </c>
      <c r="C292" s="99" t="s">
        <v>405</v>
      </c>
      <c r="D292" s="101"/>
      <c r="E292" s="100"/>
      <c r="F292" s="128"/>
      <c r="G292" s="97">
        <f>G293+G296</f>
        <v>300000</v>
      </c>
      <c r="H292" s="97">
        <f>H293+H296</f>
        <v>75000</v>
      </c>
      <c r="I292" s="302">
        <f t="shared" si="5"/>
        <v>25</v>
      </c>
    </row>
    <row r="293" spans="1:9" ht="12.75">
      <c r="A293" s="218" t="s">
        <v>557</v>
      </c>
      <c r="B293" s="281" t="s">
        <v>435</v>
      </c>
      <c r="C293" s="29" t="s">
        <v>405</v>
      </c>
      <c r="D293" s="79" t="s">
        <v>402</v>
      </c>
      <c r="E293" s="5"/>
      <c r="F293" s="130"/>
      <c r="G293" s="17">
        <f>G294</f>
        <v>50000</v>
      </c>
      <c r="H293" s="17">
        <f>H294</f>
        <v>0</v>
      </c>
      <c r="I293" s="302">
        <f t="shared" si="5"/>
        <v>0</v>
      </c>
    </row>
    <row r="294" spans="1:9" ht="12.75">
      <c r="A294" s="118" t="s">
        <v>567</v>
      </c>
      <c r="B294" s="281" t="s">
        <v>435</v>
      </c>
      <c r="C294" s="31" t="s">
        <v>405</v>
      </c>
      <c r="D294" s="60" t="s">
        <v>402</v>
      </c>
      <c r="E294" s="24" t="s">
        <v>82</v>
      </c>
      <c r="F294" s="131"/>
      <c r="G294" s="25">
        <f>G295</f>
        <v>50000</v>
      </c>
      <c r="H294" s="25">
        <f>H295</f>
        <v>0</v>
      </c>
      <c r="I294" s="302">
        <f t="shared" si="5"/>
        <v>0</v>
      </c>
    </row>
    <row r="295" spans="1:9" ht="20.25" customHeight="1">
      <c r="A295" s="219" t="s">
        <v>472</v>
      </c>
      <c r="B295" s="281" t="s">
        <v>435</v>
      </c>
      <c r="C295" s="40" t="s">
        <v>405</v>
      </c>
      <c r="D295" s="58" t="s">
        <v>402</v>
      </c>
      <c r="E295" s="6" t="s">
        <v>82</v>
      </c>
      <c r="F295" s="136" t="s">
        <v>471</v>
      </c>
      <c r="G295" s="16">
        <v>50000</v>
      </c>
      <c r="H295" s="16">
        <v>0</v>
      </c>
      <c r="I295" s="302">
        <f t="shared" si="5"/>
        <v>0</v>
      </c>
    </row>
    <row r="296" spans="1:9" ht="20.25" customHeight="1">
      <c r="A296" s="118" t="s">
        <v>567</v>
      </c>
      <c r="B296" s="281" t="s">
        <v>435</v>
      </c>
      <c r="C296" s="31" t="s">
        <v>405</v>
      </c>
      <c r="D296" s="60" t="s">
        <v>402</v>
      </c>
      <c r="E296" s="24" t="s">
        <v>82</v>
      </c>
      <c r="F296" s="136"/>
      <c r="G296" s="25">
        <f>G297</f>
        <v>250000</v>
      </c>
      <c r="H296" s="25">
        <f>H297</f>
        <v>75000</v>
      </c>
      <c r="I296" s="302">
        <f t="shared" si="5"/>
        <v>30</v>
      </c>
    </row>
    <row r="297" spans="1:9" ht="28.5" customHeight="1">
      <c r="A297" s="219" t="s">
        <v>158</v>
      </c>
      <c r="B297" s="281" t="s">
        <v>435</v>
      </c>
      <c r="C297" s="40" t="s">
        <v>405</v>
      </c>
      <c r="D297" s="58" t="s">
        <v>402</v>
      </c>
      <c r="E297" s="6" t="s">
        <v>82</v>
      </c>
      <c r="F297" s="136" t="s">
        <v>510</v>
      </c>
      <c r="G297" s="16">
        <v>250000</v>
      </c>
      <c r="H297" s="16">
        <v>75000</v>
      </c>
      <c r="I297" s="302">
        <f t="shared" si="5"/>
        <v>30</v>
      </c>
    </row>
    <row r="298" spans="1:9" ht="22.5" customHeight="1">
      <c r="A298" s="187" t="s">
        <v>413</v>
      </c>
      <c r="B298" s="301" t="s">
        <v>435</v>
      </c>
      <c r="C298" s="99" t="s">
        <v>407</v>
      </c>
      <c r="D298" s="101"/>
      <c r="E298" s="100"/>
      <c r="F298" s="128"/>
      <c r="G298" s="97">
        <f>G299+G302+G307+G313+G333</f>
        <v>61662000</v>
      </c>
      <c r="H298" s="97">
        <f>H299+H302+H307+H313+H333</f>
        <v>12950678.569999998</v>
      </c>
      <c r="I298" s="302">
        <f t="shared" si="5"/>
        <v>21.002689776523624</v>
      </c>
    </row>
    <row r="299" spans="1:9" ht="12.75">
      <c r="A299" s="20" t="s">
        <v>418</v>
      </c>
      <c r="B299" s="281" t="s">
        <v>435</v>
      </c>
      <c r="C299" s="29" t="s">
        <v>407</v>
      </c>
      <c r="D299" s="79" t="s">
        <v>402</v>
      </c>
      <c r="E299" s="5"/>
      <c r="F299" s="130"/>
      <c r="G299" s="17">
        <f>G300</f>
        <v>3690000</v>
      </c>
      <c r="H299" s="17">
        <f>H300</f>
        <v>898705.42</v>
      </c>
      <c r="I299" s="302">
        <f t="shared" si="5"/>
        <v>24.355160433604336</v>
      </c>
    </row>
    <row r="300" spans="1:9" ht="19.5" customHeight="1">
      <c r="A300" s="27" t="s">
        <v>432</v>
      </c>
      <c r="B300" s="281" t="s">
        <v>435</v>
      </c>
      <c r="C300" s="31" t="s">
        <v>407</v>
      </c>
      <c r="D300" s="60" t="s">
        <v>402</v>
      </c>
      <c r="E300" s="24" t="s">
        <v>83</v>
      </c>
      <c r="F300" s="131"/>
      <c r="G300" s="25">
        <f>G301</f>
        <v>3690000</v>
      </c>
      <c r="H300" s="25">
        <f>H301</f>
        <v>898705.42</v>
      </c>
      <c r="I300" s="302">
        <f t="shared" si="5"/>
        <v>24.355160433604336</v>
      </c>
    </row>
    <row r="301" spans="1:9" ht="18.75" customHeight="1">
      <c r="A301" s="10" t="s">
        <v>503</v>
      </c>
      <c r="B301" s="281" t="s">
        <v>435</v>
      </c>
      <c r="C301" s="40" t="s">
        <v>407</v>
      </c>
      <c r="D301" s="58" t="s">
        <v>402</v>
      </c>
      <c r="E301" s="6" t="s">
        <v>83</v>
      </c>
      <c r="F301" s="136" t="s">
        <v>504</v>
      </c>
      <c r="G301" s="16">
        <v>3690000</v>
      </c>
      <c r="H301" s="16">
        <v>898705.42</v>
      </c>
      <c r="I301" s="302">
        <f t="shared" si="5"/>
        <v>24.355160433604336</v>
      </c>
    </row>
    <row r="302" spans="1:9" ht="20.25" customHeight="1">
      <c r="A302" s="20" t="s">
        <v>414</v>
      </c>
      <c r="B302" s="281" t="s">
        <v>435</v>
      </c>
      <c r="C302" s="29" t="s">
        <v>407</v>
      </c>
      <c r="D302" s="79" t="s">
        <v>409</v>
      </c>
      <c r="E302" s="6"/>
      <c r="F302" s="136"/>
      <c r="G302" s="17">
        <f>G303+G305</f>
        <v>24448000</v>
      </c>
      <c r="H302" s="17">
        <f>H303+H305</f>
        <v>5082111.68</v>
      </c>
      <c r="I302" s="302">
        <f t="shared" si="5"/>
        <v>20.7874332460733</v>
      </c>
    </row>
    <row r="303" spans="1:9" ht="36">
      <c r="A303" s="186" t="s">
        <v>442</v>
      </c>
      <c r="B303" s="281" t="s">
        <v>435</v>
      </c>
      <c r="C303" s="170" t="s">
        <v>407</v>
      </c>
      <c r="D303" s="172" t="s">
        <v>409</v>
      </c>
      <c r="E303" s="163" t="s">
        <v>84</v>
      </c>
      <c r="F303" s="172"/>
      <c r="G303" s="173">
        <f>G304</f>
        <v>23542000</v>
      </c>
      <c r="H303" s="173">
        <f>H304</f>
        <v>4982890</v>
      </c>
      <c r="I303" s="302">
        <f t="shared" si="5"/>
        <v>21.165958712089033</v>
      </c>
    </row>
    <row r="304" spans="1:9" ht="25.5">
      <c r="A304" s="48" t="s">
        <v>497</v>
      </c>
      <c r="B304" s="281" t="s">
        <v>435</v>
      </c>
      <c r="C304" s="30" t="s">
        <v>407</v>
      </c>
      <c r="D304" s="58" t="s">
        <v>409</v>
      </c>
      <c r="E304" s="6" t="s">
        <v>84</v>
      </c>
      <c r="F304" s="136" t="s">
        <v>498</v>
      </c>
      <c r="G304" s="16">
        <v>23542000</v>
      </c>
      <c r="H304" s="16">
        <v>4982890</v>
      </c>
      <c r="I304" s="302">
        <f t="shared" si="5"/>
        <v>21.165958712089033</v>
      </c>
    </row>
    <row r="305" spans="1:9" ht="89.25">
      <c r="A305" s="185" t="s">
        <v>440</v>
      </c>
      <c r="B305" s="281" t="s">
        <v>435</v>
      </c>
      <c r="C305" s="31" t="s">
        <v>407</v>
      </c>
      <c r="D305" s="60" t="s">
        <v>409</v>
      </c>
      <c r="E305" s="24" t="s">
        <v>85</v>
      </c>
      <c r="F305" s="131"/>
      <c r="G305" s="25">
        <f>G306</f>
        <v>906000</v>
      </c>
      <c r="H305" s="25">
        <f>H306</f>
        <v>99221.68</v>
      </c>
      <c r="I305" s="302">
        <f t="shared" si="5"/>
        <v>10.951620309050773</v>
      </c>
    </row>
    <row r="306" spans="1:9" ht="15.75" customHeight="1">
      <c r="A306" s="10" t="s">
        <v>501</v>
      </c>
      <c r="B306" s="281" t="s">
        <v>435</v>
      </c>
      <c r="C306" s="30" t="s">
        <v>407</v>
      </c>
      <c r="D306" s="58" t="s">
        <v>409</v>
      </c>
      <c r="E306" s="6" t="s">
        <v>85</v>
      </c>
      <c r="F306" s="136" t="s">
        <v>471</v>
      </c>
      <c r="G306" s="16">
        <v>906000</v>
      </c>
      <c r="H306" s="16">
        <v>99221.68</v>
      </c>
      <c r="I306" s="302">
        <f t="shared" si="5"/>
        <v>10.951620309050773</v>
      </c>
    </row>
    <row r="307" spans="1:9" ht="12.75">
      <c r="A307" s="20" t="s">
        <v>415</v>
      </c>
      <c r="B307" s="281" t="s">
        <v>435</v>
      </c>
      <c r="C307" s="29" t="s">
        <v>407</v>
      </c>
      <c r="D307" s="79" t="s">
        <v>411</v>
      </c>
      <c r="E307" s="6"/>
      <c r="F307" s="136"/>
      <c r="G307" s="17">
        <f>G308+G310</f>
        <v>6286000</v>
      </c>
      <c r="H307" s="17">
        <f>H308+H310</f>
        <v>1018389.9299999999</v>
      </c>
      <c r="I307" s="302">
        <f t="shared" si="5"/>
        <v>16.200921571746736</v>
      </c>
    </row>
    <row r="308" spans="1:9" ht="24.75" customHeight="1">
      <c r="A308" s="27" t="s">
        <v>572</v>
      </c>
      <c r="B308" s="281" t="s">
        <v>435</v>
      </c>
      <c r="C308" s="42" t="s">
        <v>407</v>
      </c>
      <c r="D308" s="90" t="s">
        <v>411</v>
      </c>
      <c r="E308" s="24" t="s">
        <v>86</v>
      </c>
      <c r="F308" s="60"/>
      <c r="G308" s="25">
        <f>G309</f>
        <v>600000</v>
      </c>
      <c r="H308" s="25">
        <f>H309</f>
        <v>57500</v>
      </c>
      <c r="I308" s="302">
        <f t="shared" si="5"/>
        <v>9.583333333333334</v>
      </c>
    </row>
    <row r="309" spans="1:9" ht="20.25" customHeight="1">
      <c r="A309" s="10" t="s">
        <v>501</v>
      </c>
      <c r="B309" s="281" t="s">
        <v>435</v>
      </c>
      <c r="C309" s="30" t="s">
        <v>407</v>
      </c>
      <c r="D309" s="58" t="s">
        <v>411</v>
      </c>
      <c r="E309" s="6" t="s">
        <v>86</v>
      </c>
      <c r="F309" s="136" t="s">
        <v>471</v>
      </c>
      <c r="G309" s="16">
        <v>600000</v>
      </c>
      <c r="H309" s="16">
        <v>57500</v>
      </c>
      <c r="I309" s="302">
        <f t="shared" si="5"/>
        <v>9.583333333333334</v>
      </c>
    </row>
    <row r="310" spans="1:9" ht="33" customHeight="1">
      <c r="A310" s="27" t="s">
        <v>154</v>
      </c>
      <c r="B310" s="281" t="s">
        <v>435</v>
      </c>
      <c r="C310" s="31" t="s">
        <v>407</v>
      </c>
      <c r="D310" s="60" t="s">
        <v>411</v>
      </c>
      <c r="E310" s="24" t="s">
        <v>153</v>
      </c>
      <c r="F310" s="136"/>
      <c r="G310" s="25">
        <f>G311+G312</f>
        <v>5686000</v>
      </c>
      <c r="H310" s="25">
        <f>H311+H312</f>
        <v>960889.9299999999</v>
      </c>
      <c r="I310" s="302">
        <f t="shared" si="5"/>
        <v>16.899224938445304</v>
      </c>
    </row>
    <row r="311" spans="1:9" ht="22.5" customHeight="1">
      <c r="A311" s="10" t="s">
        <v>499</v>
      </c>
      <c r="B311" s="281" t="s">
        <v>435</v>
      </c>
      <c r="C311" s="30" t="s">
        <v>407</v>
      </c>
      <c r="D311" s="58" t="s">
        <v>411</v>
      </c>
      <c r="E311" s="6" t="s">
        <v>153</v>
      </c>
      <c r="F311" s="136" t="s">
        <v>500</v>
      </c>
      <c r="G311" s="16">
        <v>2526000</v>
      </c>
      <c r="H311" s="16">
        <v>512163.26</v>
      </c>
      <c r="I311" s="302">
        <f t="shared" si="5"/>
        <v>20.275663499604118</v>
      </c>
    </row>
    <row r="312" spans="1:9" ht="25.5">
      <c r="A312" s="222" t="s">
        <v>574</v>
      </c>
      <c r="B312" s="281" t="s">
        <v>435</v>
      </c>
      <c r="C312" s="30" t="s">
        <v>407</v>
      </c>
      <c r="D312" s="58" t="s">
        <v>411</v>
      </c>
      <c r="E312" s="6" t="s">
        <v>153</v>
      </c>
      <c r="F312" s="136" t="s">
        <v>471</v>
      </c>
      <c r="G312" s="16">
        <v>3160000</v>
      </c>
      <c r="H312" s="16">
        <v>448726.67</v>
      </c>
      <c r="I312" s="302">
        <f t="shared" si="5"/>
        <v>14.200211075949367</v>
      </c>
    </row>
    <row r="313" spans="1:9" ht="12.75">
      <c r="A313" s="20" t="s">
        <v>455</v>
      </c>
      <c r="B313" s="281" t="s">
        <v>435</v>
      </c>
      <c r="C313" s="29" t="s">
        <v>407</v>
      </c>
      <c r="D313" s="79" t="s">
        <v>412</v>
      </c>
      <c r="E313" s="8"/>
      <c r="F313" s="149"/>
      <c r="G313" s="17">
        <f>G314+G318+G324+G328+G330</f>
        <v>27038000</v>
      </c>
      <c r="H313" s="17">
        <f>H314+H318+H324+H328+H330</f>
        <v>5929471.539999999</v>
      </c>
      <c r="I313" s="302">
        <f t="shared" si="5"/>
        <v>21.93014106072934</v>
      </c>
    </row>
    <row r="314" spans="1:9" ht="38.25">
      <c r="A314" s="27" t="s">
        <v>468</v>
      </c>
      <c r="B314" s="281" t="s">
        <v>435</v>
      </c>
      <c r="C314" s="37" t="s">
        <v>407</v>
      </c>
      <c r="D314" s="88" t="s">
        <v>412</v>
      </c>
      <c r="E314" s="24" t="s">
        <v>87</v>
      </c>
      <c r="F314" s="143"/>
      <c r="G314" s="25">
        <f>G315+G316+G317</f>
        <v>19571000</v>
      </c>
      <c r="H314" s="25">
        <f>H315+H316+H317</f>
        <v>4369927.859999999</v>
      </c>
      <c r="I314" s="302">
        <f t="shared" si="5"/>
        <v>22.328587501916097</v>
      </c>
    </row>
    <row r="315" spans="1:9" ht="12.75">
      <c r="A315" s="69" t="s">
        <v>474</v>
      </c>
      <c r="B315" s="281" t="s">
        <v>435</v>
      </c>
      <c r="C315" s="38" t="s">
        <v>407</v>
      </c>
      <c r="D315" s="89" t="s">
        <v>412</v>
      </c>
      <c r="E315" s="6" t="s">
        <v>87</v>
      </c>
      <c r="F315" s="144" t="s">
        <v>476</v>
      </c>
      <c r="G315" s="16">
        <v>30000</v>
      </c>
      <c r="H315" s="16">
        <v>0</v>
      </c>
      <c r="I315" s="302">
        <f t="shared" si="5"/>
        <v>0</v>
      </c>
    </row>
    <row r="316" spans="1:9" ht="12.75">
      <c r="A316" s="10" t="s">
        <v>501</v>
      </c>
      <c r="B316" s="281" t="s">
        <v>435</v>
      </c>
      <c r="C316" s="38" t="s">
        <v>407</v>
      </c>
      <c r="D316" s="89" t="s">
        <v>412</v>
      </c>
      <c r="E316" s="6" t="s">
        <v>87</v>
      </c>
      <c r="F316" s="144" t="s">
        <v>502</v>
      </c>
      <c r="G316" s="16">
        <f>11903000+676000</f>
        <v>12579000</v>
      </c>
      <c r="H316" s="16">
        <v>2861161.98</v>
      </c>
      <c r="I316" s="302">
        <f t="shared" si="5"/>
        <v>22.74554400190794</v>
      </c>
    </row>
    <row r="317" spans="1:9" ht="12.75">
      <c r="A317" s="10" t="s">
        <v>499</v>
      </c>
      <c r="B317" s="281" t="s">
        <v>435</v>
      </c>
      <c r="C317" s="38" t="s">
        <v>407</v>
      </c>
      <c r="D317" s="89" t="s">
        <v>412</v>
      </c>
      <c r="E317" s="6" t="s">
        <v>87</v>
      </c>
      <c r="F317" s="144" t="s">
        <v>500</v>
      </c>
      <c r="G317" s="16">
        <f>6286000+676000</f>
        <v>6962000</v>
      </c>
      <c r="H317" s="16">
        <v>1508765.88</v>
      </c>
      <c r="I317" s="302">
        <f t="shared" si="5"/>
        <v>21.67144326343005</v>
      </c>
    </row>
    <row r="318" spans="1:9" ht="12.75">
      <c r="A318" s="93" t="s">
        <v>456</v>
      </c>
      <c r="B318" s="281" t="s">
        <v>435</v>
      </c>
      <c r="C318" s="37" t="s">
        <v>407</v>
      </c>
      <c r="D318" s="88" t="s">
        <v>412</v>
      </c>
      <c r="E318" s="24" t="s">
        <v>88</v>
      </c>
      <c r="F318" s="143"/>
      <c r="G318" s="25">
        <f>SUM(G319:G323)</f>
        <v>620000</v>
      </c>
      <c r="H318" s="25">
        <f>SUM(H319:H323)</f>
        <v>114024.25</v>
      </c>
      <c r="I318" s="302">
        <f t="shared" si="5"/>
        <v>18.39100806451613</v>
      </c>
    </row>
    <row r="319" spans="1:9" ht="12.75">
      <c r="A319" s="69" t="s">
        <v>495</v>
      </c>
      <c r="B319" s="281" t="s">
        <v>435</v>
      </c>
      <c r="C319" s="30" t="s">
        <v>407</v>
      </c>
      <c r="D319" s="58" t="s">
        <v>412</v>
      </c>
      <c r="E319" s="6" t="s">
        <v>88</v>
      </c>
      <c r="F319" s="136" t="s">
        <v>494</v>
      </c>
      <c r="G319" s="16">
        <v>0</v>
      </c>
      <c r="H319" s="16">
        <v>0</v>
      </c>
      <c r="I319" s="302" t="e">
        <f t="shared" si="5"/>
        <v>#DIV/0!</v>
      </c>
    </row>
    <row r="320" spans="1:9" ht="12.75">
      <c r="A320" s="69" t="s">
        <v>477</v>
      </c>
      <c r="B320" s="281" t="s">
        <v>435</v>
      </c>
      <c r="C320" s="30" t="s">
        <v>407</v>
      </c>
      <c r="D320" s="58" t="s">
        <v>412</v>
      </c>
      <c r="E320" s="6" t="s">
        <v>88</v>
      </c>
      <c r="F320" s="136" t="s">
        <v>478</v>
      </c>
      <c r="G320" s="16">
        <f>468500-12000</f>
        <v>456500</v>
      </c>
      <c r="H320" s="16">
        <v>88735.98</v>
      </c>
      <c r="I320" s="302">
        <f t="shared" si="5"/>
        <v>19.43833077765608</v>
      </c>
    </row>
    <row r="321" spans="1:9" ht="12.75">
      <c r="A321" s="69" t="s">
        <v>482</v>
      </c>
      <c r="B321" s="281" t="s">
        <v>435</v>
      </c>
      <c r="C321" s="30" t="s">
        <v>407</v>
      </c>
      <c r="D321" s="58" t="s">
        <v>412</v>
      </c>
      <c r="E321" s="6" t="s">
        <v>88</v>
      </c>
      <c r="F321" s="136" t="s">
        <v>484</v>
      </c>
      <c r="G321" s="16">
        <v>22000</v>
      </c>
      <c r="H321" s="16">
        <v>0</v>
      </c>
      <c r="I321" s="302">
        <f t="shared" si="5"/>
        <v>0</v>
      </c>
    </row>
    <row r="322" spans="1:9" ht="12.75">
      <c r="A322" s="69" t="s">
        <v>473</v>
      </c>
      <c r="B322" s="281" t="s">
        <v>435</v>
      </c>
      <c r="C322" s="30" t="s">
        <v>407</v>
      </c>
      <c r="D322" s="58" t="s">
        <v>412</v>
      </c>
      <c r="E322" s="6" t="s">
        <v>88</v>
      </c>
      <c r="F322" s="136" t="s">
        <v>98</v>
      </c>
      <c r="G322" s="16">
        <v>66500</v>
      </c>
      <c r="H322" s="16">
        <v>25288.27</v>
      </c>
      <c r="I322" s="302">
        <f t="shared" si="5"/>
        <v>38.02747368421053</v>
      </c>
    </row>
    <row r="323" spans="1:9" ht="12.75">
      <c r="A323" s="69" t="s">
        <v>474</v>
      </c>
      <c r="B323" s="281" t="s">
        <v>435</v>
      </c>
      <c r="C323" s="30" t="s">
        <v>407</v>
      </c>
      <c r="D323" s="58" t="s">
        <v>412</v>
      </c>
      <c r="E323" s="6" t="s">
        <v>88</v>
      </c>
      <c r="F323" s="136" t="s">
        <v>476</v>
      </c>
      <c r="G323" s="16">
        <v>75000</v>
      </c>
      <c r="H323" s="16">
        <v>0</v>
      </c>
      <c r="I323" s="302">
        <f t="shared" si="5"/>
        <v>0</v>
      </c>
    </row>
    <row r="324" spans="1:9" ht="2.25" customHeight="1" hidden="1">
      <c r="A324" s="27" t="s">
        <v>449</v>
      </c>
      <c r="B324" s="281" t="s">
        <v>435</v>
      </c>
      <c r="C324" s="37" t="s">
        <v>407</v>
      </c>
      <c r="D324" s="88" t="s">
        <v>412</v>
      </c>
      <c r="E324" s="24" t="s">
        <v>89</v>
      </c>
      <c r="F324" s="143"/>
      <c r="G324" s="25">
        <f>SUM(G325:G327)</f>
        <v>6064000</v>
      </c>
      <c r="H324" s="25">
        <f>SUM(H325:H327)</f>
        <v>1445519.43</v>
      </c>
      <c r="I324" s="302">
        <f t="shared" si="5"/>
        <v>23.837721470976252</v>
      </c>
    </row>
    <row r="325" spans="1:9" ht="12.75">
      <c r="A325" s="69" t="s">
        <v>474</v>
      </c>
      <c r="B325" s="281" t="s">
        <v>435</v>
      </c>
      <c r="C325" s="38" t="s">
        <v>407</v>
      </c>
      <c r="D325" s="89" t="s">
        <v>412</v>
      </c>
      <c r="E325" s="6" t="s">
        <v>89</v>
      </c>
      <c r="F325" s="144" t="s">
        <v>476</v>
      </c>
      <c r="G325" s="16">
        <v>100000</v>
      </c>
      <c r="H325" s="16">
        <v>38753.93</v>
      </c>
      <c r="I325" s="302">
        <f t="shared" si="5"/>
        <v>38.75393</v>
      </c>
    </row>
    <row r="326" spans="1:9" ht="12.75">
      <c r="A326" s="10" t="s">
        <v>501</v>
      </c>
      <c r="B326" s="281" t="s">
        <v>435</v>
      </c>
      <c r="C326" s="38" t="s">
        <v>407</v>
      </c>
      <c r="D326" s="89" t="s">
        <v>412</v>
      </c>
      <c r="E326" s="6" t="s">
        <v>89</v>
      </c>
      <c r="F326" s="144" t="s">
        <v>502</v>
      </c>
      <c r="G326" s="16">
        <f>5900000-336000</f>
        <v>5564000</v>
      </c>
      <c r="H326" s="16">
        <v>1363586.49</v>
      </c>
      <c r="I326" s="302">
        <f t="shared" si="5"/>
        <v>24.507305715312725</v>
      </c>
    </row>
    <row r="327" spans="1:9" ht="15.75" customHeight="1">
      <c r="A327" s="10" t="s">
        <v>472</v>
      </c>
      <c r="B327" s="281" t="s">
        <v>435</v>
      </c>
      <c r="C327" s="38" t="s">
        <v>505</v>
      </c>
      <c r="D327" s="89" t="s">
        <v>412</v>
      </c>
      <c r="E327" s="6" t="s">
        <v>89</v>
      </c>
      <c r="F327" s="144" t="s">
        <v>471</v>
      </c>
      <c r="G327" s="16">
        <v>400000</v>
      </c>
      <c r="H327" s="16">
        <v>43179.01</v>
      </c>
      <c r="I327" s="302">
        <f t="shared" si="5"/>
        <v>10.7947525</v>
      </c>
    </row>
    <row r="328" spans="1:9" ht="27" customHeight="1">
      <c r="A328" s="49" t="s">
        <v>437</v>
      </c>
      <c r="B328" s="281" t="s">
        <v>435</v>
      </c>
      <c r="C328" s="28" t="s">
        <v>407</v>
      </c>
      <c r="D328" s="133" t="s">
        <v>412</v>
      </c>
      <c r="E328" s="113" t="s">
        <v>90</v>
      </c>
      <c r="F328" s="150"/>
      <c r="G328" s="115">
        <f>G329</f>
        <v>686000</v>
      </c>
      <c r="H328" s="115">
        <f>H329</f>
        <v>0</v>
      </c>
      <c r="I328" s="302">
        <f t="shared" si="5"/>
        <v>0</v>
      </c>
    </row>
    <row r="329" spans="1:9" ht="23.25" customHeight="1">
      <c r="A329" s="69" t="s">
        <v>521</v>
      </c>
      <c r="B329" s="281" t="s">
        <v>435</v>
      </c>
      <c r="C329" s="43" t="s">
        <v>407</v>
      </c>
      <c r="D329" s="134" t="s">
        <v>412</v>
      </c>
      <c r="E329" s="116" t="s">
        <v>90</v>
      </c>
      <c r="F329" s="147" t="s">
        <v>518</v>
      </c>
      <c r="G329" s="117">
        <v>686000</v>
      </c>
      <c r="H329" s="117">
        <v>0</v>
      </c>
      <c r="I329" s="302">
        <f t="shared" si="5"/>
        <v>0</v>
      </c>
    </row>
    <row r="330" spans="1:9" ht="30.75" customHeight="1">
      <c r="A330" s="93" t="s">
        <v>7</v>
      </c>
      <c r="B330" s="281" t="s">
        <v>435</v>
      </c>
      <c r="C330" s="37" t="s">
        <v>407</v>
      </c>
      <c r="D330" s="88" t="s">
        <v>412</v>
      </c>
      <c r="E330" s="24" t="s">
        <v>108</v>
      </c>
      <c r="F330" s="143"/>
      <c r="G330" s="25">
        <f>G331+G332</f>
        <v>97000</v>
      </c>
      <c r="H330" s="25">
        <f>H331+H332</f>
        <v>0</v>
      </c>
      <c r="I330" s="302">
        <f t="shared" si="5"/>
        <v>0</v>
      </c>
    </row>
    <row r="331" spans="1:9" ht="12.75">
      <c r="A331" s="69" t="s">
        <v>474</v>
      </c>
      <c r="B331" s="281" t="s">
        <v>435</v>
      </c>
      <c r="C331" s="38" t="s">
        <v>407</v>
      </c>
      <c r="D331" s="89" t="s">
        <v>412</v>
      </c>
      <c r="E331" s="6" t="s">
        <v>108</v>
      </c>
      <c r="F331" s="144" t="s">
        <v>476</v>
      </c>
      <c r="G331" s="16">
        <v>0</v>
      </c>
      <c r="H331" s="16">
        <v>0</v>
      </c>
      <c r="I331" s="302" t="e">
        <f t="shared" si="5"/>
        <v>#DIV/0!</v>
      </c>
    </row>
    <row r="332" spans="1:9" ht="12.75">
      <c r="A332" s="10" t="s">
        <v>472</v>
      </c>
      <c r="B332" s="281" t="s">
        <v>435</v>
      </c>
      <c r="C332" s="38" t="s">
        <v>407</v>
      </c>
      <c r="D332" s="89" t="s">
        <v>412</v>
      </c>
      <c r="E332" s="6" t="s">
        <v>108</v>
      </c>
      <c r="F332" s="144" t="s">
        <v>471</v>
      </c>
      <c r="G332" s="16">
        <v>97000</v>
      </c>
      <c r="H332" s="16">
        <v>0</v>
      </c>
      <c r="I332" s="302">
        <f t="shared" si="5"/>
        <v>0</v>
      </c>
    </row>
    <row r="333" spans="1:9" ht="12.75">
      <c r="A333" s="20" t="s">
        <v>548</v>
      </c>
      <c r="B333" s="281" t="s">
        <v>435</v>
      </c>
      <c r="C333" s="29" t="s">
        <v>407</v>
      </c>
      <c r="D333" s="79" t="s">
        <v>549</v>
      </c>
      <c r="E333" s="8"/>
      <c r="F333" s="149"/>
      <c r="G333" s="17">
        <f>G334</f>
        <v>200000</v>
      </c>
      <c r="H333" s="17">
        <f>H334</f>
        <v>22000</v>
      </c>
      <c r="I333" s="302">
        <f t="shared" si="5"/>
        <v>11</v>
      </c>
    </row>
    <row r="334" spans="1:9" ht="12.75">
      <c r="A334" s="27" t="s">
        <v>547</v>
      </c>
      <c r="B334" s="281" t="s">
        <v>435</v>
      </c>
      <c r="C334" s="37" t="s">
        <v>407</v>
      </c>
      <c r="D334" s="88" t="s">
        <v>549</v>
      </c>
      <c r="E334" s="24" t="s">
        <v>91</v>
      </c>
      <c r="F334" s="143"/>
      <c r="G334" s="25">
        <f>G335+G336</f>
        <v>200000</v>
      </c>
      <c r="H334" s="25">
        <f>H335+H336</f>
        <v>22000</v>
      </c>
      <c r="I334" s="302">
        <f t="shared" si="5"/>
        <v>11</v>
      </c>
    </row>
    <row r="335" spans="1:9" ht="25.5">
      <c r="A335" s="69" t="s">
        <v>565</v>
      </c>
      <c r="B335" s="281" t="s">
        <v>435</v>
      </c>
      <c r="C335" s="38" t="s">
        <v>407</v>
      </c>
      <c r="D335" s="89" t="s">
        <v>549</v>
      </c>
      <c r="E335" s="6" t="s">
        <v>91</v>
      </c>
      <c r="F335" s="144" t="s">
        <v>562</v>
      </c>
      <c r="G335" s="16">
        <v>0</v>
      </c>
      <c r="H335" s="16">
        <v>0</v>
      </c>
      <c r="I335" s="302" t="e">
        <f t="shared" si="5"/>
        <v>#DIV/0!</v>
      </c>
    </row>
    <row r="336" spans="1:9" ht="12" customHeight="1">
      <c r="A336" s="69" t="s">
        <v>474</v>
      </c>
      <c r="B336" s="281" t="s">
        <v>435</v>
      </c>
      <c r="C336" s="38" t="s">
        <v>407</v>
      </c>
      <c r="D336" s="89" t="s">
        <v>549</v>
      </c>
      <c r="E336" s="6" t="s">
        <v>91</v>
      </c>
      <c r="F336" s="144" t="s">
        <v>476</v>
      </c>
      <c r="G336" s="16">
        <v>200000</v>
      </c>
      <c r="H336" s="16">
        <v>22000</v>
      </c>
      <c r="I336" s="302">
        <f aca="true" t="shared" si="6" ref="I336:I361">H336/G336*100</f>
        <v>11</v>
      </c>
    </row>
    <row r="337" spans="1:9" ht="22.5" customHeight="1">
      <c r="A337" s="95" t="s">
        <v>457</v>
      </c>
      <c r="B337" s="301" t="s">
        <v>435</v>
      </c>
      <c r="C337" s="73" t="s">
        <v>433</v>
      </c>
      <c r="D337" s="96"/>
      <c r="E337" s="67"/>
      <c r="F337" s="151"/>
      <c r="G337" s="97">
        <f>G338</f>
        <v>4350000</v>
      </c>
      <c r="H337" s="97">
        <f>H338</f>
        <v>127617.38</v>
      </c>
      <c r="I337" s="302">
        <f t="shared" si="6"/>
        <v>2.9337328735632187</v>
      </c>
    </row>
    <row r="338" spans="1:9" ht="16.5" customHeight="1">
      <c r="A338" s="98" t="s">
        <v>463</v>
      </c>
      <c r="B338" s="281" t="s">
        <v>435</v>
      </c>
      <c r="C338" s="54" t="s">
        <v>433</v>
      </c>
      <c r="D338" s="86" t="s">
        <v>408</v>
      </c>
      <c r="E338" s="5"/>
      <c r="F338" s="145"/>
      <c r="G338" s="17">
        <f>G339</f>
        <v>4350000</v>
      </c>
      <c r="H338" s="17">
        <f>H339</f>
        <v>127617.38</v>
      </c>
      <c r="I338" s="302">
        <f t="shared" si="6"/>
        <v>2.9337328735632187</v>
      </c>
    </row>
    <row r="339" spans="1:9" ht="12.75">
      <c r="A339" s="21" t="s">
        <v>559</v>
      </c>
      <c r="B339" s="281" t="s">
        <v>435</v>
      </c>
      <c r="C339" s="209" t="s">
        <v>433</v>
      </c>
      <c r="D339" s="210" t="s">
        <v>408</v>
      </c>
      <c r="E339" s="201" t="s">
        <v>34</v>
      </c>
      <c r="F339" s="211"/>
      <c r="G339" s="200">
        <f>G340+G344</f>
        <v>4350000</v>
      </c>
      <c r="H339" s="200">
        <f>H340+H344</f>
        <v>127617.38</v>
      </c>
      <c r="I339" s="302">
        <f t="shared" si="6"/>
        <v>2.9337328735632187</v>
      </c>
    </row>
    <row r="340" spans="1:9" ht="25.5">
      <c r="A340" s="192" t="s">
        <v>550</v>
      </c>
      <c r="B340" s="281" t="s">
        <v>435</v>
      </c>
      <c r="C340" s="52" t="s">
        <v>433</v>
      </c>
      <c r="D340" s="24" t="s">
        <v>408</v>
      </c>
      <c r="E340" s="24" t="s">
        <v>92</v>
      </c>
      <c r="F340" s="60"/>
      <c r="G340" s="25">
        <f>G341</f>
        <v>350000</v>
      </c>
      <c r="H340" s="25">
        <f>H341</f>
        <v>127617.38</v>
      </c>
      <c r="I340" s="302">
        <f t="shared" si="6"/>
        <v>36.46210857142857</v>
      </c>
    </row>
    <row r="341" spans="1:9" ht="25.5">
      <c r="A341" s="69" t="s">
        <v>565</v>
      </c>
      <c r="B341" s="281" t="s">
        <v>435</v>
      </c>
      <c r="C341" s="30" t="s">
        <v>433</v>
      </c>
      <c r="D341" s="58" t="s">
        <v>408</v>
      </c>
      <c r="E341" s="6" t="s">
        <v>92</v>
      </c>
      <c r="F341" s="136" t="s">
        <v>562</v>
      </c>
      <c r="G341" s="16">
        <v>350000</v>
      </c>
      <c r="H341" s="16">
        <v>127617.38</v>
      </c>
      <c r="I341" s="302">
        <f t="shared" si="6"/>
        <v>36.46210857142857</v>
      </c>
    </row>
    <row r="342" spans="1:9" ht="12.75">
      <c r="A342" s="69" t="s">
        <v>474</v>
      </c>
      <c r="B342" s="281" t="s">
        <v>435</v>
      </c>
      <c r="C342" s="30" t="s">
        <v>433</v>
      </c>
      <c r="D342" s="58" t="s">
        <v>408</v>
      </c>
      <c r="E342" s="6" t="s">
        <v>92</v>
      </c>
      <c r="F342" s="136" t="s">
        <v>476</v>
      </c>
      <c r="G342" s="16"/>
      <c r="H342" s="16"/>
      <c r="I342" s="302" t="e">
        <f t="shared" si="6"/>
        <v>#DIV/0!</v>
      </c>
    </row>
    <row r="343" spans="1:9" ht="12.75">
      <c r="A343" s="27" t="s">
        <v>551</v>
      </c>
      <c r="B343" s="281" t="s">
        <v>435</v>
      </c>
      <c r="C343" s="268" t="s">
        <v>433</v>
      </c>
      <c r="D343" s="90" t="s">
        <v>408</v>
      </c>
      <c r="E343" s="267" t="s">
        <v>109</v>
      </c>
      <c r="F343" s="148"/>
      <c r="G343" s="25">
        <f>G344</f>
        <v>4000000</v>
      </c>
      <c r="H343" s="25">
        <f>H344</f>
        <v>0</v>
      </c>
      <c r="I343" s="302">
        <f t="shared" si="6"/>
        <v>0</v>
      </c>
    </row>
    <row r="344" spans="1:9" ht="25.5">
      <c r="A344" s="69" t="s">
        <v>552</v>
      </c>
      <c r="B344" s="281" t="s">
        <v>435</v>
      </c>
      <c r="C344" s="30" t="s">
        <v>433</v>
      </c>
      <c r="D344" s="58" t="s">
        <v>408</v>
      </c>
      <c r="E344" s="6" t="s">
        <v>109</v>
      </c>
      <c r="F344" s="136" t="s">
        <v>553</v>
      </c>
      <c r="G344" s="16">
        <v>4000000</v>
      </c>
      <c r="H344" s="16">
        <v>0</v>
      </c>
      <c r="I344" s="302">
        <f t="shared" si="6"/>
        <v>0</v>
      </c>
    </row>
    <row r="345" spans="1:9" ht="12.75">
      <c r="A345" s="75" t="s">
        <v>458</v>
      </c>
      <c r="B345" s="301" t="s">
        <v>435</v>
      </c>
      <c r="C345" s="73" t="s">
        <v>406</v>
      </c>
      <c r="D345" s="96"/>
      <c r="E345" s="67"/>
      <c r="F345" s="151"/>
      <c r="G345" s="97">
        <f aca="true" t="shared" si="7" ref="G345:H347">G346</f>
        <v>600000</v>
      </c>
      <c r="H345" s="97">
        <f t="shared" si="7"/>
        <v>150000</v>
      </c>
      <c r="I345" s="302">
        <f t="shared" si="6"/>
        <v>25</v>
      </c>
    </row>
    <row r="346" spans="1:9" ht="12.75">
      <c r="A346" s="98" t="s">
        <v>429</v>
      </c>
      <c r="B346" s="281" t="s">
        <v>435</v>
      </c>
      <c r="C346" s="54" t="s">
        <v>406</v>
      </c>
      <c r="D346" s="86" t="s">
        <v>409</v>
      </c>
      <c r="E346" s="5"/>
      <c r="F346" s="145"/>
      <c r="G346" s="17">
        <f t="shared" si="7"/>
        <v>600000</v>
      </c>
      <c r="H346" s="17">
        <f t="shared" si="7"/>
        <v>150000</v>
      </c>
      <c r="I346" s="302">
        <f t="shared" si="6"/>
        <v>25</v>
      </c>
    </row>
    <row r="347" spans="1:9" ht="12.75">
      <c r="A347" s="125" t="s">
        <v>560</v>
      </c>
      <c r="B347" s="281" t="s">
        <v>435</v>
      </c>
      <c r="C347" s="106" t="s">
        <v>406</v>
      </c>
      <c r="D347" s="83" t="s">
        <v>409</v>
      </c>
      <c r="E347" s="12" t="s">
        <v>93</v>
      </c>
      <c r="F347" s="140"/>
      <c r="G347" s="15">
        <f t="shared" si="7"/>
        <v>600000</v>
      </c>
      <c r="H347" s="15">
        <f t="shared" si="7"/>
        <v>150000</v>
      </c>
      <c r="I347" s="302">
        <f t="shared" si="6"/>
        <v>25</v>
      </c>
    </row>
    <row r="348" spans="1:9" ht="25.5">
      <c r="A348" s="69" t="s">
        <v>511</v>
      </c>
      <c r="B348" s="281" t="s">
        <v>435</v>
      </c>
      <c r="C348" s="30" t="s">
        <v>406</v>
      </c>
      <c r="D348" s="58" t="s">
        <v>409</v>
      </c>
      <c r="E348" s="6" t="s">
        <v>93</v>
      </c>
      <c r="F348" s="136" t="s">
        <v>510</v>
      </c>
      <c r="G348" s="16">
        <v>600000</v>
      </c>
      <c r="H348" s="16">
        <v>150000</v>
      </c>
      <c r="I348" s="302">
        <f t="shared" si="6"/>
        <v>25</v>
      </c>
    </row>
    <row r="349" spans="1:9" ht="15.75">
      <c r="A349" s="102" t="s">
        <v>454</v>
      </c>
      <c r="B349" s="301" t="s">
        <v>435</v>
      </c>
      <c r="C349" s="99" t="s">
        <v>450</v>
      </c>
      <c r="D349" s="101"/>
      <c r="E349" s="100"/>
      <c r="F349" s="128"/>
      <c r="G349" s="103">
        <f>G350</f>
        <v>2000000</v>
      </c>
      <c r="H349" s="103">
        <f>H350</f>
        <v>750002.01</v>
      </c>
      <c r="I349" s="302">
        <f t="shared" si="6"/>
        <v>37.5001005</v>
      </c>
    </row>
    <row r="350" spans="1:9" ht="12.75">
      <c r="A350" s="270" t="s">
        <v>506</v>
      </c>
      <c r="B350" s="281" t="s">
        <v>435</v>
      </c>
      <c r="C350" s="269" t="s">
        <v>450</v>
      </c>
      <c r="D350" s="77" t="s">
        <v>402</v>
      </c>
      <c r="E350" s="13"/>
      <c r="F350" s="152"/>
      <c r="G350" s="300">
        <f>G353</f>
        <v>2000000</v>
      </c>
      <c r="H350" s="300">
        <f>H353</f>
        <v>750002.01</v>
      </c>
      <c r="I350" s="302">
        <f t="shared" si="6"/>
        <v>37.5001005</v>
      </c>
    </row>
    <row r="351" spans="1:9" ht="12.75">
      <c r="A351" s="94" t="s">
        <v>554</v>
      </c>
      <c r="B351" s="281" t="s">
        <v>435</v>
      </c>
      <c r="C351" s="31" t="s">
        <v>450</v>
      </c>
      <c r="D351" s="60" t="s">
        <v>402</v>
      </c>
      <c r="E351" s="24" t="s">
        <v>19</v>
      </c>
      <c r="F351" s="131"/>
      <c r="G351" s="25">
        <f>G352</f>
        <v>0</v>
      </c>
      <c r="H351" s="25">
        <f>H352</f>
        <v>0</v>
      </c>
      <c r="I351" s="302" t="e">
        <f t="shared" si="6"/>
        <v>#DIV/0!</v>
      </c>
    </row>
    <row r="352" spans="1:9" ht="12.75">
      <c r="A352" s="91" t="s">
        <v>506</v>
      </c>
      <c r="B352" s="281" t="s">
        <v>435</v>
      </c>
      <c r="C352" s="30" t="s">
        <v>450</v>
      </c>
      <c r="D352" s="58" t="s">
        <v>402</v>
      </c>
      <c r="E352" s="6" t="s">
        <v>19</v>
      </c>
      <c r="F352" s="136" t="s">
        <v>507</v>
      </c>
      <c r="G352" s="16"/>
      <c r="H352" s="16"/>
      <c r="I352" s="302" t="e">
        <f t="shared" si="6"/>
        <v>#DIV/0!</v>
      </c>
    </row>
    <row r="353" spans="1:9" ht="12.75">
      <c r="A353" s="271" t="s">
        <v>506</v>
      </c>
      <c r="B353" s="281" t="s">
        <v>435</v>
      </c>
      <c r="C353" s="31" t="s">
        <v>450</v>
      </c>
      <c r="D353" s="60" t="s">
        <v>402</v>
      </c>
      <c r="E353" s="24" t="s">
        <v>94</v>
      </c>
      <c r="F353" s="131"/>
      <c r="G353" s="25">
        <f>G354</f>
        <v>2000000</v>
      </c>
      <c r="H353" s="25">
        <f>H354</f>
        <v>750002.01</v>
      </c>
      <c r="I353" s="302">
        <f t="shared" si="6"/>
        <v>37.5001005</v>
      </c>
    </row>
    <row r="354" spans="1:9" ht="12.75">
      <c r="A354" s="91" t="s">
        <v>554</v>
      </c>
      <c r="B354" s="281" t="s">
        <v>435</v>
      </c>
      <c r="C354" s="30" t="s">
        <v>450</v>
      </c>
      <c r="D354" s="58" t="s">
        <v>402</v>
      </c>
      <c r="E354" s="6" t="s">
        <v>94</v>
      </c>
      <c r="F354" s="136" t="s">
        <v>507</v>
      </c>
      <c r="G354" s="16">
        <v>2000000</v>
      </c>
      <c r="H354" s="16">
        <v>750002.01</v>
      </c>
      <c r="I354" s="302">
        <f t="shared" si="6"/>
        <v>37.5001005</v>
      </c>
    </row>
    <row r="355" spans="1:9" ht="25.5">
      <c r="A355" s="75" t="s">
        <v>459</v>
      </c>
      <c r="B355" s="301" t="s">
        <v>435</v>
      </c>
      <c r="C355" s="66" t="s">
        <v>438</v>
      </c>
      <c r="D355" s="84"/>
      <c r="E355" s="67"/>
      <c r="F355" s="129"/>
      <c r="G355" s="97">
        <f>G356</f>
        <v>7083000</v>
      </c>
      <c r="H355" s="97">
        <f>H356</f>
        <v>1766800</v>
      </c>
      <c r="I355" s="302">
        <f t="shared" si="6"/>
        <v>24.944232669772695</v>
      </c>
    </row>
    <row r="356" spans="1:9" ht="25.5">
      <c r="A356" s="50" t="s">
        <v>460</v>
      </c>
      <c r="B356" s="281" t="s">
        <v>435</v>
      </c>
      <c r="C356" s="65" t="s">
        <v>438</v>
      </c>
      <c r="D356" s="135" t="s">
        <v>402</v>
      </c>
      <c r="E356" s="13"/>
      <c r="F356" s="153"/>
      <c r="G356" s="17">
        <f>G357+G359</f>
        <v>7083000</v>
      </c>
      <c r="H356" s="17">
        <f>H357+H359</f>
        <v>1766800</v>
      </c>
      <c r="I356" s="302">
        <f t="shared" si="6"/>
        <v>24.944232669772695</v>
      </c>
    </row>
    <row r="357" spans="1:9" ht="12.75">
      <c r="A357" s="64" t="s">
        <v>444</v>
      </c>
      <c r="B357" s="281" t="s">
        <v>435</v>
      </c>
      <c r="C357" s="61" t="s">
        <v>438</v>
      </c>
      <c r="D357" s="61" t="s">
        <v>402</v>
      </c>
      <c r="E357" s="63" t="s">
        <v>95</v>
      </c>
      <c r="F357" s="154"/>
      <c r="G357" s="25">
        <f>G358</f>
        <v>500000</v>
      </c>
      <c r="H357" s="25">
        <f>H358</f>
        <v>124800</v>
      </c>
      <c r="I357" s="302">
        <f t="shared" si="6"/>
        <v>24.959999999999997</v>
      </c>
    </row>
    <row r="358" spans="1:9" ht="12.75">
      <c r="A358" s="76" t="s">
        <v>508</v>
      </c>
      <c r="B358" s="281" t="s">
        <v>435</v>
      </c>
      <c r="C358" s="4" t="s">
        <v>438</v>
      </c>
      <c r="D358" s="78" t="s">
        <v>402</v>
      </c>
      <c r="E358" s="256" t="s">
        <v>95</v>
      </c>
      <c r="F358" s="23" t="s">
        <v>509</v>
      </c>
      <c r="G358" s="236">
        <v>500000</v>
      </c>
      <c r="H358" s="236">
        <v>124800</v>
      </c>
      <c r="I358" s="302">
        <f t="shared" si="6"/>
        <v>24.959999999999997</v>
      </c>
    </row>
    <row r="359" spans="1:9" ht="25.5">
      <c r="A359" s="62" t="s">
        <v>443</v>
      </c>
      <c r="B359" s="281" t="s">
        <v>435</v>
      </c>
      <c r="C359" s="61" t="s">
        <v>438</v>
      </c>
      <c r="D359" s="61" t="s">
        <v>402</v>
      </c>
      <c r="E359" s="63" t="s">
        <v>96</v>
      </c>
      <c r="F359" s="154"/>
      <c r="G359" s="25">
        <f>G360</f>
        <v>6583000</v>
      </c>
      <c r="H359" s="25">
        <f>H360</f>
        <v>1642000</v>
      </c>
      <c r="I359" s="302">
        <f t="shared" si="6"/>
        <v>24.943035090384324</v>
      </c>
    </row>
    <row r="360" spans="1:9" ht="13.5" thickBot="1">
      <c r="A360" s="51" t="s">
        <v>508</v>
      </c>
      <c r="B360" s="281" t="s">
        <v>435</v>
      </c>
      <c r="C360" s="57" t="s">
        <v>438</v>
      </c>
      <c r="D360" s="78" t="s">
        <v>402</v>
      </c>
      <c r="E360" s="257" t="s">
        <v>96</v>
      </c>
      <c r="F360" s="23" t="s">
        <v>509</v>
      </c>
      <c r="G360" s="236">
        <v>6583000</v>
      </c>
      <c r="H360" s="236">
        <v>1642000</v>
      </c>
      <c r="I360" s="302">
        <f t="shared" si="6"/>
        <v>24.943035090384324</v>
      </c>
    </row>
    <row r="361" spans="1:9" ht="16.5" thickBot="1">
      <c r="A361" s="265" t="s">
        <v>419</v>
      </c>
      <c r="B361" s="301" t="s">
        <v>435</v>
      </c>
      <c r="C361" s="188"/>
      <c r="D361" s="189"/>
      <c r="E361" s="259"/>
      <c r="F361" s="190"/>
      <c r="G361" s="103">
        <f>G14+G92+G96+G111+G137+G268+G292+G298+G337+G345+G349+G355</f>
        <v>400696412.49</v>
      </c>
      <c r="H361" s="103">
        <f>H14+H92+H96+H111+H137+H268+H292+H298+H337+H345+H349+H355</f>
        <v>91942905.89</v>
      </c>
      <c r="I361" s="302">
        <f t="shared" si="6"/>
        <v>22.945777157986054</v>
      </c>
    </row>
    <row r="362" ht="12.75">
      <c r="B362" s="280"/>
    </row>
    <row r="363" ht="12.75">
      <c r="B363" s="280"/>
    </row>
    <row r="364" ht="12.75">
      <c r="B364" s="280"/>
    </row>
    <row r="365" ht="12.75">
      <c r="B365" s="280"/>
    </row>
    <row r="366" ht="12.75">
      <c r="B366" s="280"/>
    </row>
    <row r="367" ht="12.75">
      <c r="B367" s="280"/>
    </row>
    <row r="368" ht="12.75">
      <c r="B368" s="280"/>
    </row>
    <row r="369" ht="12.75">
      <c r="B369" s="280"/>
    </row>
    <row r="370" ht="12.75">
      <c r="B370" s="280"/>
    </row>
    <row r="371" ht="12.75">
      <c r="B371" s="280"/>
    </row>
    <row r="372" ht="12.75">
      <c r="B372" s="280"/>
    </row>
    <row r="373" ht="12.75">
      <c r="B373" s="280"/>
    </row>
    <row r="374" ht="12.75">
      <c r="B374" s="280"/>
    </row>
    <row r="375" ht="12.75">
      <c r="B375" s="280"/>
    </row>
    <row r="376" ht="12.75">
      <c r="B376" s="280"/>
    </row>
    <row r="377" ht="12.75">
      <c r="B377" s="280"/>
    </row>
    <row r="378" ht="12.75">
      <c r="B378" s="280"/>
    </row>
    <row r="379" ht="12.75">
      <c r="B379" s="280"/>
    </row>
    <row r="380" ht="12.75">
      <c r="B380" s="280"/>
    </row>
    <row r="381" ht="12.75">
      <c r="B381" s="280"/>
    </row>
    <row r="382" ht="12.75">
      <c r="B382" s="280"/>
    </row>
    <row r="383" ht="12.75">
      <c r="B383" s="280"/>
    </row>
    <row r="384" ht="12.75">
      <c r="B384" s="280"/>
    </row>
    <row r="385" ht="12.75">
      <c r="B385" s="280"/>
    </row>
    <row r="386" ht="12.75">
      <c r="B386" s="280"/>
    </row>
    <row r="387" ht="12.75">
      <c r="B387" s="280"/>
    </row>
    <row r="388" ht="12.75">
      <c r="B388" s="280"/>
    </row>
    <row r="389" ht="12.75">
      <c r="B389" s="280"/>
    </row>
    <row r="390" ht="12.75">
      <c r="B390" s="280"/>
    </row>
    <row r="391" ht="12.75">
      <c r="B391" s="280"/>
    </row>
    <row r="392" ht="12.75">
      <c r="B392" s="280"/>
    </row>
    <row r="393" ht="12.75">
      <c r="B393" s="280"/>
    </row>
    <row r="394" ht="12.75">
      <c r="B394" s="280"/>
    </row>
    <row r="395" ht="12.75">
      <c r="B395" s="280"/>
    </row>
    <row r="396" ht="12.75">
      <c r="B396" s="280"/>
    </row>
    <row r="397" ht="12.75">
      <c r="B397" s="280"/>
    </row>
    <row r="398" ht="12.75">
      <c r="B398" s="280"/>
    </row>
    <row r="399" ht="12.75">
      <c r="B399" s="280"/>
    </row>
    <row r="400" ht="12.75">
      <c r="B400" s="280"/>
    </row>
    <row r="401" ht="12.75">
      <c r="B401" s="280"/>
    </row>
    <row r="402" ht="12.75">
      <c r="B402" s="280"/>
    </row>
    <row r="403" ht="12.75">
      <c r="B403" s="280"/>
    </row>
    <row r="404" ht="12.75">
      <c r="B404" s="280"/>
    </row>
    <row r="405" ht="12.75">
      <c r="B405" s="280"/>
    </row>
    <row r="406" ht="12.75">
      <c r="B406" s="280"/>
    </row>
    <row r="407" ht="12.75">
      <c r="B407" s="280"/>
    </row>
    <row r="408" ht="12.75">
      <c r="B408" s="280"/>
    </row>
    <row r="409" ht="12.75">
      <c r="B409" s="280"/>
    </row>
    <row r="410" ht="12.75">
      <c r="B410" s="280"/>
    </row>
    <row r="411" ht="12.75">
      <c r="B411" s="280"/>
    </row>
    <row r="412" ht="12.75">
      <c r="B412" s="280"/>
    </row>
    <row r="413" ht="12.75">
      <c r="B413" s="260"/>
    </row>
    <row r="414" ht="12.75">
      <c r="B414" s="260"/>
    </row>
    <row r="415" ht="12.75">
      <c r="B415" s="260"/>
    </row>
    <row r="416" ht="12.75">
      <c r="B416" s="260"/>
    </row>
    <row r="417" ht="12.75">
      <c r="B417" s="260"/>
    </row>
    <row r="418" ht="12.75">
      <c r="B418" s="260"/>
    </row>
    <row r="419" ht="12.75">
      <c r="B419" s="260"/>
    </row>
    <row r="420" ht="12.75">
      <c r="B420" s="260"/>
    </row>
    <row r="421" ht="12.75">
      <c r="B421" s="260"/>
    </row>
    <row r="422" ht="12.75">
      <c r="B422" s="260"/>
    </row>
    <row r="423" ht="12.75">
      <c r="B423" s="260"/>
    </row>
    <row r="424" ht="12.75">
      <c r="B424" s="260"/>
    </row>
  </sheetData>
  <sheetProtection/>
  <mergeCells count="11">
    <mergeCell ref="D1:G1"/>
    <mergeCell ref="H7:H12"/>
    <mergeCell ref="I7:I12"/>
    <mergeCell ref="F7:F12"/>
    <mergeCell ref="E7:E12"/>
    <mergeCell ref="A5:G5"/>
    <mergeCell ref="G7:G12"/>
    <mergeCell ref="A7:A12"/>
    <mergeCell ref="B7:B12"/>
    <mergeCell ref="C7:C12"/>
    <mergeCell ref="D7:D12"/>
  </mergeCells>
  <printOptions/>
  <pageMargins left="0.31" right="0.4" top="0.21" bottom="0.15748031496062992" header="0.15748031496062992" footer="0.15748031496062992"/>
  <pageSetup fitToHeight="6" fitToWidth="1" horizontalDpi="600" verticalDpi="600" orientation="portrait" paperSize="9" scale="72" r:id="rId1"/>
  <rowBreaks count="2" manualBreakCount="2">
    <brk id="87" max="5" man="1"/>
    <brk id="1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9"/>
  <sheetViews>
    <sheetView zoomScalePageLayoutView="0" workbookViewId="0" topLeftCell="A6">
      <selection activeCell="D16" sqref="D16"/>
    </sheetView>
  </sheetViews>
  <sheetFormatPr defaultColWidth="9.00390625" defaultRowHeight="12.75"/>
  <cols>
    <col min="2" max="2" width="50.75390625" style="503" customWidth="1"/>
    <col min="3" max="3" width="33.875" style="505" customWidth="1"/>
    <col min="4" max="4" width="23.125" style="503" customWidth="1"/>
    <col min="5" max="5" width="14.00390625" style="0" customWidth="1"/>
    <col min="6" max="6" width="10.00390625" style="0" bestFit="1" customWidth="1"/>
    <col min="7" max="7" width="13.875" style="0" bestFit="1" customWidth="1"/>
  </cols>
  <sheetData>
    <row r="1" spans="2:3" ht="19.5" customHeight="1" hidden="1">
      <c r="B1" s="501"/>
      <c r="C1" s="502"/>
    </row>
    <row r="2" spans="2:3" ht="19.5" customHeight="1" hidden="1">
      <c r="B2" s="310"/>
      <c r="C2" s="502"/>
    </row>
    <row r="3" spans="2:3" ht="17.25" customHeight="1" hidden="1">
      <c r="B3" s="501"/>
      <c r="C3" s="502"/>
    </row>
    <row r="4" spans="2:3" ht="19.5" customHeight="1" hidden="1">
      <c r="B4" s="501"/>
      <c r="C4" s="502"/>
    </row>
    <row r="5" ht="24.75" customHeight="1" hidden="1">
      <c r="C5" s="504"/>
    </row>
    <row r="6" ht="12.75" customHeight="1"/>
    <row r="7" spans="2:4" s="503" customFormat="1" ht="12.75">
      <c r="B7" s="506"/>
      <c r="C7" s="567" t="s">
        <v>394</v>
      </c>
      <c r="D7" s="567"/>
    </row>
    <row r="8" spans="2:4" s="503" customFormat="1" ht="12.75">
      <c r="B8" s="566" t="s">
        <v>396</v>
      </c>
      <c r="C8" s="566"/>
      <c r="D8" s="566"/>
    </row>
    <row r="9" spans="2:4" s="503" customFormat="1" ht="12.75">
      <c r="B9" s="507"/>
      <c r="C9" s="567" t="s">
        <v>397</v>
      </c>
      <c r="D9" s="567"/>
    </row>
    <row r="10" s="503" customFormat="1" ht="12.75">
      <c r="C10" s="505"/>
    </row>
    <row r="11" spans="2:4" s="503" customFormat="1" ht="12.75">
      <c r="B11" s="568" t="s">
        <v>335</v>
      </c>
      <c r="C11" s="568"/>
      <c r="D11" s="568"/>
    </row>
    <row r="12" s="503" customFormat="1" ht="12.75">
      <c r="C12" s="505"/>
    </row>
    <row r="13" spans="2:6" s="508" customFormat="1" ht="22.5">
      <c r="B13" s="509" t="s">
        <v>336</v>
      </c>
      <c r="C13" s="510" t="s">
        <v>337</v>
      </c>
      <c r="D13" s="509" t="s">
        <v>338</v>
      </c>
      <c r="E13" s="509" t="s">
        <v>156</v>
      </c>
      <c r="F13" s="526" t="s">
        <v>395</v>
      </c>
    </row>
    <row r="14" spans="2:6" s="508" customFormat="1" ht="11.25">
      <c r="B14" s="509">
        <v>1</v>
      </c>
      <c r="C14" s="510" t="s">
        <v>339</v>
      </c>
      <c r="D14" s="509">
        <v>11</v>
      </c>
      <c r="E14" s="509">
        <v>11</v>
      </c>
      <c r="F14" s="509">
        <v>11</v>
      </c>
    </row>
    <row r="15" spans="2:6" s="511" customFormat="1" ht="31.5" customHeight="1">
      <c r="B15" s="512" t="s">
        <v>340</v>
      </c>
      <c r="C15" s="513" t="s">
        <v>341</v>
      </c>
      <c r="D15" s="514">
        <f>D16+D21+D26+D35</f>
        <v>21656400</v>
      </c>
      <c r="E15" s="514">
        <f>E16+E21+E26+E35</f>
        <v>3112616.0200000107</v>
      </c>
      <c r="F15" s="527">
        <f aca="true" t="shared" si="0" ref="F15:F38">E15/D15*100</f>
        <v>14.372730555401686</v>
      </c>
    </row>
    <row r="16" spans="2:6" s="511" customFormat="1" ht="31.5" customHeight="1">
      <c r="B16" s="512" t="s">
        <v>342</v>
      </c>
      <c r="C16" s="515" t="s">
        <v>343</v>
      </c>
      <c r="D16" s="514">
        <f>D17+D19</f>
        <v>0</v>
      </c>
      <c r="E16" s="514">
        <f>E17-E19</f>
        <v>5000000</v>
      </c>
      <c r="F16" s="527" t="e">
        <f t="shared" si="0"/>
        <v>#DIV/0!</v>
      </c>
    </row>
    <row r="17" spans="2:6" s="511" customFormat="1" ht="31.5" customHeight="1">
      <c r="B17" s="512" t="s">
        <v>344</v>
      </c>
      <c r="C17" s="515" t="s">
        <v>345</v>
      </c>
      <c r="D17" s="514">
        <f>D18</f>
        <v>5000000</v>
      </c>
      <c r="E17" s="514">
        <f>E18</f>
        <v>5000000</v>
      </c>
      <c r="F17" s="527">
        <f t="shared" si="0"/>
        <v>100</v>
      </c>
    </row>
    <row r="18" spans="2:6" s="511" customFormat="1" ht="41.25" customHeight="1">
      <c r="B18" s="516" t="s">
        <v>346</v>
      </c>
      <c r="C18" s="513" t="s">
        <v>347</v>
      </c>
      <c r="D18" s="518">
        <v>5000000</v>
      </c>
      <c r="E18" s="518">
        <v>5000000</v>
      </c>
      <c r="F18" s="527">
        <f t="shared" si="0"/>
        <v>100</v>
      </c>
    </row>
    <row r="19" spans="2:6" s="511" customFormat="1" ht="31.5" customHeight="1">
      <c r="B19" s="512" t="s">
        <v>348</v>
      </c>
      <c r="C19" s="513" t="s">
        <v>349</v>
      </c>
      <c r="D19" s="514">
        <f>D20</f>
        <v>-5000000</v>
      </c>
      <c r="E19" s="514">
        <f>E20</f>
        <v>0</v>
      </c>
      <c r="F19" s="527">
        <f t="shared" si="0"/>
        <v>0</v>
      </c>
    </row>
    <row r="20" spans="2:6" s="511" customFormat="1" ht="40.5" customHeight="1">
      <c r="B20" s="519" t="s">
        <v>350</v>
      </c>
      <c r="C20" s="513" t="s">
        <v>351</v>
      </c>
      <c r="D20" s="518">
        <v>-5000000</v>
      </c>
      <c r="E20" s="518">
        <v>0</v>
      </c>
      <c r="F20" s="527">
        <f t="shared" si="0"/>
        <v>0</v>
      </c>
    </row>
    <row r="21" spans="2:6" s="511" customFormat="1" ht="24.75" customHeight="1">
      <c r="B21" s="512" t="s">
        <v>352</v>
      </c>
      <c r="C21" s="513" t="s">
        <v>353</v>
      </c>
      <c r="D21" s="514">
        <f>D22+D24</f>
        <v>-6528400</v>
      </c>
      <c r="E21" s="514">
        <f>E22+E24</f>
        <v>-1671000</v>
      </c>
      <c r="F21" s="527">
        <f t="shared" si="0"/>
        <v>25.595858096930336</v>
      </c>
    </row>
    <row r="22" spans="2:6" s="511" customFormat="1" ht="36" customHeight="1">
      <c r="B22" s="512" t="s">
        <v>354</v>
      </c>
      <c r="C22" s="513" t="s">
        <v>355</v>
      </c>
      <c r="D22" s="514">
        <f>D23</f>
        <v>19504600</v>
      </c>
      <c r="E22" s="514">
        <f>E23</f>
        <v>0</v>
      </c>
      <c r="F22" s="527">
        <f t="shared" si="0"/>
        <v>0</v>
      </c>
    </row>
    <row r="23" spans="2:6" s="511" customFormat="1" ht="52.5" customHeight="1">
      <c r="B23" s="516" t="s">
        <v>356</v>
      </c>
      <c r="C23" s="513" t="s">
        <v>357</v>
      </c>
      <c r="D23" s="518">
        <f>27522000+3029000-1954000-9092400</f>
        <v>19504600</v>
      </c>
      <c r="E23" s="518">
        <v>0</v>
      </c>
      <c r="F23" s="527">
        <f t="shared" si="0"/>
        <v>0</v>
      </c>
    </row>
    <row r="24" spans="2:6" s="511" customFormat="1" ht="42" customHeight="1">
      <c r="B24" s="512" t="s">
        <v>358</v>
      </c>
      <c r="C24" s="513" t="s">
        <v>359</v>
      </c>
      <c r="D24" s="514">
        <f>D25</f>
        <v>-26033000</v>
      </c>
      <c r="E24" s="514">
        <f>E25</f>
        <v>-1671000</v>
      </c>
      <c r="F24" s="527">
        <f t="shared" si="0"/>
        <v>6.418776168708947</v>
      </c>
    </row>
    <row r="25" spans="2:6" s="511" customFormat="1" ht="50.25" customHeight="1">
      <c r="B25" s="516" t="s">
        <v>360</v>
      </c>
      <c r="C25" s="513" t="s">
        <v>361</v>
      </c>
      <c r="D25" s="518">
        <v>-26033000</v>
      </c>
      <c r="E25" s="518">
        <v>-1671000</v>
      </c>
      <c r="F25" s="527">
        <f t="shared" si="0"/>
        <v>6.418776168708947</v>
      </c>
    </row>
    <row r="26" spans="2:6" s="511" customFormat="1" ht="25.5">
      <c r="B26" s="512" t="s">
        <v>362</v>
      </c>
      <c r="C26" s="515" t="s">
        <v>363</v>
      </c>
      <c r="D26" s="514">
        <f>D27+D31</f>
        <v>14092400</v>
      </c>
      <c r="E26" s="514">
        <f>E27+E31</f>
        <v>-329283.9799999893</v>
      </c>
      <c r="F26" s="527">
        <f t="shared" si="0"/>
        <v>-2.3366068235360142</v>
      </c>
    </row>
    <row r="27" spans="2:6" s="511" customFormat="1" ht="15" customHeight="1">
      <c r="B27" s="512" t="s">
        <v>364</v>
      </c>
      <c r="C27" s="515" t="s">
        <v>365</v>
      </c>
      <c r="D27" s="514">
        <f>D28</f>
        <v>-417637012.49</v>
      </c>
      <c r="E27" s="514">
        <f>E28</f>
        <v>-95583287.96</v>
      </c>
      <c r="F27" s="527">
        <f t="shared" si="0"/>
        <v>22.88668990090735</v>
      </c>
    </row>
    <row r="28" spans="2:6" s="511" customFormat="1" ht="18" customHeight="1">
      <c r="B28" s="516" t="s">
        <v>366</v>
      </c>
      <c r="C28" s="513" t="s">
        <v>367</v>
      </c>
      <c r="D28" s="518">
        <f>D29</f>
        <v>-417637012.49</v>
      </c>
      <c r="E28" s="518">
        <f>E29</f>
        <v>-95583287.96</v>
      </c>
      <c r="F28" s="527">
        <f t="shared" si="0"/>
        <v>22.88668990090735</v>
      </c>
    </row>
    <row r="29" spans="2:6" s="520" customFormat="1" ht="27" customHeight="1">
      <c r="B29" s="516" t="s">
        <v>368</v>
      </c>
      <c r="C29" s="513" t="s">
        <v>369</v>
      </c>
      <c r="D29" s="518">
        <f>D30</f>
        <v>-417637012.49</v>
      </c>
      <c r="E29" s="518">
        <f>E30</f>
        <v>-95583287.96</v>
      </c>
      <c r="F29" s="527">
        <f t="shared" si="0"/>
        <v>22.88668990090735</v>
      </c>
    </row>
    <row r="30" spans="2:6" s="520" customFormat="1" ht="24.75" customHeight="1">
      <c r="B30" s="516" t="s">
        <v>370</v>
      </c>
      <c r="C30" s="513" t="s">
        <v>371</v>
      </c>
      <c r="D30" s="518">
        <v>-417637012.49</v>
      </c>
      <c r="E30" s="518">
        <v>-95583287.96</v>
      </c>
      <c r="F30" s="527">
        <f t="shared" si="0"/>
        <v>22.88668990090735</v>
      </c>
    </row>
    <row r="31" spans="2:6" s="520" customFormat="1" ht="16.5" customHeight="1">
      <c r="B31" s="512" t="s">
        <v>372</v>
      </c>
      <c r="C31" s="515" t="s">
        <v>373</v>
      </c>
      <c r="D31" s="514">
        <f>D32</f>
        <v>431729412.49</v>
      </c>
      <c r="E31" s="514">
        <f>E32</f>
        <v>95254003.98</v>
      </c>
      <c r="F31" s="527">
        <f t="shared" si="0"/>
        <v>22.063357562465434</v>
      </c>
    </row>
    <row r="32" spans="2:6" s="520" customFormat="1" ht="30" customHeight="1">
      <c r="B32" s="516" t="s">
        <v>374</v>
      </c>
      <c r="C32" s="513" t="s">
        <v>375</v>
      </c>
      <c r="D32" s="518">
        <f>D33</f>
        <v>431729412.49</v>
      </c>
      <c r="E32" s="518">
        <f>E33</f>
        <v>95254003.98</v>
      </c>
      <c r="F32" s="527">
        <f t="shared" si="0"/>
        <v>22.063357562465434</v>
      </c>
    </row>
    <row r="33" spans="2:6" s="511" customFormat="1" ht="32.25" customHeight="1">
      <c r="B33" s="516" t="s">
        <v>376</v>
      </c>
      <c r="C33" s="513" t="s">
        <v>377</v>
      </c>
      <c r="D33" s="518">
        <f>D34</f>
        <v>431729412.49</v>
      </c>
      <c r="E33" s="518">
        <f>E34</f>
        <v>95254003.98</v>
      </c>
      <c r="F33" s="527">
        <f t="shared" si="0"/>
        <v>22.063357562465434</v>
      </c>
    </row>
    <row r="34" spans="2:7" s="511" customFormat="1" ht="24" customHeight="1">
      <c r="B34" s="516" t="s">
        <v>378</v>
      </c>
      <c r="C34" s="513" t="s">
        <v>379</v>
      </c>
      <c r="D34" s="518">
        <v>431729412.49</v>
      </c>
      <c r="E34" s="518">
        <v>95254003.98</v>
      </c>
      <c r="F34" s="527">
        <f t="shared" si="0"/>
        <v>22.063357562465434</v>
      </c>
      <c r="G34" s="521"/>
    </row>
    <row r="35" spans="2:6" ht="26.25" customHeight="1">
      <c r="B35" s="512" t="s">
        <v>380</v>
      </c>
      <c r="C35" s="515" t="s">
        <v>381</v>
      </c>
      <c r="D35" s="514">
        <f>D36</f>
        <v>14092400</v>
      </c>
      <c r="E35" s="514">
        <f>E36</f>
        <v>112900</v>
      </c>
      <c r="F35" s="527">
        <f t="shared" si="0"/>
        <v>0.8011410405608698</v>
      </c>
    </row>
    <row r="36" spans="2:6" ht="24.75" customHeight="1">
      <c r="B36" s="512" t="s">
        <v>382</v>
      </c>
      <c r="C36" s="515" t="s">
        <v>383</v>
      </c>
      <c r="D36" s="514">
        <f>D37+D39</f>
        <v>14092400</v>
      </c>
      <c r="E36" s="514">
        <f>E37+E39</f>
        <v>112900</v>
      </c>
      <c r="F36" s="527">
        <f t="shared" si="0"/>
        <v>0.8011410405608698</v>
      </c>
    </row>
    <row r="37" spans="2:6" ht="24.75" customHeight="1">
      <c r="B37" s="516" t="s">
        <v>384</v>
      </c>
      <c r="C37" s="513" t="s">
        <v>385</v>
      </c>
      <c r="D37" s="518">
        <f>D38</f>
        <v>14092400</v>
      </c>
      <c r="E37" s="518">
        <f>E38</f>
        <v>112900</v>
      </c>
      <c r="F37" s="527">
        <f t="shared" si="0"/>
        <v>0.8011410405608698</v>
      </c>
    </row>
    <row r="38" spans="2:6" ht="24.75" customHeight="1">
      <c r="B38" s="516" t="s">
        <v>386</v>
      </c>
      <c r="C38" s="513" t="s">
        <v>387</v>
      </c>
      <c r="D38" s="518">
        <v>14092400</v>
      </c>
      <c r="E38" s="518">
        <v>112900</v>
      </c>
      <c r="F38" s="527">
        <f t="shared" si="0"/>
        <v>0.8011410405608698</v>
      </c>
    </row>
    <row r="39" spans="2:6" ht="24.75" customHeight="1">
      <c r="B39" s="516" t="s">
        <v>388</v>
      </c>
      <c r="C39" s="513" t="s">
        <v>389</v>
      </c>
      <c r="D39" s="518">
        <f>D40</f>
        <v>0</v>
      </c>
      <c r="E39" s="518">
        <f>E40</f>
        <v>0</v>
      </c>
      <c r="F39" s="518"/>
    </row>
    <row r="40" spans="2:6" ht="38.25" customHeight="1">
      <c r="B40" s="516" t="s">
        <v>390</v>
      </c>
      <c r="C40" s="513" t="s">
        <v>391</v>
      </c>
      <c r="D40" s="518">
        <f>D41</f>
        <v>0</v>
      </c>
      <c r="E40" s="518">
        <f>E41</f>
        <v>0</v>
      </c>
      <c r="F40" s="518"/>
    </row>
    <row r="41" spans="2:6" ht="65.25" customHeight="1">
      <c r="B41" s="516" t="s">
        <v>392</v>
      </c>
      <c r="C41" s="513" t="s">
        <v>393</v>
      </c>
      <c r="D41" s="518"/>
      <c r="E41" s="518"/>
      <c r="F41" s="518"/>
    </row>
    <row r="43" ht="21" customHeight="1"/>
    <row r="44" spans="3:4" ht="19.5" customHeight="1">
      <c r="C44" s="522"/>
      <c r="D44" s="523"/>
    </row>
    <row r="45" spans="3:8" ht="18" customHeight="1">
      <c r="C45" s="522"/>
      <c r="D45" s="524"/>
      <c r="E45" s="241"/>
      <c r="F45" s="241"/>
      <c r="G45" s="241"/>
      <c r="H45" s="241"/>
    </row>
    <row r="46" spans="3:8" ht="19.5" customHeight="1">
      <c r="C46" s="522"/>
      <c r="D46" s="524"/>
      <c r="E46" s="241"/>
      <c r="F46" s="241"/>
      <c r="G46" s="241"/>
      <c r="H46" s="241"/>
    </row>
    <row r="47" spans="3:8" ht="18">
      <c r="C47" s="522"/>
      <c r="D47" s="524"/>
      <c r="E47" s="241"/>
      <c r="F47" s="241"/>
      <c r="G47" s="241"/>
      <c r="H47" s="241"/>
    </row>
    <row r="48" spans="3:4" ht="18">
      <c r="C48" s="522"/>
      <c r="D48" s="525"/>
    </row>
    <row r="49" spans="3:4" ht="18">
      <c r="C49" s="522"/>
      <c r="D49" s="525"/>
    </row>
  </sheetData>
  <sheetProtection/>
  <mergeCells count="4">
    <mergeCell ref="B8:D8"/>
    <mergeCell ref="C9:D9"/>
    <mergeCell ref="B11:D11"/>
    <mergeCell ref="C7:D7"/>
  </mergeCells>
  <printOptions/>
  <pageMargins left="0.7" right="0.7" top="0.75" bottom="0.33" header="0.3" footer="0.17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2016-04-19T11:14:22Z</cp:lastPrinted>
  <dcterms:created xsi:type="dcterms:W3CDTF">2004-09-08T10:28:32Z</dcterms:created>
  <dcterms:modified xsi:type="dcterms:W3CDTF">2016-05-17T08:50:31Z</dcterms:modified>
  <cp:category/>
  <cp:version/>
  <cp:contentType/>
  <cp:contentStatus/>
</cp:coreProperties>
</file>