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'дох'!$A$1:$U$157</definedName>
    <definedName name="_xlnm.Print_Area" localSheetId="2">'ист'!$A$1:$E$44</definedName>
    <definedName name="_xlnm.Print_Area" localSheetId="1">'расх'!$A$1:$I$418</definedName>
  </definedNames>
  <calcPr fullCalcOnLoad="1"/>
</workbook>
</file>

<file path=xl/sharedStrings.xml><?xml version="1.0" encoding="utf-8"?>
<sst xmlns="http://schemas.openxmlformats.org/spreadsheetml/2006/main" count="3451" uniqueCount="761">
  <si>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</si>
  <si>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</si>
  <si>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</si>
  <si>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</si>
  <si>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</si>
  <si>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</si>
  <si>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</si>
  <si>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</si>
  <si>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</si>
  <si>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</si>
  <si>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</si>
  <si>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</si>
  <si>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</si>
  <si>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</si>
  <si>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</si>
  <si>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</si>
  <si>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</si>
  <si>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</si>
  <si>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</si>
  <si>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</si>
  <si>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</si>
  <si>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</si>
  <si>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</si>
  <si>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</si>
  <si>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</si>
  <si>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</si>
  <si>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</si>
  <si>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</si>
  <si>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</si>
  <si>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</si>
  <si>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</si>
  <si>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</si>
  <si>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Субсидия на выравнивание бюджетной обеспеченности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</si>
  <si>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</si>
  <si>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</si>
  <si>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</si>
  <si>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</si>
  <si>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</si>
  <si>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</si>
  <si>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</si>
  <si>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</si>
  <si>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</si>
  <si>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</si>
  <si>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</si>
  <si>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</si>
  <si>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</si>
  <si>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</si>
  <si>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</si>
  <si>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</si>
  <si>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</si>
  <si>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</si>
  <si>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</si>
  <si>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</si>
  <si>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</si>
  <si>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</si>
  <si>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</si>
  <si>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</si>
  <si>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</si>
  <si>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</si>
  <si>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</si>
  <si>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</si>
  <si>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</si>
  <si>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</si>
  <si>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</si>
  <si>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</si>
  <si>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</si>
  <si>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</si>
  <si>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</si>
  <si>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</si>
  <si>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</si>
  <si>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</si>
  <si>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</si>
  <si>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</si>
  <si>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</si>
  <si>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</si>
  <si>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</si>
  <si>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</si>
  <si>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</si>
  <si>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</si>
  <si>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</si>
  <si>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</si>
  <si>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</si>
  <si>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</si>
  <si>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</si>
  <si>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</si>
  <si>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</si>
  <si>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</si>
  <si>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</si>
  <si>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</si>
  <si>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</si>
  <si>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</si>
  <si>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</si>
  <si>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</si>
  <si>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</si>
  <si>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</si>
  <si>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</si>
  <si>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</si>
  <si>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</si>
  <si>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</si>
  <si>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</si>
  <si>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</si>
  <si>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</si>
  <si>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</si>
  <si>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</si>
  <si>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</si>
  <si>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</si>
  <si>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</si>
  <si>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</si>
  <si>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</si>
  <si>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</si>
  <si>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</si>
  <si>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</si>
  <si>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</si>
  <si>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</si>
  <si>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</si>
  <si>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</si>
  <si>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</si>
  <si>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</si>
  <si>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</si>
  <si>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</si>
  <si>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</si>
  <si>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</si>
  <si>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</si>
  <si>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</si>
  <si>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</si>
  <si>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</si>
  <si>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</si>
  <si>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</si>
  <si>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</si>
  <si>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</si>
  <si>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</si>
  <si>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</si>
  <si>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</si>
  <si>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</si>
  <si>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</si>
  <si>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</si>
  <si>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</si>
  <si>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</si>
  <si>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</si>
  <si>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</si>
  <si>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</si>
  <si>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</si>
  <si>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</si>
  <si>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</si>
  <si>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</si>
  <si>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</si>
  <si>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</si>
  <si>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</si>
  <si>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</si>
  <si>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</si>
  <si>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</si>
  <si>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</si>
  <si>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</si>
  <si>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</si>
  <si>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</si>
  <si>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</si>
  <si>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</si>
  <si>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</si>
  <si>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</si>
  <si>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</si>
  <si>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</si>
  <si>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</si>
  <si>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</si>
  <si>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</si>
  <si>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</si>
  <si>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</si>
  <si>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</si>
  <si>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</si>
  <si>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</si>
  <si>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</si>
  <si>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</si>
  <si>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</si>
  <si>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</si>
  <si>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</si>
  <si>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</si>
  <si>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</si>
  <si>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</si>
  <si>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30</t>
  </si>
  <si>
    <t>014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</si>
  <si>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</si>
  <si>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</si>
  <si>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</si>
  <si>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</si>
  <si>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</si>
  <si>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</si>
  <si>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</si>
  <si>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</si>
  <si>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</si>
  <si>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</si>
  <si>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</si>
  <si>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</si>
  <si>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</si>
  <si>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</si>
  <si>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</si>
  <si>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</si>
  <si>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</si>
  <si>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</si>
  <si>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</si>
  <si>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</si>
  <si>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</si>
  <si>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</si>
  <si>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</si>
  <si>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</si>
  <si>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</si>
  <si>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</si>
  <si>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</si>
  <si>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</si>
  <si>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</si>
  <si>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</si>
  <si>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</si>
  <si>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</si>
  <si>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</si>
  <si>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</si>
  <si>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</si>
  <si>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0004</t>
  </si>
  <si>
    <t xml:space="preserve">Субсидии бюджетам муниципальных районов на создание в общеоброзавательных организациях, расположенных в сельской местности, условий для занятий физической культурой и спортом  </t>
  </si>
  <si>
    <t>215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</si>
  <si>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</si>
  <si>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</si>
  <si>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</si>
  <si>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</si>
  <si>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</si>
  <si>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</si>
  <si>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</si>
  <si>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</si>
  <si>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</si>
  <si>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</si>
  <si>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</si>
  <si>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</si>
  <si>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</si>
  <si>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</si>
  <si>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</si>
  <si>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</si>
  <si>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</si>
  <si>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0100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</si>
  <si>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</si>
  <si>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</si>
  <si>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</si>
  <si>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</si>
  <si>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</si>
  <si>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</si>
  <si>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Прочие субвенции бюджетам </t>
  </si>
  <si>
    <t>Прочие субвенции бюджетам муниципальных районов</t>
  </si>
  <si>
    <t>1.4.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</si>
  <si>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</si>
  <si>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</si>
  <si>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</si>
  <si>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</si>
  <si>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</si>
  <si>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</si>
  <si>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</si>
  <si>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</si>
  <si>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</si>
  <si>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</si>
  <si>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</si>
  <si>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</si>
  <si>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</si>
  <si>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</si>
  <si>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</si>
  <si>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</si>
  <si>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</si>
  <si>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</si>
  <si>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</si>
  <si>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</si>
  <si>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</si>
  <si>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</si>
  <si>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</si>
  <si>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</si>
  <si>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</si>
  <si>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</si>
  <si>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</si>
  <si>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</si>
  <si>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</si>
  <si>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</si>
  <si>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</si>
  <si>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</si>
  <si>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</si>
  <si>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</si>
  <si>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</si>
  <si>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</si>
  <si>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</si>
  <si>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</si>
  <si>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</si>
  <si>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</si>
  <si>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</si>
  <si>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</si>
  <si>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</si>
  <si>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</si>
  <si>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</si>
  <si>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</si>
  <si>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</si>
  <si>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</si>
  <si>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</si>
  <si>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</si>
  <si>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</si>
  <si>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</si>
  <si>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</si>
  <si>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</si>
  <si>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</si>
  <si>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</si>
  <si>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</si>
  <si>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</si>
  <si>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</si>
  <si>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</si>
  <si>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</si>
  <si>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</si>
  <si>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</si>
  <si>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</si>
  <si>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</si>
  <si>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</si>
  <si>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</si>
  <si>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</si>
  <si>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</si>
  <si>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</si>
  <si>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</si>
  <si>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</si>
  <si>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</si>
  <si>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</si>
  <si>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</si>
  <si>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01 9 4309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</si>
  <si>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</si>
  <si>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</si>
  <si>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</si>
  <si>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</si>
  <si>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</si>
  <si>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субвенции на переданные госполномочия, всего</t>
  </si>
  <si>
    <t>инвалиды образования</t>
  </si>
  <si>
    <t>льготы на селе педагоги</t>
  </si>
  <si>
    <t>компенсация части родит.платы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</si>
  <si>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</si>
  <si>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</si>
  <si>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</si>
  <si>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</si>
  <si>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</si>
  <si>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орг.и провед.мер.по защ.насел от болезней, общих для чел. и животн</t>
  </si>
  <si>
    <t>опека и попеч</t>
  </si>
  <si>
    <t>субсидии прочие, всего</t>
  </si>
  <si>
    <t>молоко 1-5 классы</t>
  </si>
  <si>
    <t>наказы</t>
  </si>
  <si>
    <t>комп.малооб., не получ напр в д\с</t>
  </si>
  <si>
    <t>организ.отдыха детей в каник.время</t>
  </si>
  <si>
    <t>субсидия на выравнивание БО</t>
  </si>
  <si>
    <t>федеральные программы, всего</t>
  </si>
  <si>
    <t>Жилье молодым семьям</t>
  </si>
  <si>
    <t>"Доступная среда"</t>
  </si>
  <si>
    <t>"Культура России"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</si>
  <si>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</si>
  <si>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</si>
  <si>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</si>
  <si>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 счет собственных</t>
  </si>
  <si>
    <t>за сч.платных</t>
  </si>
  <si>
    <t>за сч целевых от РК</t>
  </si>
  <si>
    <t>за сч целевых от поселений</t>
  </si>
  <si>
    <t>Структура доходов бюджета муниципального образования "Суоярвский район" в 2015 году</t>
  </si>
  <si>
    <t xml:space="preserve">Проценты, полученные от предоставления бюджетных кредитов внутри страны </t>
  </si>
  <si>
    <t>5.1.1</t>
  </si>
  <si>
    <t>5.2.1.1</t>
  </si>
  <si>
    <t>5.3.2</t>
  </si>
  <si>
    <t>5.3.1.2</t>
  </si>
  <si>
    <t>6.1.1.</t>
  </si>
  <si>
    <t>6.1.2.</t>
  </si>
  <si>
    <t>6.1.3.</t>
  </si>
  <si>
    <t>Плата за выбросы загрязняющих веществ в водные объекта</t>
  </si>
  <si>
    <t>6.1.4.</t>
  </si>
  <si>
    <t xml:space="preserve">Прочие доходы от оказания платных услуг (работ) </t>
  </si>
  <si>
    <t>990</t>
  </si>
  <si>
    <t>7.1.1.</t>
  </si>
  <si>
    <t>8.1.1.</t>
  </si>
  <si>
    <t>8.1.2.</t>
  </si>
  <si>
    <t>8.2.1.</t>
  </si>
  <si>
    <t>9.1.1.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</si>
  <si>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</si>
  <si>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9.1.2.</t>
  </si>
  <si>
    <t>9.2.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</si>
  <si>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</si>
  <si>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9.2.1.</t>
  </si>
  <si>
    <t>9.3.</t>
  </si>
  <si>
    <t>9.3.1.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</si>
  <si>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</si>
  <si>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9.4.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</si>
  <si>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</si>
  <si>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9.4.1.</t>
  </si>
  <si>
    <t>9.4.2.</t>
  </si>
  <si>
    <t>9.5.</t>
  </si>
  <si>
    <t>9.5.1.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</si>
  <si>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</si>
  <si>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9.6.</t>
  </si>
  <si>
    <t>9.6.1.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</si>
  <si>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</si>
  <si>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9.7.</t>
  </si>
  <si>
    <t>9.7.1.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</si>
  <si>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</si>
  <si>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9.8.</t>
  </si>
  <si>
    <t>9.8.1.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</si>
  <si>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</si>
  <si>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9.9.</t>
  </si>
  <si>
    <t>9.9.1.</t>
  </si>
  <si>
    <t>1.1.1.1</t>
  </si>
  <si>
    <t>1.1.5</t>
  </si>
  <si>
    <t>1.1.6</t>
  </si>
  <si>
    <t>1.1.7</t>
  </si>
  <si>
    <t>1.2.1</t>
  </si>
  <si>
    <t>1.2.1.1</t>
  </si>
  <si>
    <t>к решению "Об исполнении бюджета муниципального образования «Суоярвский район» за 9 месяцев 2015 год</t>
  </si>
  <si>
    <t>доплаты работникам допобраз(Указ761)</t>
  </si>
  <si>
    <t>доплаты культуре по Указу 597</t>
  </si>
  <si>
    <t>1.3.1</t>
  </si>
  <si>
    <t>1.3.1.1</t>
  </si>
  <si>
    <t>1.3.2</t>
  </si>
  <si>
    <t>1.3.2.1</t>
  </si>
  <si>
    <t>1.3.3</t>
  </si>
  <si>
    <t>1.3.3.1</t>
  </si>
  <si>
    <t>1.3.4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</si>
  <si>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</si>
  <si>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</si>
  <si>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</si>
  <si>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</si>
  <si>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</si>
  <si>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</si>
  <si>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</si>
  <si>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</si>
  <si>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1.4.2.2</t>
  </si>
  <si>
    <t>1.4.2.3</t>
  </si>
  <si>
    <t>1.4.2.4</t>
  </si>
  <si>
    <t>1.5.</t>
  </si>
  <si>
    <t>1.5.1</t>
  </si>
  <si>
    <t>1.6.1.</t>
  </si>
  <si>
    <t>1.7.1.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</si>
  <si>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</si>
  <si>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</si>
  <si>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</si>
  <si>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</si>
  <si>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</si>
  <si>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08 1 1202</t>
  </si>
  <si>
    <t>08 1 1208</t>
  </si>
  <si>
    <t>08 1 4202</t>
  </si>
  <si>
    <t>08 1 4212</t>
  </si>
  <si>
    <t>08 1 4213</t>
  </si>
  <si>
    <t>08 1 4214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</si>
  <si>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</si>
  <si>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08 1 6203</t>
  </si>
  <si>
    <t>08 1 6204</t>
  </si>
  <si>
    <t>08 1 6206</t>
  </si>
  <si>
    <t>08 1 6218</t>
  </si>
  <si>
    <t>08 1 6219</t>
  </si>
  <si>
    <t>08 1 6302</t>
  </si>
  <si>
    <t>08 1 7501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</si>
  <si>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</si>
  <si>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08 1 2203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</si>
  <si>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</si>
  <si>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</si>
  <si>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06 2 5118</t>
  </si>
  <si>
    <t xml:space="preserve"> образования «Суоярвский район» за 9 месяцев 2015 года</t>
  </si>
  <si>
    <t>08 3 7360</t>
  </si>
  <si>
    <t xml:space="preserve">Мероприятия по капитальному ремонту жилых домов </t>
  </si>
  <si>
    <t>01 9 7317</t>
  </si>
  <si>
    <t xml:space="preserve"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спортом(ремонт спорт.зала Найстенъярвской школы) </t>
  </si>
  <si>
    <t>01 1 5097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</si>
  <si>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</si>
  <si>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Софинансирование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спортом(ремонт спорт.зала Найстенъярвской школы) </t>
  </si>
  <si>
    <t>01 1 7317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</si>
  <si>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</si>
  <si>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03 1 4313</t>
  </si>
  <si>
    <t>06 2 4313</t>
  </si>
  <si>
    <t>08 4 7120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</si>
  <si>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</si>
  <si>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12 0 0000 </t>
  </si>
  <si>
    <t>Обеспечение безопасности дорожного движения на автодорогах</t>
  </si>
  <si>
    <t>12 0 7795</t>
  </si>
  <si>
    <t>Повышение правового сознания и предупреждение опасного поведения участников дорожного движения</t>
  </si>
  <si>
    <t>12 0 7790</t>
  </si>
  <si>
    <t>08 2 4218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</si>
  <si>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</si>
  <si>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09 0 7795</t>
  </si>
  <si>
    <t>мероприятия в рамках муниципальной программы "Обеспечение населения Суоярвского района питьевой водой"</t>
  </si>
  <si>
    <t>07 0 7795</t>
  </si>
  <si>
    <t xml:space="preserve">Софинансирование программы "Обеспечение жильем молодых семей" </t>
  </si>
  <si>
    <t>08 9 7795</t>
  </si>
  <si>
    <t>Муниципальная программа "Развитие образования в Суоярвском районе"</t>
  </si>
  <si>
    <t>01 0 0000</t>
  </si>
  <si>
    <t>Оказание платных услуг по ДДОУ</t>
  </si>
  <si>
    <t>01 1 2111</t>
  </si>
  <si>
    <t>Расходы на содержание и обеспечение деятельности дошкольных учреждений</t>
  </si>
  <si>
    <t>01 1 2420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</si>
  <si>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</si>
  <si>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01 1 4206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</si>
  <si>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</si>
  <si>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01 1 4204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</si>
  <si>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</si>
  <si>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01 1 4210</t>
  </si>
  <si>
    <t>01 1 4302</t>
  </si>
  <si>
    <t>Оказание платных услуг по школам</t>
  </si>
  <si>
    <t>01 1 2112</t>
  </si>
  <si>
    <t>Оказание платных услуг по детскому дому</t>
  </si>
  <si>
    <t>01 1 2113</t>
  </si>
  <si>
    <t>Расходы на содержание и обеспечение деятельности школ</t>
  </si>
  <si>
    <t>01 1 2421</t>
  </si>
  <si>
    <t>Расходы на содержание и обеспечение деятельности учреждений дополнительного образования</t>
  </si>
  <si>
    <t>01 1 2423</t>
  </si>
  <si>
    <t>01 1 4205</t>
  </si>
  <si>
    <t>01 1 4207</t>
  </si>
  <si>
    <t>01 1 4401</t>
  </si>
  <si>
    <t>Муниципальная программа "Молодежь Суоярвского района"</t>
  </si>
  <si>
    <t>02 0 7795</t>
  </si>
  <si>
    <t>Подпрограмма "Организация отдыха и оздоровление детей" Субсидии на организацию отдыха детей в каникулярное время</t>
  </si>
  <si>
    <t>01 2 4301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</si>
  <si>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</si>
  <si>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</si>
  <si>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01 1 2435</t>
  </si>
  <si>
    <t>Подпрограмма "Комплексная безопасность муниципальных образовательных организаций"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</si>
  <si>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</si>
  <si>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01 3 7100</t>
  </si>
  <si>
    <t>Подпрограмма "Энергосбережение и повышение энергетической эффективности"</t>
  </si>
  <si>
    <t>01 4 7795</t>
  </si>
  <si>
    <t>Муниципальная программа "Развитие культуры Суоярвского района"</t>
  </si>
  <si>
    <t>03 0 0000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</si>
  <si>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</si>
  <si>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</si>
  <si>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03 1 0000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</si>
  <si>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</si>
  <si>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03 1 6442</t>
  </si>
  <si>
    <t>Расходы на  обеспечение деятельности учреждения : оказание платных услуг по библиотеке</t>
  </si>
  <si>
    <t>03 1 2114</t>
  </si>
  <si>
    <t>Расходы на  обеспечение деятельности учреждения</t>
  </si>
  <si>
    <t>03 1 2442</t>
  </si>
  <si>
    <t>Подпрограмма "Комплектование фонда МУК "Суоярвская ЦБС"</t>
  </si>
  <si>
    <t>03 2 0000</t>
  </si>
  <si>
    <t>формирование и сохранность библиотечного фонда в рамках Подпрограммы "Комплектование фонда МУК "Суоярвская ЦБС"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</si>
  <si>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</si>
  <si>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</si>
  <si>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</si>
  <si>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</si>
  <si>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</si>
  <si>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</si>
  <si>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</si>
  <si>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</si>
  <si>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03 5 0000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</si>
  <si>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</si>
  <si>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</si>
  <si>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</si>
  <si>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</si>
  <si>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06 0 7470</t>
  </si>
  <si>
    <t>08 4 8491</t>
  </si>
  <si>
    <t>08 4 4208</t>
  </si>
  <si>
    <t>08 4 4211</t>
  </si>
  <si>
    <t>08 4 5020</t>
  </si>
  <si>
    <t>01 5 4210</t>
  </si>
  <si>
    <t>01 5 7402</t>
  </si>
  <si>
    <t>Мероприятия муниципальной программы «Адресная социальная помощь»</t>
  </si>
  <si>
    <t>10 0 8795</t>
  </si>
  <si>
    <t>01 5 4207</t>
  </si>
  <si>
    <t>08 4 4209</t>
  </si>
  <si>
    <t>08 4 4216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</si>
  <si>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</si>
  <si>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01 5 4203</t>
  </si>
  <si>
    <t>08 4 5082</t>
  </si>
  <si>
    <t>Бюджетные инвестиции на приобретение объектов недвижимого имущества в государственную (муниципальную) собственность</t>
  </si>
  <si>
    <t>01 5 4310</t>
  </si>
  <si>
    <t>Другие вопросы в области социальной политики</t>
  </si>
  <si>
    <t>Муниципальная программа "Ветеран"</t>
  </si>
  <si>
    <t>04 0 8795</t>
  </si>
  <si>
    <t>Муниципальная программа "Развитие физической культуры и спорта в Суоярвском районе"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</si>
  <si>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</si>
  <si>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</si>
  <si>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</si>
  <si>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</si>
  <si>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05 0 9795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</si>
  <si>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</si>
  <si>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</si>
  <si>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</si>
  <si>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08 5 7457</t>
  </si>
  <si>
    <t>Своевременная уплата процентов по долговым обязательствам</t>
  </si>
  <si>
    <t>06 1 7065</t>
  </si>
  <si>
    <t>06 2 6130</t>
  </si>
  <si>
    <t>06 2 4215</t>
  </si>
  <si>
    <t>за счет ос-ка на 01.01.2015 года</t>
  </si>
  <si>
    <t>06 2 4305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</si>
  <si>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</si>
  <si>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522</t>
  </si>
  <si>
    <t>08 3 9040</t>
  </si>
  <si>
    <t>Объекты строительства и реконструкции государственной и муниципальной собственности</t>
  </si>
  <si>
    <t>Благоустройство</t>
  </si>
  <si>
    <t>Организация и содержание мест захоронения</t>
  </si>
  <si>
    <t>08 3 7604</t>
  </si>
  <si>
    <t>08 3 7605</t>
  </si>
  <si>
    <t>Прочие мероприятия по благоустройству</t>
  </si>
  <si>
    <t>01 1 4305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</si>
  <si>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</si>
  <si>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</si>
  <si>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Приложение № 3 к решению Совета депутатов "Об исполнении бюджета муниципального образования "Суоярвский район" за 9 месяцев 2015 года"</t>
  </si>
  <si>
    <t>Софинансирование за счет средств местного бюджета субсидии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</si>
  <si>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</si>
  <si>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</si>
  <si>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</si>
  <si>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01 5 4209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</si>
  <si>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</si>
  <si>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</si>
  <si>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Источники финансирования дефицита бюджета на 2015 год</t>
  </si>
  <si>
    <t>8.2.2</t>
  </si>
  <si>
    <t>8.2.3.</t>
  </si>
  <si>
    <t>Доходы от продажи земельных участков, находящихся в собственности муниципальных районов (за исключением земельных участков бюджетных и автономных учреждений)</t>
  </si>
  <si>
    <t>9.3.2.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</si>
  <si>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</si>
  <si>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1.1.8.</t>
  </si>
  <si>
    <t>Субсидии бюджетам муниципальных районов на  софинансирование капитальных вложенийв объекты муниципальной собственности</t>
  </si>
  <si>
    <t>меропр.по сохр.военно историч.памят.</t>
  </si>
  <si>
    <t>без.дорож.движ</t>
  </si>
  <si>
    <t>соц.экон.территор.</t>
  </si>
  <si>
    <t>поддерж.местных инициатив</t>
  </si>
  <si>
    <t>АСП питание школьников</t>
  </si>
  <si>
    <t>льготы на селе соцработникам</t>
  </si>
  <si>
    <t>комиссии по делам несовершеннолетних</t>
  </si>
  <si>
    <t>субвенция на детдом</t>
  </si>
  <si>
    <t>выплаты опекунам и приемным семьям</t>
  </si>
  <si>
    <t>0816203</t>
  </si>
  <si>
    <t>0812203</t>
  </si>
  <si>
    <t>Мероприятия на социально-экономическое развитие территоий МО</t>
  </si>
  <si>
    <t>06 2 4309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</si>
  <si>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</si>
  <si>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</si>
  <si>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</si>
  <si>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</si>
  <si>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</si>
  <si>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</si>
  <si>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соглашениями(утверждение генеральных планов поселения и т.д.)</t>
  </si>
  <si>
    <t>06 2 6338</t>
  </si>
  <si>
    <t>540</t>
  </si>
  <si>
    <t>Жилищное хозяйство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</si>
  <si>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соглашениями(обеспечение проживающих в поселении и нуждающихся в жилых помещениях малоимущих)</t>
  </si>
  <si>
    <t>06 2 6350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</si>
  <si>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соглашениями(софинансирование из аварийного жилья)</t>
  </si>
  <si>
    <t>06 2 9602</t>
  </si>
  <si>
    <t>08 3 4309</t>
  </si>
  <si>
    <t>Субсидии на поддержку местных инициатив граждан, проживающих в городских и сельских поселениях в РК</t>
  </si>
  <si>
    <t>06 2 4314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</si>
  <si>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соглашениями(организация в границах поселений электро-,тепло-,газо-,и водоснабжения населения)</t>
  </si>
  <si>
    <t>06 2 6351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</si>
  <si>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</si>
  <si>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08 0 6520</t>
  </si>
  <si>
    <t>Мероприятия в области коммунального хозяйства</t>
  </si>
  <si>
    <t>08 3 7351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</si>
  <si>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соглашениями(организация ритуальных услуг и содержание мест захоронения)</t>
  </si>
  <si>
    <t>06 2 6604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</si>
  <si>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соглашениями(организация сбора и вывоза бытовых отходов и мусора)</t>
  </si>
  <si>
    <t>06 2 6605</t>
  </si>
  <si>
    <t>Льготное питание по ДДОУ</t>
  </si>
  <si>
    <t>01 1 2340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</si>
  <si>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</si>
  <si>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</si>
  <si>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03 0 4309</t>
  </si>
  <si>
    <t>Реализация мероприятий по сохранению мемориальных, военно-исторических объектов и памятников</t>
  </si>
  <si>
    <t>06 2 4303</t>
  </si>
  <si>
    <t>Иные межбюджетные трансферты на государственную поддержку муниципальных учреждений культуры</t>
  </si>
  <si>
    <t>06 2 5147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</si>
  <si>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</si>
  <si>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</si>
  <si>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 xml:space="preserve">Субсидии на софинансирование капитальных вложений в объекты государственной (муниципальной) собственности 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</si>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</sst>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12"/>
      <name val="Times New Roman"/>
      <family val="1"/>
    </font>
    <font>
      <sz val="12"/>
      <name val="Arial Cyr"/>
      <family val="0"/>
    </font>
    <font>
      <sz val="12"/>
      <color indexed="58"/>
      <name val="Times New Roman"/>
      <family val="1"/>
    </font>
    <font>
      <sz val="12"/>
      <color indexed="18"/>
      <name val="Times New Roman"/>
      <family val="1"/>
    </font>
    <font>
      <sz val="14"/>
      <color indexed="58"/>
      <name val="Times New Roman"/>
      <family val="1"/>
    </font>
    <font>
      <sz val="12"/>
      <color indexed="59"/>
      <name val="Times New Roman"/>
      <family val="1"/>
    </font>
    <font>
      <sz val="12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20"/>
      <name val="Arial"/>
      <family val="2"/>
    </font>
    <font>
      <sz val="10"/>
      <color indexed="57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1" borderId="7" applyNumberFormat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532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>
      <alignment vertical="justify" wrapText="1"/>
    </xf>
    <xf numFmtId="49" fontId="14" fillId="0" borderId="12" xfId="0" applyNumberFormat="1" applyFont="1" applyBorder="1" applyAlignment="1" quotePrefix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vertical="top"/>
    </xf>
    <xf numFmtId="3" fontId="12" fillId="0" borderId="12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vertical="top"/>
    </xf>
    <xf numFmtId="4" fontId="7" fillId="22" borderId="12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0" fontId="3" fillId="0" borderId="12" xfId="0" applyFont="1" applyBorder="1" applyAlignment="1">
      <alignment vertical="justify" wrapText="1"/>
    </xf>
    <xf numFmtId="49" fontId="3" fillId="0" borderId="12" xfId="0" applyNumberFormat="1" applyFont="1" applyBorder="1" applyAlignment="1" quotePrefix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7" fillId="0" borderId="12" xfId="0" applyFont="1" applyBorder="1" applyAlignment="1">
      <alignment vertical="top"/>
    </xf>
    <xf numFmtId="0" fontId="18" fillId="0" borderId="12" xfId="0" applyFont="1" applyBorder="1" applyAlignment="1">
      <alignment vertical="justify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 quotePrefix="1">
      <alignment horizontal="center" vertical="top" wrapText="1"/>
    </xf>
    <xf numFmtId="4" fontId="18" fillId="0" borderId="12" xfId="0" applyNumberFormat="1" applyFont="1" applyBorder="1" applyAlignment="1">
      <alignment vertical="top"/>
    </xf>
    <xf numFmtId="3" fontId="17" fillId="0" borderId="12" xfId="0" applyNumberFormat="1" applyFont="1" applyBorder="1" applyAlignment="1">
      <alignment vertical="top"/>
    </xf>
    <xf numFmtId="3" fontId="17" fillId="0" borderId="14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9" fontId="10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 quotePrefix="1">
      <alignment horizontal="center" vertical="top" wrapText="1"/>
    </xf>
    <xf numFmtId="3" fontId="10" fillId="0" borderId="12" xfId="0" applyNumberFormat="1" applyFont="1" applyBorder="1" applyAlignment="1">
      <alignment vertical="top"/>
    </xf>
    <xf numFmtId="3" fontId="10" fillId="0" borderId="14" xfId="0" applyNumberFormat="1" applyFont="1" applyBorder="1" applyAlignment="1">
      <alignment vertical="top"/>
    </xf>
    <xf numFmtId="0" fontId="7" fillId="0" borderId="12" xfId="0" applyFont="1" applyBorder="1" applyAlignment="1">
      <alignment vertical="justify" wrapText="1"/>
    </xf>
    <xf numFmtId="0" fontId="7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>
      <alignment vertical="center"/>
    </xf>
    <xf numFmtId="178" fontId="7" fillId="0" borderId="12" xfId="53" applyNumberFormat="1" applyFont="1" applyFill="1" applyBorder="1" applyAlignment="1" applyProtection="1">
      <alignment horizontal="right" vertical="justify"/>
      <protection hidden="1"/>
    </xf>
    <xf numFmtId="0" fontId="18" fillId="0" borderId="12" xfId="0" applyFont="1" applyBorder="1" applyAlignment="1">
      <alignment horizontal="justify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20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vertical="top"/>
    </xf>
    <xf numFmtId="0" fontId="18" fillId="0" borderId="12" xfId="0" applyFont="1" applyBorder="1" applyAlignment="1">
      <alignment wrapText="1"/>
    </xf>
    <xf numFmtId="0" fontId="16" fillId="0" borderId="12" xfId="0" applyFont="1" applyBorder="1" applyAlignment="1">
      <alignment vertical="center"/>
    </xf>
    <xf numFmtId="16" fontId="17" fillId="0" borderId="12" xfId="0" applyNumberFormat="1" applyFont="1" applyBorder="1" applyAlignment="1">
      <alignment vertical="top"/>
    </xf>
    <xf numFmtId="0" fontId="18" fillId="0" borderId="12" xfId="53" applyNumberFormat="1" applyFont="1" applyFill="1" applyBorder="1" applyAlignment="1" applyProtection="1">
      <alignment vertical="center" wrapText="1"/>
      <protection hidden="1"/>
    </xf>
    <xf numFmtId="49" fontId="21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20" fillId="0" borderId="12" xfId="0" applyFont="1" applyBorder="1" applyAlignment="1">
      <alignment horizontal="left" wrapText="1"/>
    </xf>
    <xf numFmtId="0" fontId="5" fillId="0" borderId="12" xfId="0" applyFont="1" applyBorder="1" applyAlignment="1">
      <alignment vertical="top"/>
    </xf>
    <xf numFmtId="0" fontId="7" fillId="0" borderId="12" xfId="53" applyNumberFormat="1" applyFont="1" applyFill="1" applyBorder="1" applyAlignment="1" applyProtection="1">
      <alignment vertical="center" wrapText="1"/>
      <protection hidden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3" fontId="16" fillId="0" borderId="12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vertical="top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 vertical="justify" wrapText="1"/>
    </xf>
    <xf numFmtId="3" fontId="5" fillId="0" borderId="12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0" fontId="7" fillId="0" borderId="0" xfId="0" applyFont="1" applyAlignment="1">
      <alignment wrapText="1"/>
    </xf>
    <xf numFmtId="0" fontId="17" fillId="0" borderId="13" xfId="0" applyFont="1" applyBorder="1" applyAlignment="1">
      <alignment vertical="top"/>
    </xf>
    <xf numFmtId="0" fontId="21" fillId="0" borderId="12" xfId="53" applyNumberFormat="1" applyFont="1" applyFill="1" applyBorder="1" applyAlignment="1" applyProtection="1">
      <alignment horizontal="left" vertical="top" wrapText="1"/>
      <protection hidden="1"/>
    </xf>
    <xf numFmtId="178" fontId="21" fillId="0" borderId="12" xfId="53" applyNumberFormat="1" applyFont="1" applyFill="1" applyBorder="1" applyAlignment="1" applyProtection="1">
      <alignment horizontal="right" vertical="justify"/>
      <protection hidden="1"/>
    </xf>
    <xf numFmtId="0" fontId="18" fillId="0" borderId="12" xfId="53" applyNumberFormat="1" applyFont="1" applyFill="1" applyBorder="1" applyAlignment="1" applyProtection="1">
      <alignment horizontal="left" vertical="center" wrapText="1"/>
      <protection hidden="1"/>
    </xf>
    <xf numFmtId="4" fontId="21" fillId="0" borderId="12" xfId="0" applyNumberFormat="1" applyFont="1" applyBorder="1" applyAlignment="1">
      <alignment vertical="justify"/>
    </xf>
    <xf numFmtId="3" fontId="12" fillId="0" borderId="14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vertical="justify"/>
    </xf>
    <xf numFmtId="0" fontId="20" fillId="0" borderId="12" xfId="0" applyFont="1" applyBorder="1" applyAlignment="1">
      <alignment vertical="distributed" wrapText="1"/>
    </xf>
    <xf numFmtId="16" fontId="16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vertical="justify"/>
    </xf>
    <xf numFmtId="0" fontId="7" fillId="0" borderId="12" xfId="0" applyFont="1" applyBorder="1" applyAlignment="1">
      <alignment vertical="top"/>
    </xf>
    <xf numFmtId="16" fontId="10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 vertical="justify" wrapText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25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top" wrapText="1"/>
    </xf>
    <xf numFmtId="49" fontId="20" fillId="0" borderId="13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vertical="top"/>
    </xf>
    <xf numFmtId="171" fontId="27" fillId="0" borderId="12" xfId="56" applyNumberFormat="1" applyFont="1" applyBorder="1" applyAlignment="1">
      <alignment/>
      <protection/>
    </xf>
    <xf numFmtId="4" fontId="26" fillId="0" borderId="12" xfId="0" applyNumberFormat="1" applyFont="1" applyBorder="1" applyAlignment="1">
      <alignment vertical="justify"/>
    </xf>
    <xf numFmtId="3" fontId="10" fillId="0" borderId="15" xfId="0" applyNumberFormat="1" applyFont="1" applyBorder="1" applyAlignment="1">
      <alignment vertical="top"/>
    </xf>
    <xf numFmtId="0" fontId="28" fillId="0" borderId="15" xfId="0" applyFont="1" applyBorder="1" applyAlignment="1">
      <alignment horizontal="justify" vertical="top" wrapText="1"/>
    </xf>
    <xf numFmtId="0" fontId="20" fillId="0" borderId="0" xfId="0" applyFont="1" applyAlignment="1">
      <alignment wrapText="1"/>
    </xf>
    <xf numFmtId="0" fontId="25" fillId="0" borderId="12" xfId="0" applyFont="1" applyBorder="1" applyAlignment="1">
      <alignment wrapText="1"/>
    </xf>
    <xf numFmtId="1" fontId="10" fillId="0" borderId="15" xfId="0" applyNumberFormat="1" applyFont="1" applyBorder="1" applyAlignment="1">
      <alignment vertical="top"/>
    </xf>
    <xf numFmtId="1" fontId="10" fillId="0" borderId="12" xfId="0" applyNumberFormat="1" applyFont="1" applyBorder="1" applyAlignment="1">
      <alignment vertical="top"/>
    </xf>
    <xf numFmtId="1" fontId="10" fillId="0" borderId="14" xfId="0" applyNumberFormat="1" applyFont="1" applyBorder="1" applyAlignment="1">
      <alignment vertical="top"/>
    </xf>
    <xf numFmtId="1" fontId="10" fillId="0" borderId="18" xfId="0" applyNumberFormat="1" applyFont="1" applyBorder="1" applyAlignment="1">
      <alignment vertical="top"/>
    </xf>
    <xf numFmtId="1" fontId="10" fillId="0" borderId="13" xfId="0" applyNumberFormat="1" applyFont="1" applyBorder="1" applyAlignment="1">
      <alignment vertical="top"/>
    </xf>
    <xf numFmtId="1" fontId="17" fillId="0" borderId="15" xfId="0" applyNumberFormat="1" applyFont="1" applyBorder="1" applyAlignment="1">
      <alignment vertical="top"/>
    </xf>
    <xf numFmtId="1" fontId="17" fillId="0" borderId="12" xfId="0" applyNumberFormat="1" applyFont="1" applyBorder="1" applyAlignment="1">
      <alignment vertical="top"/>
    </xf>
    <xf numFmtId="1" fontId="10" fillId="0" borderId="19" xfId="0" applyNumberFormat="1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7" fillId="0" borderId="13" xfId="0" applyFont="1" applyBorder="1" applyAlignment="1">
      <alignment vertical="justify" wrapText="1"/>
    </xf>
    <xf numFmtId="49" fontId="7" fillId="0" borderId="1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vertical="top"/>
    </xf>
    <xf numFmtId="0" fontId="22" fillId="0" borderId="13" xfId="0" applyFont="1" applyBorder="1" applyAlignment="1">
      <alignment vertical="justify" wrapText="1"/>
    </xf>
    <xf numFmtId="4" fontId="7" fillId="0" borderId="0" xfId="0" applyNumberFormat="1" applyFont="1" applyBorder="1" applyAlignment="1">
      <alignment vertical="top"/>
    </xf>
    <xf numFmtId="0" fontId="7" fillId="0" borderId="14" xfId="0" applyFont="1" applyBorder="1" applyAlignment="1">
      <alignment vertical="justify" wrapText="1"/>
    </xf>
    <xf numFmtId="49" fontId="7" fillId="0" borderId="14" xfId="0" applyNumberFormat="1" applyFont="1" applyBorder="1" applyAlignment="1">
      <alignment horizontal="center" vertical="top" wrapText="1"/>
    </xf>
    <xf numFmtId="178" fontId="8" fillId="0" borderId="13" xfId="53" applyNumberFormat="1" applyFont="1" applyFill="1" applyBorder="1" applyAlignment="1" applyProtection="1">
      <alignment horizontal="right" vertical="center"/>
      <protection hidden="1"/>
    </xf>
    <xf numFmtId="178" fontId="8" fillId="0" borderId="0" xfId="53" applyNumberFormat="1" applyFont="1" applyFill="1" applyBorder="1" applyAlignment="1" applyProtection="1">
      <alignment horizontal="right" vertical="center"/>
      <protection hidden="1"/>
    </xf>
    <xf numFmtId="0" fontId="14" fillId="0" borderId="21" xfId="0" applyFont="1" applyBorder="1" applyAlignment="1">
      <alignment vertical="justify"/>
    </xf>
    <xf numFmtId="49" fontId="14" fillId="0" borderId="21" xfId="0" applyNumberFormat="1" applyFont="1" applyBorder="1" applyAlignment="1">
      <alignment horizontal="center" vertical="top"/>
    </xf>
    <xf numFmtId="4" fontId="18" fillId="0" borderId="22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" fontId="29" fillId="0" borderId="12" xfId="0" applyNumberFormat="1" applyFont="1" applyBorder="1" applyAlignment="1">
      <alignment wrapText="1"/>
    </xf>
    <xf numFmtId="3" fontId="29" fillId="0" borderId="12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9" fontId="29" fillId="0" borderId="12" xfId="0" applyNumberFormat="1" applyFont="1" applyBorder="1" applyAlignment="1">
      <alignment horizontal="center" wrapText="1"/>
    </xf>
    <xf numFmtId="0" fontId="29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3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3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2" fontId="10" fillId="0" borderId="0" xfId="0" applyNumberFormat="1" applyFont="1" applyAlignment="1">
      <alignment vertical="top"/>
    </xf>
    <xf numFmtId="0" fontId="36" fillId="0" borderId="12" xfId="53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Alignment="1">
      <alignment wrapText="1"/>
    </xf>
    <xf numFmtId="0" fontId="37" fillId="0" borderId="12" xfId="0" applyFont="1" applyBorder="1" applyAlignment="1">
      <alignment vertical="justify" wrapText="1"/>
    </xf>
    <xf numFmtId="49" fontId="37" fillId="0" borderId="12" xfId="0" applyNumberFormat="1" applyFont="1" applyBorder="1" applyAlignment="1">
      <alignment horizontal="center" vertical="top" wrapText="1"/>
    </xf>
    <xf numFmtId="4" fontId="37" fillId="0" borderId="12" xfId="0" applyNumberFormat="1" applyFont="1" applyBorder="1" applyAlignment="1">
      <alignment vertical="top"/>
    </xf>
    <xf numFmtId="0" fontId="37" fillId="0" borderId="12" xfId="0" applyFont="1" applyBorder="1" applyAlignment="1">
      <alignment horizontal="left" wrapText="1"/>
    </xf>
    <xf numFmtId="16" fontId="38" fillId="0" borderId="12" xfId="0" applyNumberFormat="1" applyFont="1" applyBorder="1" applyAlignment="1">
      <alignment vertical="top"/>
    </xf>
    <xf numFmtId="49" fontId="38" fillId="0" borderId="12" xfId="0" applyNumberFormat="1" applyFont="1" applyBorder="1" applyAlignment="1">
      <alignment vertical="top"/>
    </xf>
    <xf numFmtId="0" fontId="7" fillId="0" borderId="23" xfId="53" applyNumberFormat="1" applyFont="1" applyFill="1" applyBorder="1" applyAlignment="1" applyProtection="1">
      <alignment wrapText="1"/>
      <protection hidden="1"/>
    </xf>
    <xf numFmtId="0" fontId="18" fillId="0" borderId="23" xfId="53" applyNumberFormat="1" applyFont="1" applyFill="1" applyBorder="1" applyAlignment="1" applyProtection="1">
      <alignment wrapText="1"/>
      <protection hidden="1"/>
    </xf>
    <xf numFmtId="0" fontId="7" fillId="0" borderId="23" xfId="54" applyNumberFormat="1" applyFont="1" applyFill="1" applyBorder="1" applyAlignment="1" applyProtection="1">
      <alignment wrapText="1"/>
      <protection hidden="1"/>
    </xf>
    <xf numFmtId="49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vertical="top"/>
    </xf>
    <xf numFmtId="0" fontId="21" fillId="0" borderId="12" xfId="53" applyNumberFormat="1" applyFont="1" applyFill="1" applyBorder="1" applyAlignment="1" applyProtection="1">
      <alignment vertical="center" wrapText="1"/>
      <protection hidden="1"/>
    </xf>
    <xf numFmtId="0" fontId="36" fillId="0" borderId="23" xfId="54" applyNumberFormat="1" applyFont="1" applyFill="1" applyBorder="1" applyAlignment="1" applyProtection="1">
      <alignment wrapText="1"/>
      <protection hidden="1"/>
    </xf>
    <xf numFmtId="0" fontId="36" fillId="0" borderId="12" xfId="53" applyNumberFormat="1" applyFont="1" applyFill="1" applyBorder="1" applyAlignment="1" applyProtection="1">
      <alignment horizontal="left" vertical="top" wrapText="1"/>
      <protection hidden="1"/>
    </xf>
    <xf numFmtId="178" fontId="36" fillId="0" borderId="12" xfId="53" applyNumberFormat="1" applyFont="1" applyFill="1" applyBorder="1" applyAlignment="1" applyProtection="1">
      <alignment horizontal="right" vertical="justify"/>
      <protection hidden="1"/>
    </xf>
    <xf numFmtId="49" fontId="39" fillId="0" borderId="12" xfId="0" applyNumberFormat="1" applyFont="1" applyBorder="1" applyAlignment="1">
      <alignment horizontal="center" vertical="top" wrapText="1"/>
    </xf>
    <xf numFmtId="4" fontId="39" fillId="0" borderId="12" xfId="0" applyNumberFormat="1" applyFont="1" applyBorder="1" applyAlignment="1">
      <alignment vertical="justify"/>
    </xf>
    <xf numFmtId="0" fontId="28" fillId="0" borderId="12" xfId="0" applyFont="1" applyBorder="1" applyAlignment="1">
      <alignment wrapText="1"/>
    </xf>
    <xf numFmtId="0" fontId="39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vertical="top"/>
    </xf>
    <xf numFmtId="0" fontId="10" fillId="0" borderId="24" xfId="0" applyFont="1" applyBorder="1" applyAlignment="1">
      <alignment vertical="top"/>
    </xf>
    <xf numFmtId="178" fontId="7" fillId="0" borderId="13" xfId="53" applyNumberFormat="1" applyFont="1" applyFill="1" applyBorder="1" applyAlignment="1" applyProtection="1">
      <alignment horizontal="right" vertical="center"/>
      <protection hidden="1"/>
    </xf>
    <xf numFmtId="4" fontId="7" fillId="0" borderId="12" xfId="0" applyNumberFormat="1" applyFont="1" applyBorder="1" applyAlignment="1">
      <alignment vertical="justify"/>
    </xf>
    <xf numFmtId="4" fontId="34" fillId="0" borderId="12" xfId="0" applyNumberFormat="1" applyFont="1" applyBorder="1" applyAlignment="1">
      <alignment vertical="top"/>
    </xf>
    <xf numFmtId="4" fontId="10" fillId="0" borderId="0" xfId="0" applyNumberFormat="1" applyFont="1" applyAlignment="1">
      <alignment vertical="top"/>
    </xf>
    <xf numFmtId="4" fontId="40" fillId="0" borderId="12" xfId="0" applyNumberFormat="1" applyFont="1" applyBorder="1" applyAlignment="1">
      <alignment vertical="top"/>
    </xf>
    <xf numFmtId="171" fontId="7" fillId="0" borderId="12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3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left"/>
    </xf>
    <xf numFmtId="0" fontId="41" fillId="0" borderId="0" xfId="0" applyFont="1" applyBorder="1" applyAlignment="1" applyProtection="1">
      <alignment vertical="top"/>
      <protection/>
    </xf>
    <xf numFmtId="49" fontId="41" fillId="0" borderId="0" xfId="0" applyNumberFormat="1" applyFont="1" applyBorder="1" applyAlignment="1">
      <alignment horizontal="centerContinuous" vertical="top"/>
    </xf>
    <xf numFmtId="49" fontId="41" fillId="0" borderId="0" xfId="0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49" fontId="45" fillId="0" borderId="13" xfId="0" applyNumberFormat="1" applyFont="1" applyFill="1" applyBorder="1" applyAlignment="1" applyProtection="1">
      <alignment horizontal="center" vertical="center" wrapText="1"/>
      <protection/>
    </xf>
    <xf numFmtId="49" fontId="43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ont="1" applyBorder="1" applyAlignment="1">
      <alignment/>
    </xf>
    <xf numFmtId="49" fontId="43" fillId="0" borderId="25" xfId="0" applyNumberFormat="1" applyFont="1" applyFill="1" applyBorder="1" applyAlignment="1" applyProtection="1">
      <alignment horizontal="center" vertical="center" textRotation="90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49" fontId="42" fillId="24" borderId="12" xfId="0" applyNumberFormat="1" applyFont="1" applyFill="1" applyBorder="1" applyAlignment="1" applyProtection="1">
      <alignment horizontal="center" vertical="center" wrapText="1"/>
      <protection/>
    </xf>
    <xf numFmtId="49" fontId="46" fillId="22" borderId="12" xfId="0" applyNumberFormat="1" applyFont="1" applyFill="1" applyBorder="1" applyAlignment="1">
      <alignment horizontal="center" vertical="top"/>
    </xf>
    <xf numFmtId="49" fontId="46" fillId="22" borderId="23" xfId="0" applyNumberFormat="1" applyFont="1" applyFill="1" applyBorder="1" applyAlignment="1">
      <alignment horizontal="center" vertical="top"/>
    </xf>
    <xf numFmtId="49" fontId="46" fillId="22" borderId="15" xfId="0" applyNumberFormat="1" applyFont="1" applyFill="1" applyBorder="1" applyAlignment="1">
      <alignment horizontal="center" vertical="top"/>
    </xf>
    <xf numFmtId="4" fontId="46" fillId="22" borderId="12" xfId="0" applyNumberFormat="1" applyFont="1" applyFill="1" applyBorder="1" applyAlignment="1">
      <alignment vertical="top"/>
    </xf>
    <xf numFmtId="49" fontId="47" fillId="0" borderId="26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 applyProtection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top"/>
      <protection/>
    </xf>
    <xf numFmtId="49" fontId="47" fillId="0" borderId="23" xfId="0" applyNumberFormat="1" applyFont="1" applyBorder="1" applyAlignment="1" applyProtection="1">
      <alignment horizontal="center" vertical="top"/>
      <protection locked="0"/>
    </xf>
    <xf numFmtId="49" fontId="47" fillId="0" borderId="12" xfId="0" applyNumberFormat="1" applyFont="1" applyBorder="1" applyAlignment="1" applyProtection="1">
      <alignment horizontal="center" vertical="top"/>
      <protection locked="0"/>
    </xf>
    <xf numFmtId="49" fontId="47" fillId="0" borderId="27" xfId="0" applyNumberFormat="1" applyFont="1" applyBorder="1" applyAlignment="1" applyProtection="1">
      <alignment horizontal="center" vertical="top"/>
      <protection locked="0"/>
    </xf>
    <xf numFmtId="4" fontId="47" fillId="0" borderId="12" xfId="0" applyNumberFormat="1" applyFont="1" applyBorder="1" applyAlignment="1">
      <alignment vertical="top"/>
    </xf>
    <xf numFmtId="49" fontId="48" fillId="0" borderId="28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 applyProtection="1">
      <alignment horizontal="center" vertical="top"/>
      <protection/>
    </xf>
    <xf numFmtId="49" fontId="48" fillId="0" borderId="23" xfId="0" applyNumberFormat="1" applyFont="1" applyBorder="1" applyAlignment="1" applyProtection="1">
      <alignment horizontal="center" vertical="top"/>
      <protection locked="0"/>
    </xf>
    <xf numFmtId="49" fontId="48" fillId="0" borderId="12" xfId="0" applyNumberFormat="1" applyFont="1" applyBorder="1" applyAlignment="1" applyProtection="1">
      <alignment horizontal="center" vertical="top"/>
      <protection locked="0"/>
    </xf>
    <xf numFmtId="49" fontId="48" fillId="0" borderId="27" xfId="0" applyNumberFormat="1" applyFont="1" applyBorder="1" applyAlignment="1" applyProtection="1">
      <alignment horizontal="center" vertical="top"/>
      <protection locked="0"/>
    </xf>
    <xf numFmtId="4" fontId="48" fillId="0" borderId="12" xfId="0" applyNumberFormat="1" applyFont="1" applyBorder="1" applyAlignment="1">
      <alignment vertical="top"/>
    </xf>
    <xf numFmtId="49" fontId="41" fillId="0" borderId="12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/>
    </xf>
    <xf numFmtId="49" fontId="41" fillId="0" borderId="23" xfId="0" applyNumberFormat="1" applyFont="1" applyBorder="1" applyAlignment="1" applyProtection="1">
      <alignment horizontal="center" vertical="top"/>
      <protection locked="0"/>
    </xf>
    <xf numFmtId="49" fontId="41" fillId="0" borderId="12" xfId="0" applyNumberFormat="1" applyFont="1" applyBorder="1" applyAlignment="1" applyProtection="1">
      <alignment horizontal="center" vertical="top"/>
      <protection locked="0"/>
    </xf>
    <xf numFmtId="49" fontId="41" fillId="0" borderId="27" xfId="0" applyNumberFormat="1" applyFont="1" applyBorder="1" applyAlignment="1" applyProtection="1">
      <alignment horizontal="center" vertical="top"/>
      <protection locked="0"/>
    </xf>
    <xf numFmtId="4" fontId="41" fillId="0" borderId="12" xfId="0" applyNumberFormat="1" applyFont="1" applyBorder="1" applyAlignment="1">
      <alignment vertical="top"/>
    </xf>
    <xf numFmtId="49" fontId="48" fillId="0" borderId="12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49" fontId="48" fillId="0" borderId="15" xfId="0" applyNumberFormat="1" applyFont="1" applyFill="1" applyBorder="1" applyAlignment="1" applyProtection="1">
      <alignment horizontal="center" vertical="top"/>
      <protection/>
    </xf>
    <xf numFmtId="49" fontId="48" fillId="0" borderId="23" xfId="0" applyNumberFormat="1" applyFont="1" applyBorder="1" applyAlignment="1" applyProtection="1">
      <alignment horizontal="center" vertical="top"/>
      <protection locked="0"/>
    </xf>
    <xf numFmtId="49" fontId="48" fillId="0" borderId="27" xfId="0" applyNumberFormat="1" applyFont="1" applyBorder="1" applyAlignment="1" applyProtection="1">
      <alignment horizontal="center" vertical="top"/>
      <protection locked="0"/>
    </xf>
    <xf numFmtId="4" fontId="48" fillId="0" borderId="12" xfId="0" applyNumberFormat="1" applyFont="1" applyBorder="1" applyAlignment="1">
      <alignment vertical="top"/>
    </xf>
    <xf numFmtId="49" fontId="41" fillId="0" borderId="12" xfId="0" applyNumberFormat="1" applyFont="1" applyFill="1" applyBorder="1" applyAlignment="1" applyProtection="1">
      <alignment horizontal="center" vertical="top"/>
      <protection/>
    </xf>
    <xf numFmtId="49" fontId="48" fillId="0" borderId="12" xfId="0" applyNumberFormat="1" applyFont="1" applyBorder="1" applyAlignment="1" applyProtection="1">
      <alignment horizontal="center" vertical="top"/>
      <protection locked="0"/>
    </xf>
    <xf numFmtId="49" fontId="48" fillId="0" borderId="26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 applyProtection="1">
      <alignment horizontal="center" vertical="top"/>
      <protection/>
    </xf>
    <xf numFmtId="49" fontId="49" fillId="0" borderId="23" xfId="0" applyNumberFormat="1" applyFont="1" applyBorder="1" applyAlignment="1" applyProtection="1">
      <alignment horizontal="center" vertical="top"/>
      <protection locked="0"/>
    </xf>
    <xf numFmtId="49" fontId="49" fillId="0" borderId="12" xfId="0" applyNumberFormat="1" applyFont="1" applyBorder="1" applyAlignment="1" applyProtection="1">
      <alignment horizontal="center" vertical="top"/>
      <protection locked="0"/>
    </xf>
    <xf numFmtId="49" fontId="49" fillId="0" borderId="15" xfId="0" applyNumberFormat="1" applyFont="1" applyBorder="1" applyAlignment="1" applyProtection="1">
      <alignment horizontal="center" vertical="top"/>
      <protection locked="0"/>
    </xf>
    <xf numFmtId="49" fontId="48" fillId="0" borderId="12" xfId="0" applyNumberFormat="1" applyFont="1" applyFill="1" applyBorder="1" applyAlignment="1" applyProtection="1">
      <alignment horizontal="center" vertical="top"/>
      <protection/>
    </xf>
    <xf numFmtId="49" fontId="48" fillId="0" borderId="20" xfId="0" applyNumberFormat="1" applyFont="1" applyFill="1" applyBorder="1" applyAlignment="1" applyProtection="1">
      <alignment horizontal="center" vertical="top"/>
      <protection/>
    </xf>
    <xf numFmtId="49" fontId="48" fillId="0" borderId="11" xfId="0" applyNumberFormat="1" applyFont="1" applyBorder="1" applyAlignment="1" applyProtection="1">
      <alignment horizontal="center" vertical="top"/>
      <protection locked="0"/>
    </xf>
    <xf numFmtId="49" fontId="48" fillId="0" borderId="29" xfId="0" applyNumberFormat="1" applyFont="1" applyBorder="1" applyAlignment="1" applyProtection="1">
      <alignment horizontal="center" vertical="top"/>
      <protection locked="0"/>
    </xf>
    <xf numFmtId="4" fontId="48" fillId="0" borderId="20" xfId="0" applyNumberFormat="1" applyFont="1" applyBorder="1" applyAlignment="1">
      <alignment vertical="top"/>
    </xf>
    <xf numFmtId="49" fontId="48" fillId="0" borderId="12" xfId="0" applyNumberFormat="1" applyFont="1" applyFill="1" applyBorder="1" applyAlignment="1" applyProtection="1">
      <alignment horizontal="center" vertical="top"/>
      <protection/>
    </xf>
    <xf numFmtId="49" fontId="41" fillId="0" borderId="19" xfId="0" applyNumberFormat="1" applyFont="1" applyFill="1" applyBorder="1" applyAlignment="1" applyProtection="1">
      <alignment horizontal="center" vertical="top"/>
      <protection/>
    </xf>
    <xf numFmtId="49" fontId="41" fillId="0" borderId="11" xfId="0" applyNumberFormat="1" applyFont="1" applyBorder="1" applyAlignment="1" applyProtection="1">
      <alignment horizontal="center" vertical="top"/>
      <protection locked="0"/>
    </xf>
    <xf numFmtId="49" fontId="41" fillId="0" borderId="29" xfId="0" applyNumberFormat="1" applyFont="1" applyBorder="1" applyAlignment="1" applyProtection="1">
      <alignment horizontal="center" vertical="top"/>
      <protection locked="0"/>
    </xf>
    <xf numFmtId="49" fontId="48" fillId="0" borderId="15" xfId="0" applyNumberFormat="1" applyFont="1" applyFill="1" applyBorder="1" applyAlignment="1" applyProtection="1">
      <alignment horizontal="center" vertical="center"/>
      <protection/>
    </xf>
    <xf numFmtId="49" fontId="48" fillId="0" borderId="23" xfId="0" applyNumberFormat="1" applyFont="1" applyBorder="1" applyAlignment="1" applyProtection="1">
      <alignment horizontal="center" vertical="center"/>
      <protection locked="0"/>
    </xf>
    <xf numFmtId="49" fontId="48" fillId="0" borderId="12" xfId="0" applyNumberFormat="1" applyFont="1" applyBorder="1" applyAlignment="1" applyProtection="1">
      <alignment horizontal="center" vertical="center"/>
      <protection locked="0"/>
    </xf>
    <xf numFmtId="49" fontId="48" fillId="0" borderId="27" xfId="0" applyNumberFormat="1" applyFont="1" applyBorder="1" applyAlignment="1" applyProtection="1">
      <alignment horizontal="center" vertical="center"/>
      <protection locked="0"/>
    </xf>
    <xf numFmtId="4" fontId="48" fillId="0" borderId="12" xfId="0" applyNumberFormat="1" applyFont="1" applyFill="1" applyBorder="1" applyAlignment="1">
      <alignment horizontal="right" vertical="center"/>
    </xf>
    <xf numFmtId="49" fontId="41" fillId="0" borderId="12" xfId="0" applyNumberFormat="1" applyFont="1" applyFill="1" applyBorder="1" applyAlignment="1" applyProtection="1">
      <alignment horizontal="center" vertical="center"/>
      <protection/>
    </xf>
    <xf numFmtId="49" fontId="41" fillId="0" borderId="12" xfId="0" applyNumberFormat="1" applyFont="1" applyBorder="1" applyAlignment="1" applyProtection="1">
      <alignment horizontal="center" vertical="center"/>
      <protection locked="0"/>
    </xf>
    <xf numFmtId="49" fontId="41" fillId="0" borderId="27" xfId="0" applyNumberFormat="1" applyFont="1" applyBorder="1" applyAlignment="1" applyProtection="1">
      <alignment horizontal="center" vertical="center"/>
      <protection locked="0"/>
    </xf>
    <xf numFmtId="4" fontId="41" fillId="0" borderId="12" xfId="0" applyNumberFormat="1" applyFont="1" applyFill="1" applyBorder="1" applyAlignment="1">
      <alignment horizontal="right" vertical="center"/>
    </xf>
    <xf numFmtId="49" fontId="48" fillId="0" borderId="12" xfId="0" applyNumberFormat="1" applyFont="1" applyFill="1" applyBorder="1" applyAlignment="1">
      <alignment horizontal="center" vertical="top"/>
    </xf>
    <xf numFmtId="49" fontId="41" fillId="0" borderId="27" xfId="0" applyNumberFormat="1" applyFont="1" applyBorder="1" applyAlignment="1">
      <alignment horizontal="center" vertical="top"/>
    </xf>
    <xf numFmtId="49" fontId="41" fillId="0" borderId="15" xfId="0" applyNumberFormat="1" applyFont="1" applyFill="1" applyBorder="1" applyAlignment="1">
      <alignment horizontal="center" vertical="top"/>
    </xf>
    <xf numFmtId="49" fontId="41" fillId="0" borderId="23" xfId="0" applyNumberFormat="1" applyFont="1" applyBorder="1" applyAlignment="1">
      <alignment horizontal="center" vertical="top"/>
    </xf>
    <xf numFmtId="49" fontId="46" fillId="24" borderId="15" xfId="0" applyNumberFormat="1" applyFont="1" applyFill="1" applyBorder="1" applyAlignment="1" applyProtection="1">
      <alignment horizontal="center" vertical="top"/>
      <protection locked="0"/>
    </xf>
    <xf numFmtId="49" fontId="46" fillId="24" borderId="27" xfId="0" applyNumberFormat="1" applyFont="1" applyFill="1" applyBorder="1" applyAlignment="1" applyProtection="1">
      <alignment horizontal="center" vertical="top"/>
      <protection locked="0"/>
    </xf>
    <xf numFmtId="49" fontId="46" fillId="24" borderId="12" xfId="0" applyNumberFormat="1" applyFont="1" applyFill="1" applyBorder="1" applyAlignment="1" applyProtection="1">
      <alignment horizontal="center" vertical="top"/>
      <protection locked="0"/>
    </xf>
    <xf numFmtId="4" fontId="46" fillId="24" borderId="12" xfId="0" applyNumberFormat="1" applyFont="1" applyFill="1" applyBorder="1" applyAlignment="1">
      <alignment vertical="top"/>
    </xf>
    <xf numFmtId="49" fontId="47" fillId="0" borderId="30" xfId="0" applyNumberFormat="1" applyFont="1" applyFill="1" applyBorder="1" applyAlignment="1" applyProtection="1">
      <alignment horizontal="center" vertical="top"/>
      <protection/>
    </xf>
    <xf numFmtId="49" fontId="47" fillId="0" borderId="31" xfId="0" applyNumberFormat="1" applyFont="1" applyBorder="1" applyAlignment="1" applyProtection="1">
      <alignment horizontal="center" vertical="top"/>
      <protection locked="0"/>
    </xf>
    <xf numFmtId="49" fontId="48" fillId="0" borderId="31" xfId="0" applyNumberFormat="1" applyFont="1" applyBorder="1" applyAlignment="1" applyProtection="1">
      <alignment horizontal="center" vertical="top"/>
      <protection locked="0"/>
    </xf>
    <xf numFmtId="49" fontId="41" fillId="0" borderId="31" xfId="0" applyNumberFormat="1" applyFont="1" applyBorder="1" applyAlignment="1" applyProtection="1">
      <alignment horizontal="center" vertical="top"/>
      <protection locked="0"/>
    </xf>
    <xf numFmtId="49" fontId="47" fillId="0" borderId="15" xfId="0" applyNumberFormat="1" applyFont="1" applyFill="1" applyBorder="1" applyAlignment="1" applyProtection="1">
      <alignment horizontal="center" vertical="top"/>
      <protection locked="0"/>
    </xf>
    <xf numFmtId="49" fontId="48" fillId="0" borderId="12" xfId="0" applyNumberFormat="1" applyFont="1" applyFill="1" applyBorder="1" applyAlignment="1" applyProtection="1">
      <alignment horizontal="center" vertical="top"/>
      <protection locked="0"/>
    </xf>
    <xf numFmtId="49" fontId="41" fillId="0" borderId="12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Border="1" applyAlignment="1" applyProtection="1">
      <alignment horizontal="center" vertical="top"/>
      <protection locked="0"/>
    </xf>
    <xf numFmtId="49" fontId="46" fillId="24" borderId="23" xfId="0" applyNumberFormat="1" applyFont="1" applyFill="1" applyBorder="1" applyAlignment="1" applyProtection="1">
      <alignment horizontal="center" vertical="top"/>
      <protection locked="0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Fill="1" applyBorder="1" applyAlignment="1" applyProtection="1">
      <alignment horizontal="center" vertical="top"/>
      <protection locked="0"/>
    </xf>
    <xf numFmtId="49" fontId="46" fillId="0" borderId="27" xfId="0" applyNumberFormat="1" applyFont="1" applyFill="1" applyBorder="1" applyAlignment="1" applyProtection="1">
      <alignment horizontal="center" vertical="top"/>
      <protection locked="0"/>
    </xf>
    <xf numFmtId="4" fontId="47" fillId="0" borderId="12" xfId="0" applyNumberFormat="1" applyFont="1" applyFill="1" applyBorder="1" applyAlignment="1">
      <alignment vertical="top"/>
    </xf>
    <xf numFmtId="49" fontId="48" fillId="0" borderId="30" xfId="0" applyNumberFormat="1" applyFont="1" applyFill="1" applyBorder="1" applyAlignment="1" applyProtection="1">
      <alignment horizontal="center" vertical="top"/>
      <protection/>
    </xf>
    <xf numFmtId="49" fontId="48" fillId="0" borderId="12" xfId="0" applyNumberFormat="1" applyFont="1" applyFill="1" applyBorder="1" applyAlignment="1" applyProtection="1">
      <alignment horizontal="center" vertical="top"/>
      <protection locked="0"/>
    </xf>
    <xf numFmtId="49" fontId="48" fillId="0" borderId="27" xfId="0" applyNumberFormat="1" applyFont="1" applyFill="1" applyBorder="1" applyAlignment="1" applyProtection="1">
      <alignment horizontal="center" vertical="top"/>
      <protection locked="0"/>
    </xf>
    <xf numFmtId="4" fontId="48" fillId="0" borderId="12" xfId="0" applyNumberFormat="1" applyFont="1" applyFill="1" applyBorder="1" applyAlignment="1">
      <alignment vertical="top"/>
    </xf>
    <xf numFmtId="49" fontId="47" fillId="0" borderId="15" xfId="0" applyNumberFormat="1" applyFont="1" applyFill="1" applyBorder="1" applyAlignment="1">
      <alignment horizontal="center" vertical="top"/>
    </xf>
    <xf numFmtId="4" fontId="51" fillId="0" borderId="12" xfId="0" applyNumberFormat="1" applyFont="1" applyBorder="1" applyAlignment="1">
      <alignment vertical="top"/>
    </xf>
    <xf numFmtId="49" fontId="41" fillId="0" borderId="15" xfId="0" applyNumberFormat="1" applyFont="1" applyFill="1" applyBorder="1" applyAlignment="1" applyProtection="1">
      <alignment horizontal="center" vertical="top"/>
      <protection locked="0"/>
    </xf>
    <xf numFmtId="49" fontId="51" fillId="0" borderId="15" xfId="0" applyNumberFormat="1" applyFont="1" applyFill="1" applyBorder="1" applyAlignment="1" applyProtection="1">
      <alignment horizontal="center" vertical="top"/>
      <protection locked="0"/>
    </xf>
    <xf numFmtId="49" fontId="51" fillId="0" borderId="23" xfId="0" applyNumberFormat="1" applyFont="1" applyBorder="1" applyAlignment="1" applyProtection="1">
      <alignment horizontal="center" vertical="top"/>
      <protection locked="0"/>
    </xf>
    <xf numFmtId="49" fontId="46" fillId="0" borderId="12" xfId="0" applyNumberFormat="1" applyFont="1" applyBorder="1" applyAlignment="1" applyProtection="1">
      <alignment horizontal="center" vertical="top"/>
      <protection locked="0"/>
    </xf>
    <xf numFmtId="49" fontId="46" fillId="0" borderId="27" xfId="0" applyNumberFormat="1" applyFont="1" applyBorder="1" applyAlignment="1" applyProtection="1">
      <alignment horizontal="center" vertical="top"/>
      <protection locked="0"/>
    </xf>
    <xf numFmtId="49" fontId="48" fillId="0" borderId="15" xfId="0" applyNumberFormat="1" applyFont="1" applyFill="1" applyBorder="1" applyAlignment="1" applyProtection="1">
      <alignment horizontal="center" vertical="top"/>
      <protection locked="0"/>
    </xf>
    <xf numFmtId="49" fontId="52" fillId="0" borderId="12" xfId="0" applyNumberFormat="1" applyFont="1" applyBorder="1" applyAlignment="1" applyProtection="1">
      <alignment horizontal="center" vertical="top"/>
      <protection locked="0"/>
    </xf>
    <xf numFmtId="49" fontId="52" fillId="0" borderId="27" xfId="0" applyNumberFormat="1" applyFont="1" applyBorder="1" applyAlignment="1" applyProtection="1">
      <alignment horizontal="center" vertical="top"/>
      <protection locked="0"/>
    </xf>
    <xf numFmtId="49" fontId="44" fillId="0" borderId="15" xfId="0" applyNumberFormat="1" applyFont="1" applyFill="1" applyBorder="1" applyAlignment="1" applyProtection="1">
      <alignment horizontal="center" vertical="top"/>
      <protection locked="0"/>
    </xf>
    <xf numFmtId="49" fontId="44" fillId="0" borderId="23" xfId="0" applyNumberFormat="1" applyFont="1" applyBorder="1" applyAlignment="1" applyProtection="1">
      <alignment horizontal="center" vertical="top"/>
      <protection locked="0"/>
    </xf>
    <xf numFmtId="49" fontId="44" fillId="0" borderId="12" xfId="0" applyNumberFormat="1" applyFont="1" applyBorder="1" applyAlignment="1" applyProtection="1">
      <alignment horizontal="center" vertical="top"/>
      <protection locked="0"/>
    </xf>
    <xf numFmtId="49" fontId="44" fillId="0" borderId="27" xfId="0" applyNumberFormat="1" applyFont="1" applyBorder="1" applyAlignment="1" applyProtection="1">
      <alignment horizontal="center" vertical="top"/>
      <protection locked="0"/>
    </xf>
    <xf numFmtId="4" fontId="44" fillId="0" borderId="12" xfId="0" applyNumberFormat="1" applyFont="1" applyBorder="1" applyAlignment="1">
      <alignment vertical="top"/>
    </xf>
    <xf numFmtId="49" fontId="41" fillId="0" borderId="12" xfId="0" applyNumberFormat="1" applyFont="1" applyFill="1" applyBorder="1" applyAlignment="1">
      <alignment horizontal="center" vertical="top"/>
    </xf>
    <xf numFmtId="49" fontId="48" fillId="0" borderId="15" xfId="0" applyNumberFormat="1" applyFont="1" applyFill="1" applyBorder="1" applyAlignment="1">
      <alignment horizontal="center" vertical="top"/>
    </xf>
    <xf numFmtId="49" fontId="48" fillId="0" borderId="23" xfId="0" applyNumberFormat="1" applyFont="1" applyBorder="1" applyAlignment="1">
      <alignment horizontal="center" vertical="top"/>
    </xf>
    <xf numFmtId="49" fontId="47" fillId="0" borderId="23" xfId="0" applyNumberFormat="1" applyFont="1" applyBorder="1" applyAlignment="1">
      <alignment horizontal="center" vertical="top"/>
    </xf>
    <xf numFmtId="49" fontId="47" fillId="0" borderId="27" xfId="0" applyNumberFormat="1" applyFont="1" applyBorder="1" applyAlignment="1">
      <alignment horizontal="center" vertical="top"/>
    </xf>
    <xf numFmtId="49" fontId="44" fillId="0" borderId="15" xfId="0" applyNumberFormat="1" applyFont="1" applyFill="1" applyBorder="1" applyAlignment="1">
      <alignment horizontal="center" vertical="top"/>
    </xf>
    <xf numFmtId="49" fontId="44" fillId="0" borderId="23" xfId="0" applyNumberFormat="1" applyFont="1" applyBorder="1" applyAlignment="1">
      <alignment horizontal="center" vertical="top"/>
    </xf>
    <xf numFmtId="49" fontId="44" fillId="0" borderId="12" xfId="0" applyNumberFormat="1" applyFont="1" applyBorder="1" applyAlignment="1" applyProtection="1">
      <alignment horizontal="center" vertical="top"/>
      <protection locked="0"/>
    </xf>
    <xf numFmtId="49" fontId="44" fillId="0" borderId="27" xfId="0" applyNumberFormat="1" applyFont="1" applyBorder="1" applyAlignment="1" applyProtection="1">
      <alignment horizontal="center" vertical="top"/>
      <protection locked="0"/>
    </xf>
    <xf numFmtId="4" fontId="44" fillId="0" borderId="12" xfId="0" applyNumberFormat="1" applyFont="1" applyBorder="1" applyAlignment="1">
      <alignment vertical="top"/>
    </xf>
    <xf numFmtId="49" fontId="44" fillId="0" borderId="12" xfId="0" applyNumberFormat="1" applyFont="1" applyFill="1" applyBorder="1" applyAlignment="1">
      <alignment horizontal="center" vertical="top"/>
    </xf>
    <xf numFmtId="49" fontId="44" fillId="0" borderId="23" xfId="0" applyNumberFormat="1" applyFont="1" applyBorder="1" applyAlignment="1">
      <alignment horizontal="center" vertical="top"/>
    </xf>
    <xf numFmtId="49" fontId="44" fillId="0" borderId="27" xfId="0" applyNumberFormat="1" applyFont="1" applyBorder="1" applyAlignment="1">
      <alignment horizontal="center" vertical="top"/>
    </xf>
    <xf numFmtId="49" fontId="44" fillId="0" borderId="15" xfId="0" applyNumberFormat="1" applyFont="1" applyFill="1" applyBorder="1" applyAlignment="1">
      <alignment horizontal="center" vertical="top"/>
    </xf>
    <xf numFmtId="49" fontId="42" fillId="0" borderId="12" xfId="0" applyNumberFormat="1" applyFont="1" applyFill="1" applyBorder="1" applyAlignment="1">
      <alignment horizontal="center" vertical="top"/>
    </xf>
    <xf numFmtId="4" fontId="41" fillId="0" borderId="14" xfId="0" applyNumberFormat="1" applyFont="1" applyBorder="1" applyAlignment="1">
      <alignment vertical="top"/>
    </xf>
    <xf numFmtId="49" fontId="44" fillId="0" borderId="18" xfId="0" applyNumberFormat="1" applyFont="1" applyFill="1" applyBorder="1" applyAlignment="1">
      <alignment horizontal="center" vertical="top"/>
    </xf>
    <xf numFmtId="49" fontId="48" fillId="0" borderId="15" xfId="0" applyNumberFormat="1" applyFont="1" applyFill="1" applyBorder="1" applyAlignment="1">
      <alignment horizontal="center" vertical="top"/>
    </xf>
    <xf numFmtId="49" fontId="48" fillId="0" borderId="23" xfId="0" applyNumberFormat="1" applyFont="1" applyBorder="1" applyAlignment="1">
      <alignment horizontal="center" vertical="top"/>
    </xf>
    <xf numFmtId="49" fontId="48" fillId="0" borderId="27" xfId="0" applyNumberFormat="1" applyFont="1" applyBorder="1" applyAlignment="1">
      <alignment horizontal="center" vertical="top"/>
    </xf>
    <xf numFmtId="49" fontId="47" fillId="0" borderId="23" xfId="0" applyNumberFormat="1" applyFont="1" applyBorder="1" applyAlignment="1" applyProtection="1">
      <alignment horizontal="center" vertical="center"/>
      <protection locked="0"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9" fontId="41" fillId="0" borderId="27" xfId="0" applyNumberFormat="1" applyFont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right" vertical="center"/>
    </xf>
    <xf numFmtId="49" fontId="48" fillId="0" borderId="15" xfId="0" applyNumberFormat="1" applyFont="1" applyBorder="1" applyAlignment="1" applyProtection="1">
      <alignment horizontal="center" vertical="top"/>
      <protection locked="0"/>
    </xf>
    <xf numFmtId="4" fontId="41" fillId="0" borderId="14" xfId="0" applyNumberFormat="1" applyFont="1" applyFill="1" applyBorder="1" applyAlignment="1">
      <alignment vertical="top"/>
    </xf>
    <xf numFmtId="49" fontId="44" fillId="0" borderId="15" xfId="0" applyNumberFormat="1" applyFont="1" applyFill="1" applyBorder="1" applyAlignment="1">
      <alignment horizontal="center" vertical="top"/>
    </xf>
    <xf numFmtId="49" fontId="44" fillId="0" borderId="23" xfId="0" applyNumberFormat="1" applyFont="1" applyBorder="1" applyAlignment="1" applyProtection="1">
      <alignment horizontal="center" vertical="top"/>
      <protection locked="0"/>
    </xf>
    <xf numFmtId="49" fontId="44" fillId="0" borderId="12" xfId="0" applyNumberFormat="1" applyFont="1" applyBorder="1" applyAlignment="1" applyProtection="1">
      <alignment horizontal="center" vertical="top"/>
      <protection locked="0"/>
    </xf>
    <xf numFmtId="49" fontId="44" fillId="0" borderId="27" xfId="0" applyNumberFormat="1" applyFont="1" applyBorder="1" applyAlignment="1" applyProtection="1">
      <alignment horizontal="center" vertical="center"/>
      <protection locked="0"/>
    </xf>
    <xf numFmtId="4" fontId="44" fillId="0" borderId="12" xfId="0" applyNumberFormat="1" applyFont="1" applyBorder="1" applyAlignment="1">
      <alignment vertical="top"/>
    </xf>
    <xf numFmtId="49" fontId="46" fillId="22" borderId="15" xfId="0" applyNumberFormat="1" applyFont="1" applyFill="1" applyBorder="1" applyAlignment="1" applyProtection="1">
      <alignment horizontal="center" vertical="top"/>
      <protection/>
    </xf>
    <xf numFmtId="49" fontId="46" fillId="22" borderId="23" xfId="0" applyNumberFormat="1" applyFont="1" applyFill="1" applyBorder="1" applyAlignment="1" applyProtection="1">
      <alignment horizontal="center" vertical="top"/>
      <protection locked="0"/>
    </xf>
    <xf numFmtId="49" fontId="46" fillId="22" borderId="12" xfId="0" applyNumberFormat="1" applyFont="1" applyFill="1" applyBorder="1" applyAlignment="1" applyProtection="1">
      <alignment horizontal="center" vertical="top"/>
      <protection locked="0"/>
    </xf>
    <xf numFmtId="49" fontId="46" fillId="22" borderId="27" xfId="0" applyNumberFormat="1" applyFont="1" applyFill="1" applyBorder="1" applyAlignment="1" applyProtection="1">
      <alignment horizontal="center" vertical="top"/>
      <protection locked="0"/>
    </xf>
    <xf numFmtId="49" fontId="44" fillId="0" borderId="15" xfId="0" applyNumberFormat="1" applyFont="1" applyFill="1" applyBorder="1" applyAlignment="1" applyProtection="1">
      <alignment horizontal="center" vertical="top"/>
      <protection locked="0"/>
    </xf>
    <xf numFmtId="49" fontId="44" fillId="0" borderId="23" xfId="0" applyNumberFormat="1" applyFont="1" applyBorder="1" applyAlignment="1" applyProtection="1">
      <alignment horizontal="center" vertical="top"/>
      <protection locked="0"/>
    </xf>
    <xf numFmtId="49" fontId="44" fillId="0" borderId="12" xfId="0" applyNumberFormat="1" applyFont="1" applyBorder="1" applyAlignment="1" applyProtection="1">
      <alignment horizontal="center" vertical="top"/>
      <protection locked="0"/>
    </xf>
    <xf numFmtId="49" fontId="44" fillId="0" borderId="27" xfId="0" applyNumberFormat="1" applyFont="1" applyBorder="1" applyAlignment="1" applyProtection="1">
      <alignment horizontal="center" vertical="top"/>
      <protection locked="0"/>
    </xf>
    <xf numFmtId="4" fontId="44" fillId="0" borderId="12" xfId="0" applyNumberFormat="1" applyFont="1" applyBorder="1" applyAlignment="1">
      <alignment vertical="top"/>
    </xf>
    <xf numFmtId="49" fontId="41" fillId="0" borderId="15" xfId="0" applyNumberFormat="1" applyFont="1" applyFill="1" applyBorder="1" applyAlignment="1" applyProtection="1">
      <alignment horizontal="center" vertical="center"/>
      <protection/>
    </xf>
    <xf numFmtId="49" fontId="41" fillId="0" borderId="23" xfId="0" applyNumberFormat="1" applyFont="1" applyBorder="1" applyAlignment="1" applyProtection="1">
      <alignment horizontal="center" vertical="center"/>
      <protection locked="0"/>
    </xf>
    <xf numFmtId="49" fontId="43" fillId="0" borderId="15" xfId="0" applyNumberFormat="1" applyFont="1" applyFill="1" applyBorder="1" applyAlignment="1" applyProtection="1">
      <alignment horizontal="center" vertical="top"/>
      <protection/>
    </xf>
    <xf numFmtId="49" fontId="44" fillId="0" borderId="30" xfId="0" applyNumberFormat="1" applyFont="1" applyFill="1" applyBorder="1" applyAlignment="1" applyProtection="1">
      <alignment horizontal="center" vertical="top"/>
      <protection/>
    </xf>
    <xf numFmtId="49" fontId="44" fillId="0" borderId="12" xfId="0" applyNumberFormat="1" applyFont="1" applyFill="1" applyBorder="1" applyAlignment="1" applyProtection="1">
      <alignment horizontal="center" vertical="top"/>
      <protection locked="0"/>
    </xf>
    <xf numFmtId="49" fontId="44" fillId="0" borderId="27" xfId="0" applyNumberFormat="1" applyFont="1" applyFill="1" applyBorder="1" applyAlignment="1" applyProtection="1">
      <alignment horizontal="center" vertical="top"/>
      <protection locked="0"/>
    </xf>
    <xf numFmtId="4" fontId="44" fillId="0" borderId="12" xfId="0" applyNumberFormat="1" applyFont="1" applyFill="1" applyBorder="1" applyAlignment="1">
      <alignment vertical="top"/>
    </xf>
    <xf numFmtId="49" fontId="44" fillId="0" borderId="27" xfId="0" applyNumberFormat="1" applyFont="1" applyBorder="1" applyAlignment="1" applyProtection="1">
      <alignment horizontal="center" vertical="top"/>
      <protection locked="0"/>
    </xf>
    <xf numFmtId="49" fontId="44" fillId="0" borderId="12" xfId="0" applyNumberFormat="1" applyFont="1" applyFill="1" applyBorder="1" applyAlignment="1">
      <alignment horizontal="center" vertical="top"/>
    </xf>
    <xf numFmtId="49" fontId="46" fillId="24" borderId="15" xfId="0" applyNumberFormat="1" applyFont="1" applyFill="1" applyBorder="1" applyAlignment="1" applyProtection="1">
      <alignment horizontal="center" vertical="top"/>
      <protection/>
    </xf>
    <xf numFmtId="49" fontId="41" fillId="0" borderId="0" xfId="0" applyNumberFormat="1" applyFont="1" applyBorder="1" applyAlignment="1" applyProtection="1">
      <alignment horizontal="center" vertical="top"/>
      <protection locked="0"/>
    </xf>
    <xf numFmtId="49" fontId="48" fillId="0" borderId="16" xfId="0" applyNumberFormat="1" applyFont="1" applyFill="1" applyBorder="1" applyAlignment="1" applyProtection="1">
      <alignment horizontal="center" vertical="top"/>
      <protection/>
    </xf>
    <xf numFmtId="49" fontId="48" fillId="0" borderId="32" xfId="0" applyNumberFormat="1" applyFont="1" applyBorder="1" applyAlignment="1" applyProtection="1">
      <alignment horizontal="center" vertical="top"/>
      <protection locked="0"/>
    </xf>
    <xf numFmtId="4" fontId="41" fillId="0" borderId="13" xfId="0" applyNumberFormat="1" applyFont="1" applyBorder="1" applyAlignment="1">
      <alignment vertical="top"/>
    </xf>
    <xf numFmtId="49" fontId="51" fillId="0" borderId="12" xfId="0" applyNumberFormat="1" applyFont="1" applyBorder="1" applyAlignment="1" applyProtection="1">
      <alignment horizontal="center" vertical="top"/>
      <protection locked="0"/>
    </xf>
    <xf numFmtId="49" fontId="51" fillId="0" borderId="27" xfId="0" applyNumberFormat="1" applyFont="1" applyBorder="1" applyAlignment="1" applyProtection="1">
      <alignment horizontal="center" vertical="top"/>
      <protection locked="0"/>
    </xf>
    <xf numFmtId="49" fontId="48" fillId="0" borderId="15" xfId="0" applyNumberFormat="1" applyFont="1" applyFill="1" applyBorder="1" applyAlignment="1" applyProtection="1">
      <alignment horizontal="center" vertical="top"/>
      <protection locked="0"/>
    </xf>
    <xf numFmtId="49" fontId="48" fillId="0" borderId="23" xfId="0" applyNumberFormat="1" applyFont="1" applyBorder="1" applyAlignment="1" applyProtection="1">
      <alignment horizontal="center" vertical="top"/>
      <protection locked="0"/>
    </xf>
    <xf numFmtId="49" fontId="48" fillId="0" borderId="27" xfId="0" applyNumberFormat="1" applyFont="1" applyBorder="1" applyAlignment="1">
      <alignment horizontal="center" vertical="center"/>
    </xf>
    <xf numFmtId="49" fontId="41" fillId="0" borderId="15" xfId="0" applyNumberFormat="1" applyFont="1" applyFill="1" applyBorder="1" applyAlignment="1" applyProtection="1">
      <alignment horizontal="center" vertical="top"/>
      <protection locked="0"/>
    </xf>
    <xf numFmtId="49" fontId="41" fillId="0" borderId="23" xfId="0" applyNumberFormat="1" applyFont="1" applyBorder="1" applyAlignment="1" applyProtection="1">
      <alignment horizontal="center" vertical="top"/>
      <protection locked="0"/>
    </xf>
    <xf numFmtId="49" fontId="46" fillId="24" borderId="12" xfId="0" applyNumberFormat="1" applyFont="1" applyFill="1" applyBorder="1" applyAlignment="1">
      <alignment horizontal="center" vertical="top"/>
    </xf>
    <xf numFmtId="49" fontId="46" fillId="24" borderId="23" xfId="0" applyNumberFormat="1" applyFont="1" applyFill="1" applyBorder="1" applyAlignment="1">
      <alignment horizontal="center" vertical="top"/>
    </xf>
    <xf numFmtId="49" fontId="46" fillId="24" borderId="27" xfId="0" applyNumberFormat="1" applyFont="1" applyFill="1" applyBorder="1" applyAlignment="1">
      <alignment horizontal="center" vertical="top"/>
    </xf>
    <xf numFmtId="49" fontId="47" fillId="0" borderId="12" xfId="0" applyNumberFormat="1" applyFont="1" applyFill="1" applyBorder="1" applyAlignment="1">
      <alignment horizontal="center" vertical="top"/>
    </xf>
    <xf numFmtId="49" fontId="44" fillId="0" borderId="16" xfId="0" applyNumberFormat="1" applyFont="1" applyFill="1" applyBorder="1" applyAlignment="1" applyProtection="1">
      <alignment horizontal="center" vertical="top"/>
      <protection/>
    </xf>
    <xf numFmtId="49" fontId="44" fillId="0" borderId="32" xfId="0" applyNumberFormat="1" applyFont="1" applyBorder="1" applyAlignment="1" applyProtection="1">
      <alignment horizontal="center" vertical="top"/>
      <protection locked="0"/>
    </xf>
    <xf numFmtId="49" fontId="44" fillId="0" borderId="0" xfId="0" applyNumberFormat="1" applyFont="1" applyBorder="1" applyAlignment="1" applyProtection="1">
      <alignment horizontal="center" vertical="top"/>
      <protection locked="0"/>
    </xf>
    <xf numFmtId="49" fontId="48" fillId="0" borderId="0" xfId="0" applyNumberFormat="1" applyFont="1" applyBorder="1" applyAlignment="1" applyProtection="1">
      <alignment horizontal="center" vertical="top"/>
      <protection locked="0"/>
    </xf>
    <xf numFmtId="49" fontId="54" fillId="0" borderId="12" xfId="0" applyNumberFormat="1" applyFont="1" applyFill="1" applyBorder="1" applyAlignment="1" applyProtection="1">
      <alignment horizontal="center" vertical="top"/>
      <protection/>
    </xf>
    <xf numFmtId="49" fontId="54" fillId="0" borderId="23" xfId="0" applyNumberFormat="1" applyFont="1" applyBorder="1" applyAlignment="1" applyProtection="1">
      <alignment horizontal="center" vertical="top"/>
      <protection locked="0"/>
    </xf>
    <xf numFmtId="49" fontId="54" fillId="0" borderId="12" xfId="0" applyNumberFormat="1" applyFont="1" applyBorder="1" applyAlignment="1" applyProtection="1">
      <alignment horizontal="center" vertical="top"/>
      <protection locked="0"/>
    </xf>
    <xf numFmtId="49" fontId="54" fillId="0" borderId="27" xfId="0" applyNumberFormat="1" applyFont="1" applyBorder="1" applyAlignment="1" applyProtection="1">
      <alignment horizontal="center" vertical="top"/>
      <protection locked="0"/>
    </xf>
    <xf numFmtId="4" fontId="46" fillId="24" borderId="13" xfId="0" applyNumberFormat="1" applyFont="1" applyFill="1" applyBorder="1" applyAlignment="1">
      <alignment vertical="top"/>
    </xf>
    <xf numFmtId="49" fontId="47" fillId="0" borderId="23" xfId="0" applyNumberFormat="1" applyFont="1" applyFill="1" applyBorder="1" applyAlignment="1" applyProtection="1">
      <alignment horizontal="center" vertical="top"/>
      <protection locked="0"/>
    </xf>
    <xf numFmtId="49" fontId="47" fillId="0" borderId="12" xfId="0" applyNumberFormat="1" applyFont="1" applyFill="1" applyBorder="1" applyAlignment="1" applyProtection="1">
      <alignment horizontal="center" vertical="top"/>
      <protection locked="0"/>
    </xf>
    <xf numFmtId="49" fontId="47" fillId="0" borderId="27" xfId="0" applyNumberFormat="1" applyFont="1" applyFill="1" applyBorder="1" applyAlignment="1" applyProtection="1">
      <alignment horizontal="center" vertical="top"/>
      <protection locked="0"/>
    </xf>
    <xf numFmtId="4" fontId="47" fillId="0" borderId="13" xfId="0" applyNumberFormat="1" applyFont="1" applyFill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49" fontId="46" fillId="24" borderId="12" xfId="0" applyNumberFormat="1" applyFont="1" applyFill="1" applyBorder="1" applyAlignment="1" applyProtection="1">
      <alignment horizontal="center" vertical="top"/>
      <protection/>
    </xf>
    <xf numFmtId="49" fontId="47" fillId="0" borderId="0" xfId="0" applyNumberFormat="1" applyFont="1" applyFill="1" applyBorder="1" applyAlignment="1" applyProtection="1">
      <alignment horizontal="center" vertical="top"/>
      <protection/>
    </xf>
    <xf numFmtId="49" fontId="47" fillId="0" borderId="10" xfId="0" applyNumberFormat="1" applyFont="1" applyFill="1" applyBorder="1" applyAlignment="1" applyProtection="1">
      <alignment horizontal="center" vertical="top"/>
      <protection locked="0"/>
    </xf>
    <xf numFmtId="49" fontId="47" fillId="0" borderId="0" xfId="0" applyNumberFormat="1" applyFont="1" applyFill="1" applyBorder="1" applyAlignment="1" applyProtection="1">
      <alignment horizontal="center" vertical="top"/>
      <protection locked="0"/>
    </xf>
    <xf numFmtId="49" fontId="48" fillId="0" borderId="23" xfId="0" applyNumberFormat="1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 wrapText="1"/>
    </xf>
    <xf numFmtId="49" fontId="48" fillId="0" borderId="27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/>
    </xf>
    <xf numFmtId="49" fontId="41" fillId="0" borderId="32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 locked="0"/>
    </xf>
    <xf numFmtId="49" fontId="41" fillId="0" borderId="14" xfId="0" applyNumberFormat="1" applyFont="1" applyFill="1" applyBorder="1" applyAlignment="1" applyProtection="1">
      <alignment horizontal="center" vertical="top"/>
      <protection/>
    </xf>
    <xf numFmtId="49" fontId="46" fillId="24" borderId="17" xfId="0" applyNumberFormat="1" applyFont="1" applyFill="1" applyBorder="1" applyAlignment="1">
      <alignment horizontal="left" vertical="top"/>
    </xf>
    <xf numFmtId="49" fontId="46" fillId="24" borderId="33" xfId="0" applyNumberFormat="1" applyFont="1" applyFill="1" applyBorder="1" applyAlignment="1">
      <alignment horizontal="left" vertical="top"/>
    </xf>
    <xf numFmtId="49" fontId="46" fillId="24" borderId="34" xfId="0" applyNumberFormat="1" applyFont="1" applyFill="1" applyBorder="1" applyAlignment="1">
      <alignment horizontal="center" vertical="top"/>
    </xf>
    <xf numFmtId="4" fontId="46" fillId="24" borderId="35" xfId="0" applyNumberFormat="1" applyFont="1" applyFill="1" applyBorder="1" applyAlignment="1">
      <alignment vertical="top"/>
    </xf>
    <xf numFmtId="0" fontId="0" fillId="22" borderId="12" xfId="0" applyFont="1" applyFill="1" applyBorder="1" applyAlignment="1">
      <alignment/>
    </xf>
    <xf numFmtId="4" fontId="0" fillId="22" borderId="12" xfId="0" applyNumberFormat="1" applyFont="1" applyFill="1" applyBorder="1" applyAlignment="1">
      <alignment/>
    </xf>
    <xf numFmtId="49" fontId="52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8" xfId="0" applyNumberFormat="1" applyFont="1" applyFill="1" applyBorder="1" applyAlignment="1" applyProtection="1">
      <alignment horizontal="center" vertical="top"/>
      <protection/>
    </xf>
    <xf numFmtId="49" fontId="48" fillId="0" borderId="18" xfId="0" applyNumberFormat="1" applyFont="1" applyFill="1" applyBorder="1" applyAlignment="1" applyProtection="1">
      <alignment horizontal="center" vertical="top"/>
      <protection/>
    </xf>
    <xf numFmtId="49" fontId="55" fillId="0" borderId="12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 applyProtection="1">
      <alignment horizontal="center" vertical="top"/>
      <protection/>
    </xf>
    <xf numFmtId="49" fontId="41" fillId="0" borderId="32" xfId="0" applyNumberFormat="1" applyFont="1" applyBorder="1" applyAlignment="1" applyProtection="1">
      <alignment horizontal="center" vertical="top"/>
      <protection locked="0"/>
    </xf>
    <xf numFmtId="49" fontId="48" fillId="0" borderId="16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171" fontId="42" fillId="0" borderId="16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32" fillId="0" borderId="23" xfId="0" applyNumberFormat="1" applyFont="1" applyBorder="1" applyAlignment="1">
      <alignment horizontal="left" vertical="justify" wrapText="1"/>
    </xf>
    <xf numFmtId="49" fontId="32" fillId="0" borderId="27" xfId="0" applyNumberFormat="1" applyFont="1" applyBorder="1" applyAlignment="1">
      <alignment horizontal="left" vertical="justify" wrapText="1"/>
    </xf>
    <xf numFmtId="49" fontId="32" fillId="0" borderId="15" xfId="0" applyNumberFormat="1" applyFont="1" applyBorder="1" applyAlignment="1">
      <alignment horizontal="left" vertical="justify" wrapText="1"/>
    </xf>
    <xf numFmtId="49" fontId="7" fillId="0" borderId="12" xfId="0" applyNumberFormat="1" applyFont="1" applyBorder="1" applyAlignment="1">
      <alignment horizontal="left" vertical="top" wrapText="1"/>
    </xf>
    <xf numFmtId="0" fontId="35" fillId="0" borderId="12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5" fillId="0" borderId="27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0" fontId="33" fillId="0" borderId="27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0" fillId="0" borderId="0" xfId="0" applyAlignment="1">
      <alignment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37" xfId="0" applyFont="1" applyFill="1" applyBorder="1" applyAlignment="1" applyProtection="1">
      <alignment horizontal="center" vertical="center" wrapText="1"/>
      <protection/>
    </xf>
    <xf numFmtId="0" fontId="43" fillId="0" borderId="38" xfId="0" applyFont="1" applyFill="1" applyBorder="1" applyAlignment="1" applyProtection="1">
      <alignment horizontal="center" vertical="center" wrapText="1"/>
      <protection/>
    </xf>
    <xf numFmtId="0" fontId="43" fillId="0" borderId="39" xfId="0" applyFont="1" applyFill="1" applyBorder="1" applyAlignment="1" applyProtection="1">
      <alignment horizontal="center" vertical="center" textRotation="90" wrapText="1"/>
      <protection/>
    </xf>
    <xf numFmtId="0" fontId="0" fillId="0" borderId="26" xfId="0" applyFont="1" applyBorder="1" applyAlignment="1">
      <alignment horizontal="center" vertical="center" textRotation="90" wrapText="1"/>
    </xf>
    <xf numFmtId="49" fontId="43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49" fontId="43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43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49" fontId="46" fillId="22" borderId="12" xfId="0" applyNumberFormat="1" applyFont="1" applyFill="1" applyBorder="1" applyAlignment="1">
      <alignment horizontal="left" vertical="top" wrapText="1"/>
    </xf>
    <xf numFmtId="49" fontId="47" fillId="0" borderId="28" xfId="0" applyNumberFormat="1" applyFont="1" applyBorder="1" applyAlignment="1">
      <alignment horizontal="left" vertical="top" wrapText="1"/>
    </xf>
    <xf numFmtId="49" fontId="41" fillId="0" borderId="28" xfId="0" applyNumberFormat="1" applyFont="1" applyBorder="1" applyAlignment="1">
      <alignment horizontal="left" vertical="top" wrapText="1"/>
    </xf>
    <xf numFmtId="49" fontId="48" fillId="0" borderId="28" xfId="0" applyNumberFormat="1" applyFont="1" applyBorder="1" applyAlignment="1">
      <alignment horizontal="left" vertical="top" wrapText="1"/>
    </xf>
    <xf numFmtId="49" fontId="48" fillId="0" borderId="12" xfId="0" applyNumberFormat="1" applyFont="1" applyBorder="1" applyAlignment="1">
      <alignment wrapText="1"/>
    </xf>
    <xf numFmtId="49" fontId="48" fillId="0" borderId="26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wrapText="1"/>
    </xf>
    <xf numFmtId="2" fontId="41" fillId="0" borderId="12" xfId="0" applyNumberFormat="1" applyFont="1" applyFill="1" applyBorder="1" applyAlignment="1">
      <alignment horizontal="left" vertical="center" wrapText="1"/>
    </xf>
    <xf numFmtId="2" fontId="48" fillId="0" borderId="12" xfId="0" applyNumberFormat="1" applyFont="1" applyFill="1" applyBorder="1" applyAlignment="1">
      <alignment horizontal="left" vertical="center" wrapText="1"/>
    </xf>
    <xf numFmtId="2" fontId="48" fillId="0" borderId="12" xfId="0" applyNumberFormat="1" applyFont="1" applyFill="1" applyBorder="1" applyAlignment="1">
      <alignment horizontal="left" vertical="top" wrapText="1"/>
    </xf>
    <xf numFmtId="2" fontId="48" fillId="0" borderId="0" xfId="0" applyNumberFormat="1" applyFont="1" applyAlignment="1">
      <alignment wrapText="1"/>
    </xf>
    <xf numFmtId="2" fontId="47" fillId="0" borderId="28" xfId="0" applyNumberFormat="1" applyFont="1" applyBorder="1" applyAlignment="1">
      <alignment/>
    </xf>
    <xf numFmtId="2" fontId="48" fillId="0" borderId="28" xfId="0" applyNumberFormat="1" applyFont="1" applyBorder="1" applyAlignment="1">
      <alignment/>
    </xf>
    <xf numFmtId="2" fontId="43" fillId="0" borderId="26" xfId="0" applyNumberFormat="1" applyFont="1" applyBorder="1" applyAlignment="1">
      <alignment/>
    </xf>
    <xf numFmtId="2" fontId="47" fillId="0" borderId="28" xfId="0" applyNumberFormat="1" applyFont="1" applyBorder="1" applyAlignment="1">
      <alignment horizontal="left" vertical="top" wrapText="1"/>
    </xf>
    <xf numFmtId="2" fontId="48" fillId="0" borderId="28" xfId="0" applyNumberFormat="1" applyFont="1" applyBorder="1" applyAlignment="1">
      <alignment wrapText="1"/>
    </xf>
    <xf numFmtId="2" fontId="43" fillId="0" borderId="26" xfId="0" applyNumberFormat="1" applyFont="1" applyBorder="1" applyAlignment="1">
      <alignment wrapText="1"/>
    </xf>
    <xf numFmtId="2" fontId="48" fillId="0" borderId="12" xfId="0" applyNumberFormat="1" applyFont="1" applyFill="1" applyBorder="1" applyAlignment="1">
      <alignment horizontal="left" vertical="center" wrapText="1"/>
    </xf>
    <xf numFmtId="2" fontId="41" fillId="0" borderId="26" xfId="0" applyNumberFormat="1" applyFont="1" applyFill="1" applyBorder="1" applyAlignment="1">
      <alignment horizontal="left" vertical="center" wrapText="1"/>
    </xf>
    <xf numFmtId="2" fontId="48" fillId="0" borderId="28" xfId="0" applyNumberFormat="1" applyFont="1" applyBorder="1" applyAlignment="1">
      <alignment horizontal="left" vertical="top" wrapText="1"/>
    </xf>
    <xf numFmtId="2" fontId="46" fillId="24" borderId="12" xfId="0" applyNumberFormat="1" applyFont="1" applyFill="1" applyBorder="1" applyAlignment="1">
      <alignment horizontal="left" vertical="center" wrapText="1"/>
    </xf>
    <xf numFmtId="2" fontId="47" fillId="0" borderId="43" xfId="0" applyNumberFormat="1" applyFont="1" applyBorder="1" applyAlignment="1">
      <alignment horizontal="left" vertical="top" wrapText="1"/>
    </xf>
    <xf numFmtId="2" fontId="48" fillId="0" borderId="12" xfId="0" applyNumberFormat="1" applyFont="1" applyBorder="1" applyAlignment="1">
      <alignment wrapText="1"/>
    </xf>
    <xf numFmtId="2" fontId="47" fillId="0" borderId="12" xfId="0" applyNumberFormat="1" applyFont="1" applyFill="1" applyBorder="1" applyAlignment="1">
      <alignment horizontal="left" vertical="center" wrapText="1"/>
    </xf>
    <xf numFmtId="2" fontId="48" fillId="0" borderId="23" xfId="0" applyNumberFormat="1" applyFont="1" applyBorder="1" applyAlignment="1">
      <alignment wrapText="1"/>
    </xf>
    <xf numFmtId="2" fontId="44" fillId="0" borderId="23" xfId="0" applyNumberFormat="1" applyFont="1" applyBorder="1" applyAlignment="1">
      <alignment wrapText="1"/>
    </xf>
    <xf numFmtId="2" fontId="48" fillId="0" borderId="43" xfId="0" applyNumberFormat="1" applyFont="1" applyBorder="1" applyAlignment="1">
      <alignment horizontal="left" vertical="top" wrapText="1"/>
    </xf>
    <xf numFmtId="2" fontId="41" fillId="0" borderId="38" xfId="0" applyNumberFormat="1" applyFont="1" applyFill="1" applyBorder="1" applyAlignment="1">
      <alignment horizontal="left" vertical="center" wrapText="1"/>
    </xf>
    <xf numFmtId="2" fontId="46" fillId="24" borderId="28" xfId="0" applyNumberFormat="1" applyFont="1" applyFill="1" applyBorder="1" applyAlignment="1">
      <alignment horizontal="left" vertical="top" wrapText="1"/>
    </xf>
    <xf numFmtId="2" fontId="50" fillId="0" borderId="28" xfId="0" applyNumberFormat="1" applyFont="1" applyBorder="1" applyAlignment="1">
      <alignment horizontal="left" vertical="center" wrapText="1"/>
    </xf>
    <xf numFmtId="2" fontId="48" fillId="0" borderId="12" xfId="0" applyNumberFormat="1" applyFont="1" applyBorder="1" applyAlignment="1">
      <alignment wrapText="1"/>
    </xf>
    <xf numFmtId="2" fontId="50" fillId="0" borderId="28" xfId="0" applyNumberFormat="1" applyFont="1" applyBorder="1" applyAlignment="1">
      <alignment horizontal="left" vertical="top" wrapText="1"/>
    </xf>
    <xf numFmtId="2" fontId="43" fillId="0" borderId="28" xfId="0" applyNumberFormat="1" applyFont="1" applyBorder="1" applyAlignment="1">
      <alignment wrapText="1"/>
    </xf>
    <xf numFmtId="2" fontId="41" fillId="0" borderId="28" xfId="0" applyNumberFormat="1" applyFont="1" applyBorder="1" applyAlignment="1">
      <alignment horizontal="left" vertical="top" wrapText="1"/>
    </xf>
    <xf numFmtId="2" fontId="48" fillId="0" borderId="28" xfId="0" applyNumberFormat="1" applyFont="1" applyBorder="1" applyAlignment="1">
      <alignment horizontal="left" vertical="top" wrapText="1"/>
    </xf>
    <xf numFmtId="2" fontId="44" fillId="0" borderId="28" xfId="0" applyNumberFormat="1" applyFont="1" applyBorder="1" applyAlignment="1">
      <alignment horizontal="left" vertical="top" wrapText="1"/>
    </xf>
    <xf numFmtId="2" fontId="44" fillId="0" borderId="28" xfId="0" applyNumberFormat="1" applyFont="1" applyBorder="1" applyAlignment="1">
      <alignment horizontal="left" vertical="top" wrapText="1"/>
    </xf>
    <xf numFmtId="2" fontId="41" fillId="0" borderId="0" xfId="0" applyNumberFormat="1" applyFont="1" applyFill="1" applyBorder="1" applyAlignment="1">
      <alignment horizontal="left" vertical="center" wrapText="1"/>
    </xf>
    <xf numFmtId="2" fontId="44" fillId="0" borderId="12" xfId="0" applyNumberFormat="1" applyFont="1" applyFill="1" applyBorder="1" applyAlignment="1">
      <alignment horizontal="left" vertical="center" wrapText="1"/>
    </xf>
    <xf numFmtId="2" fontId="44" fillId="0" borderId="43" xfId="0" applyNumberFormat="1" applyFont="1" applyBorder="1" applyAlignment="1">
      <alignment horizontal="left" vertical="top" wrapText="1"/>
    </xf>
    <xf numFmtId="2" fontId="41" fillId="0" borderId="23" xfId="0" applyNumberFormat="1" applyFont="1" applyFill="1" applyBorder="1" applyAlignment="1">
      <alignment horizontal="left" vertical="center" wrapText="1"/>
    </xf>
    <xf numFmtId="2" fontId="44" fillId="0" borderId="12" xfId="0" applyNumberFormat="1" applyFont="1" applyBorder="1" applyAlignment="1">
      <alignment wrapText="1"/>
    </xf>
    <xf numFmtId="2" fontId="48" fillId="0" borderId="43" xfId="0" applyNumberFormat="1" applyFont="1" applyBorder="1" applyAlignment="1">
      <alignment horizontal="left" vertical="top" wrapText="1"/>
    </xf>
    <xf numFmtId="2" fontId="48" fillId="0" borderId="27" xfId="0" applyNumberFormat="1" applyFont="1" applyBorder="1" applyAlignment="1">
      <alignment horizontal="left" vertical="top" wrapText="1"/>
    </xf>
    <xf numFmtId="2" fontId="48" fillId="0" borderId="12" xfId="0" applyNumberFormat="1" applyFont="1" applyBorder="1" applyAlignment="1">
      <alignment horizontal="left" vertical="top" wrapText="1"/>
    </xf>
    <xf numFmtId="2" fontId="41" fillId="0" borderId="27" xfId="0" applyNumberFormat="1" applyFont="1" applyBorder="1" applyAlignment="1">
      <alignment horizontal="left" vertical="top" wrapText="1"/>
    </xf>
    <xf numFmtId="2" fontId="46" fillId="22" borderId="28" xfId="0" applyNumberFormat="1" applyFont="1" applyFill="1" applyBorder="1" applyAlignment="1">
      <alignment horizontal="left" vertical="top" wrapText="1"/>
    </xf>
    <xf numFmtId="2" fontId="44" fillId="0" borderId="28" xfId="0" applyNumberFormat="1" applyFont="1" applyBorder="1" applyAlignment="1">
      <alignment horizontal="left" vertical="top" wrapText="1"/>
    </xf>
    <xf numFmtId="2" fontId="48" fillId="0" borderId="27" xfId="0" applyNumberFormat="1" applyFont="1" applyFill="1" applyBorder="1" applyAlignment="1">
      <alignment horizontal="left" vertical="center" wrapText="1"/>
    </xf>
    <xf numFmtId="2" fontId="48" fillId="0" borderId="31" xfId="0" applyNumberFormat="1" applyFont="1" applyBorder="1" applyAlignment="1">
      <alignment horizontal="left" vertical="top" wrapText="1"/>
    </xf>
    <xf numFmtId="2" fontId="44" fillId="0" borderId="0" xfId="0" applyNumberFormat="1" applyFont="1" applyAlignment="1">
      <alignment wrapText="1"/>
    </xf>
    <xf numFmtId="2" fontId="44" fillId="0" borderId="27" xfId="0" applyNumberFormat="1" applyFont="1" applyFill="1" applyBorder="1" applyAlignment="1">
      <alignment horizontal="left" vertical="center" wrapText="1"/>
    </xf>
    <xf numFmtId="2" fontId="41" fillId="0" borderId="12" xfId="0" applyNumberFormat="1" applyFont="1" applyBorder="1" applyAlignment="1">
      <alignment horizontal="left" vertical="top" wrapText="1"/>
    </xf>
    <xf numFmtId="2" fontId="46" fillId="24" borderId="28" xfId="0" applyNumberFormat="1" applyFont="1" applyFill="1" applyBorder="1" applyAlignment="1">
      <alignment horizontal="left" vertical="center" wrapText="1"/>
    </xf>
    <xf numFmtId="2" fontId="47" fillId="0" borderId="28" xfId="0" applyNumberFormat="1" applyFont="1" applyFill="1" applyBorder="1" applyAlignment="1">
      <alignment horizontal="left" vertical="center" wrapText="1"/>
    </xf>
    <xf numFmtId="2" fontId="48" fillId="0" borderId="28" xfId="0" applyNumberFormat="1" applyFont="1" applyBorder="1" applyAlignment="1">
      <alignment horizontal="left" vertical="center" wrapText="1"/>
    </xf>
    <xf numFmtId="2" fontId="41" fillId="0" borderId="28" xfId="0" applyNumberFormat="1" applyFont="1" applyBorder="1" applyAlignment="1">
      <alignment horizontal="left" vertical="center" wrapText="1"/>
    </xf>
    <xf numFmtId="2" fontId="53" fillId="0" borderId="12" xfId="55" applyNumberFormat="1" applyFont="1" applyFill="1" applyBorder="1" applyAlignment="1" applyProtection="1">
      <alignment horizontal="left" vertical="top" wrapText="1"/>
      <protection hidden="1"/>
    </xf>
    <xf numFmtId="2" fontId="48" fillId="0" borderId="28" xfId="0" applyNumberFormat="1" applyFont="1" applyBorder="1" applyAlignment="1">
      <alignment horizontal="left" vertical="top" wrapText="1"/>
    </xf>
    <xf numFmtId="2" fontId="46" fillId="24" borderId="27" xfId="0" applyNumberFormat="1" applyFont="1" applyFill="1" applyBorder="1" applyAlignment="1">
      <alignment horizontal="left" vertical="top" wrapText="1"/>
    </xf>
    <xf numFmtId="2" fontId="47" fillId="0" borderId="12" xfId="0" applyNumberFormat="1" applyFont="1" applyBorder="1" applyAlignment="1">
      <alignment horizontal="left" vertical="top" wrapText="1"/>
    </xf>
    <xf numFmtId="2" fontId="41" fillId="0" borderId="27" xfId="0" applyNumberFormat="1" applyFont="1" applyFill="1" applyBorder="1" applyAlignment="1">
      <alignment horizontal="left" vertical="center" wrapText="1"/>
    </xf>
    <xf numFmtId="2" fontId="46" fillId="24" borderId="12" xfId="0" applyNumberFormat="1" applyFont="1" applyFill="1" applyBorder="1" applyAlignment="1">
      <alignment horizontal="left" vertical="top" wrapText="1"/>
    </xf>
    <xf numFmtId="2" fontId="44" fillId="0" borderId="12" xfId="0" applyNumberFormat="1" applyFont="1" applyBorder="1" applyAlignment="1">
      <alignment wrapText="1"/>
    </xf>
    <xf numFmtId="2" fontId="47" fillId="0" borderId="12" xfId="0" applyNumberFormat="1" applyFont="1" applyFill="1" applyBorder="1" applyAlignment="1">
      <alignment horizontal="left" vertical="top" wrapText="1"/>
    </xf>
    <xf numFmtId="2" fontId="47" fillId="0" borderId="28" xfId="0" applyNumberFormat="1" applyFont="1" applyFill="1" applyBorder="1" applyAlignment="1">
      <alignment horizontal="left" vertical="top" wrapText="1"/>
    </xf>
    <xf numFmtId="2" fontId="48" fillId="0" borderId="43" xfId="0" applyNumberFormat="1" applyFont="1" applyFill="1" applyBorder="1" applyAlignment="1">
      <alignment horizontal="left" vertical="center" wrapText="1"/>
    </xf>
    <xf numFmtId="2" fontId="41" fillId="0" borderId="12" xfId="0" applyNumberFormat="1" applyFont="1" applyFill="1" applyBorder="1" applyAlignment="1">
      <alignment horizontal="left" vertical="top" wrapText="1"/>
    </xf>
    <xf numFmtId="2" fontId="48" fillId="0" borderId="44" xfId="0" applyNumberFormat="1" applyFont="1" applyFill="1" applyBorder="1" applyAlignment="1">
      <alignment horizontal="left" vertical="center" wrapText="1"/>
    </xf>
    <xf numFmtId="2" fontId="41" fillId="0" borderId="26" xfId="0" applyNumberFormat="1" applyFont="1" applyFill="1" applyBorder="1" applyAlignment="1">
      <alignment horizontal="left" vertical="top" wrapText="1"/>
    </xf>
    <xf numFmtId="2" fontId="46" fillId="24" borderId="24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дох" xfId="54"/>
    <cellStyle name="Обычный_Tmp1" xfId="55"/>
    <cellStyle name="Обычный_прил7-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0"/>
  <sheetViews>
    <sheetView view="pageBreakPreview" zoomScale="60" zoomScalePageLayoutView="0" workbookViewId="0" topLeftCell="A127">
      <selection activeCell="AC73" sqref="AC73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0.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19.625" style="1" customWidth="1"/>
    <col min="21" max="21" width="10.00390625" style="1" customWidth="1"/>
    <col min="22" max="16384" width="9.125" style="1" customWidth="1"/>
  </cols>
  <sheetData>
    <row r="1" spans="8:12" ht="15.75">
      <c r="H1"/>
      <c r="I1"/>
      <c r="J1"/>
      <c r="K1"/>
      <c r="L1" t="s">
        <v>264</v>
      </c>
    </row>
    <row r="2" spans="3:21" ht="39.75" customHeight="1">
      <c r="C2" s="5"/>
      <c r="F2"/>
      <c r="I2"/>
      <c r="J2"/>
      <c r="K2"/>
      <c r="L2" s="429" t="s">
        <v>403</v>
      </c>
      <c r="M2" s="429"/>
      <c r="N2" s="429"/>
      <c r="O2" s="429"/>
      <c r="P2" s="429"/>
      <c r="Q2" s="429"/>
      <c r="R2" s="429"/>
      <c r="S2" s="429"/>
      <c r="T2" s="429"/>
      <c r="U2" s="429"/>
    </row>
    <row r="3" spans="8:12" ht="15.75">
      <c r="H3"/>
      <c r="I3"/>
      <c r="J3"/>
      <c r="K3"/>
      <c r="L3"/>
    </row>
    <row r="4" spans="1:19" ht="16.5" customHeight="1">
      <c r="A4" s="432" t="s">
        <v>353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</row>
    <row r="5" spans="1:19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720</v>
      </c>
      <c r="M5" s="9"/>
      <c r="N5" s="9"/>
      <c r="O5" s="9"/>
      <c r="P5" s="9"/>
      <c r="Q5" s="9"/>
      <c r="R5" s="9"/>
      <c r="S5" s="9" t="s">
        <v>51</v>
      </c>
    </row>
    <row r="6" spans="1:21" s="11" customFormat="1" ht="42.75" customHeight="1">
      <c r="A6" s="433" t="s">
        <v>52</v>
      </c>
      <c r="B6" s="10"/>
      <c r="C6" s="435" t="s">
        <v>53</v>
      </c>
      <c r="D6" s="437" t="s">
        <v>54</v>
      </c>
      <c r="E6" s="438"/>
      <c r="F6" s="438"/>
      <c r="G6" s="438"/>
      <c r="H6" s="438"/>
      <c r="I6" s="438"/>
      <c r="J6" s="438"/>
      <c r="K6" s="439"/>
      <c r="L6" s="430" t="s">
        <v>55</v>
      </c>
      <c r="M6" s="430" t="s">
        <v>56</v>
      </c>
      <c r="N6" s="430" t="s">
        <v>57</v>
      </c>
      <c r="O6" s="430" t="s">
        <v>58</v>
      </c>
      <c r="P6" s="430" t="s">
        <v>59</v>
      </c>
      <c r="Q6" s="430" t="s">
        <v>60</v>
      </c>
      <c r="R6" s="430"/>
      <c r="S6" s="430" t="s">
        <v>61</v>
      </c>
      <c r="T6" s="430" t="s">
        <v>268</v>
      </c>
      <c r="U6" s="430" t="s">
        <v>265</v>
      </c>
    </row>
    <row r="7" spans="1:21" s="11" customFormat="1" ht="63">
      <c r="A7" s="434"/>
      <c r="B7" s="12"/>
      <c r="C7" s="436"/>
      <c r="D7" s="13" t="s">
        <v>62</v>
      </c>
      <c r="E7" s="13" t="s">
        <v>63</v>
      </c>
      <c r="F7" s="13" t="s">
        <v>64</v>
      </c>
      <c r="G7" s="13" t="s">
        <v>65</v>
      </c>
      <c r="H7" s="13" t="s">
        <v>66</v>
      </c>
      <c r="I7" s="13" t="s">
        <v>67</v>
      </c>
      <c r="J7" s="13" t="s">
        <v>68</v>
      </c>
      <c r="K7" s="13" t="s">
        <v>69</v>
      </c>
      <c r="L7" s="431"/>
      <c r="M7" s="431"/>
      <c r="N7" s="431"/>
      <c r="O7" s="431"/>
      <c r="P7" s="431"/>
      <c r="Q7" s="431"/>
      <c r="R7" s="431"/>
      <c r="S7" s="431"/>
      <c r="T7" s="431"/>
      <c r="U7" s="431"/>
    </row>
    <row r="8" spans="1:21" s="22" customFormat="1" ht="18.75" customHeight="1">
      <c r="A8" s="14" t="s">
        <v>70</v>
      </c>
      <c r="B8" s="14"/>
      <c r="C8" s="15" t="s">
        <v>71</v>
      </c>
      <c r="D8" s="16" t="s">
        <v>72</v>
      </c>
      <c r="E8" s="16">
        <v>1</v>
      </c>
      <c r="F8" s="16" t="s">
        <v>73</v>
      </c>
      <c r="G8" s="17" t="s">
        <v>73</v>
      </c>
      <c r="H8" s="17" t="s">
        <v>72</v>
      </c>
      <c r="I8" s="17" t="s">
        <v>73</v>
      </c>
      <c r="J8" s="17" t="s">
        <v>74</v>
      </c>
      <c r="K8" s="17" t="s">
        <v>72</v>
      </c>
      <c r="L8" s="18">
        <f>L9+L15+L24+L29+L38+L44+L47+L55+L77</f>
        <v>133496280</v>
      </c>
      <c r="M8" s="19" t="e">
        <f>M9+M15+#REF!+M22+#REF!+M30+M37+M46+M42+M52+#REF!+M66</f>
        <v>#REF!</v>
      </c>
      <c r="N8" s="19" t="e">
        <f>N9+N15+#REF!+N22+#REF!+N30+N37+N46+N42+N52+#REF!+N66</f>
        <v>#REF!</v>
      </c>
      <c r="O8" s="19" t="e">
        <f>O9+O15+#REF!+O22+#REF!+O30+O37+O42+O52+#REF!</f>
        <v>#REF!</v>
      </c>
      <c r="P8" s="19" t="e">
        <f>P9+P15+#REF!+P22+#REF!+P30+P37+P46+P42+P52+#REF!+P66</f>
        <v>#REF!</v>
      </c>
      <c r="Q8" s="19" t="e">
        <f>Q9+Q15+#REF!+Q22+#REF!+Q30+Q37+Q46+Q42+Q52+#REF!+Q66</f>
        <v>#REF!</v>
      </c>
      <c r="R8" s="19" t="e">
        <f>R9+R15+#REF!+R22+#REF!+R30+R37+R46+R42+R52+#REF!+R66</f>
        <v>#REF!</v>
      </c>
      <c r="S8" s="20" t="e">
        <f>#REF!=SUM(L8:R8)</f>
        <v>#REF!</v>
      </c>
      <c r="T8" s="18">
        <f>T9+T15+T24+T29+T38+T44+T47+T55+T77</f>
        <v>79339257.75999999</v>
      </c>
      <c r="U8" s="21">
        <f>T8/L8*100</f>
        <v>59.431811702917855</v>
      </c>
    </row>
    <row r="9" spans="1:21" s="30" customFormat="1" ht="18.75" customHeight="1">
      <c r="A9" s="23" t="s">
        <v>75</v>
      </c>
      <c r="B9" s="23"/>
      <c r="C9" s="24" t="s">
        <v>76</v>
      </c>
      <c r="D9" s="25" t="s">
        <v>72</v>
      </c>
      <c r="E9" s="25">
        <v>1</v>
      </c>
      <c r="F9" s="25" t="s">
        <v>669</v>
      </c>
      <c r="G9" s="26" t="s">
        <v>73</v>
      </c>
      <c r="H9" s="26" t="s">
        <v>72</v>
      </c>
      <c r="I9" s="26" t="s">
        <v>73</v>
      </c>
      <c r="J9" s="26" t="s">
        <v>74</v>
      </c>
      <c r="K9" s="26" t="s">
        <v>72</v>
      </c>
      <c r="L9" s="27">
        <f>L10</f>
        <v>95742000</v>
      </c>
      <c r="M9" s="28" t="e">
        <f aca="true" t="shared" si="0" ref="M9:R9">M10</f>
        <v>#REF!</v>
      </c>
      <c r="N9" s="28" t="e">
        <f t="shared" si="0"/>
        <v>#REF!</v>
      </c>
      <c r="O9" s="28" t="e">
        <f t="shared" si="0"/>
        <v>#REF!</v>
      </c>
      <c r="P9" s="28" t="e">
        <f t="shared" si="0"/>
        <v>#REF!</v>
      </c>
      <c r="Q9" s="28" t="e">
        <f t="shared" si="0"/>
        <v>#REF!</v>
      </c>
      <c r="R9" s="29" t="e">
        <f t="shared" si="0"/>
        <v>#REF!</v>
      </c>
      <c r="S9" s="29" t="e">
        <f>#REF!=SUM(L9:R9)</f>
        <v>#REF!</v>
      </c>
      <c r="T9" s="27">
        <f>T10</f>
        <v>50924625.89</v>
      </c>
      <c r="U9" s="21">
        <f aca="true" t="shared" si="1" ref="U9:U77">T9/L9*100</f>
        <v>53.189431900315434</v>
      </c>
    </row>
    <row r="10" spans="1:21" s="38" customFormat="1" ht="19.5" customHeight="1">
      <c r="A10" s="31" t="s">
        <v>77</v>
      </c>
      <c r="B10" s="31"/>
      <c r="C10" s="32" t="s">
        <v>78</v>
      </c>
      <c r="D10" s="33" t="s">
        <v>72</v>
      </c>
      <c r="E10" s="34">
        <v>1</v>
      </c>
      <c r="F10" s="34" t="s">
        <v>669</v>
      </c>
      <c r="G10" s="33" t="s">
        <v>676</v>
      </c>
      <c r="H10" s="33" t="s">
        <v>72</v>
      </c>
      <c r="I10" s="33" t="s">
        <v>669</v>
      </c>
      <c r="J10" s="33" t="s">
        <v>74</v>
      </c>
      <c r="K10" s="33" t="s">
        <v>79</v>
      </c>
      <c r="L10" s="35">
        <f>L11+L12+L13+L14</f>
        <v>95742000</v>
      </c>
      <c r="M10" s="36" t="e">
        <f>#REF!+M12+#REF!+#REF!</f>
        <v>#REF!</v>
      </c>
      <c r="N10" s="36" t="e">
        <f>#REF!+N12+#REF!+#REF!</f>
        <v>#REF!</v>
      </c>
      <c r="O10" s="36" t="e">
        <f>#REF!+O12+#REF!+#REF!</f>
        <v>#REF!</v>
      </c>
      <c r="P10" s="36" t="e">
        <f>#REF!+P12+#REF!+#REF!</f>
        <v>#REF!</v>
      </c>
      <c r="Q10" s="36" t="e">
        <f>#REF!+Q12+#REF!+#REF!</f>
        <v>#REF!</v>
      </c>
      <c r="R10" s="37" t="e">
        <f>#REF!+R12+#REF!+#REF!</f>
        <v>#REF!</v>
      </c>
      <c r="S10" s="37" t="e">
        <f>#REF!=SUM(L10:R10)</f>
        <v>#REF!</v>
      </c>
      <c r="T10" s="35">
        <f>T11+T12+T13+T14</f>
        <v>50924625.89</v>
      </c>
      <c r="U10" s="21">
        <f t="shared" si="1"/>
        <v>53.189431900315434</v>
      </c>
    </row>
    <row r="11" spans="1:21" s="38" customFormat="1" ht="64.5" customHeight="1">
      <c r="A11" s="39" t="s">
        <v>80</v>
      </c>
      <c r="B11" s="31"/>
      <c r="C11" s="40" t="s">
        <v>81</v>
      </c>
      <c r="D11" s="41" t="s">
        <v>72</v>
      </c>
      <c r="E11" s="41" t="s">
        <v>82</v>
      </c>
      <c r="F11" s="41" t="s">
        <v>669</v>
      </c>
      <c r="G11" s="41" t="s">
        <v>676</v>
      </c>
      <c r="H11" s="41" t="s">
        <v>83</v>
      </c>
      <c r="I11" s="41" t="s">
        <v>669</v>
      </c>
      <c r="J11" s="41" t="s">
        <v>74</v>
      </c>
      <c r="K11" s="41" t="s">
        <v>79</v>
      </c>
      <c r="L11" s="42">
        <v>95457000</v>
      </c>
      <c r="M11" s="36"/>
      <c r="N11" s="36"/>
      <c r="O11" s="36"/>
      <c r="P11" s="36"/>
      <c r="Q11" s="36"/>
      <c r="R11" s="37"/>
      <c r="S11" s="37"/>
      <c r="T11" s="42">
        <v>50650240.24</v>
      </c>
      <c r="U11" s="21">
        <f t="shared" si="1"/>
        <v>53.0607920215385</v>
      </c>
    </row>
    <row r="12" spans="1:21" ht="99" customHeight="1">
      <c r="A12" s="39" t="s">
        <v>84</v>
      </c>
      <c r="B12" s="43"/>
      <c r="C12" s="40" t="s">
        <v>85</v>
      </c>
      <c r="D12" s="44" t="s">
        <v>72</v>
      </c>
      <c r="E12" s="45">
        <v>1</v>
      </c>
      <c r="F12" s="45" t="s">
        <v>669</v>
      </c>
      <c r="G12" s="44" t="s">
        <v>676</v>
      </c>
      <c r="H12" s="44" t="s">
        <v>86</v>
      </c>
      <c r="I12" s="44" t="s">
        <v>669</v>
      </c>
      <c r="J12" s="44" t="s">
        <v>74</v>
      </c>
      <c r="K12" s="44" t="s">
        <v>79</v>
      </c>
      <c r="L12" s="42">
        <v>135000</v>
      </c>
      <c r="M12" s="46">
        <f aca="true" t="shared" si="2" ref="M12:R12">SUM(M13:M14)</f>
        <v>10201</v>
      </c>
      <c r="N12" s="46">
        <f t="shared" si="2"/>
        <v>1327</v>
      </c>
      <c r="O12" s="46">
        <f t="shared" si="2"/>
        <v>1996</v>
      </c>
      <c r="P12" s="46">
        <f t="shared" si="2"/>
        <v>1647</v>
      </c>
      <c r="Q12" s="46">
        <f t="shared" si="2"/>
        <v>262</v>
      </c>
      <c r="R12" s="47">
        <f t="shared" si="2"/>
        <v>0</v>
      </c>
      <c r="S12" s="47" t="e">
        <f>#REF!=SUM(L12:R12)</f>
        <v>#REF!</v>
      </c>
      <c r="T12" s="42">
        <v>98026.54</v>
      </c>
      <c r="U12" s="21">
        <f t="shared" si="1"/>
        <v>72.61225185185185</v>
      </c>
    </row>
    <row r="13" spans="1:21" ht="37.5" customHeight="1">
      <c r="A13" s="39" t="s">
        <v>87</v>
      </c>
      <c r="B13" s="43"/>
      <c r="C13" s="40" t="s">
        <v>88</v>
      </c>
      <c r="D13" s="44" t="s">
        <v>72</v>
      </c>
      <c r="E13" s="45">
        <v>1</v>
      </c>
      <c r="F13" s="45" t="s">
        <v>669</v>
      </c>
      <c r="G13" s="44" t="s">
        <v>676</v>
      </c>
      <c r="H13" s="44" t="s">
        <v>89</v>
      </c>
      <c r="I13" s="44" t="s">
        <v>669</v>
      </c>
      <c r="J13" s="44" t="s">
        <v>74</v>
      </c>
      <c r="K13" s="44" t="s">
        <v>79</v>
      </c>
      <c r="L13" s="42">
        <v>80000</v>
      </c>
      <c r="M13" s="46">
        <v>10201</v>
      </c>
      <c r="N13" s="46">
        <v>1327</v>
      </c>
      <c r="O13" s="46">
        <v>1996</v>
      </c>
      <c r="P13" s="46">
        <v>1647</v>
      </c>
      <c r="Q13" s="46">
        <v>262</v>
      </c>
      <c r="R13" s="47">
        <v>0</v>
      </c>
      <c r="S13" s="47" t="e">
        <f>#REF!=SUM(L13:R13)</f>
        <v>#REF!</v>
      </c>
      <c r="T13" s="42">
        <v>90605.58</v>
      </c>
      <c r="U13" s="21">
        <f t="shared" si="1"/>
        <v>113.25697500000001</v>
      </c>
    </row>
    <row r="14" spans="1:21" ht="69" customHeight="1">
      <c r="A14" s="39" t="s">
        <v>90</v>
      </c>
      <c r="B14" s="43"/>
      <c r="C14" s="40" t="s">
        <v>91</v>
      </c>
      <c r="D14" s="44" t="s">
        <v>72</v>
      </c>
      <c r="E14" s="45">
        <v>1</v>
      </c>
      <c r="F14" s="45" t="s">
        <v>669</v>
      </c>
      <c r="G14" s="44" t="s">
        <v>676</v>
      </c>
      <c r="H14" s="44" t="s">
        <v>92</v>
      </c>
      <c r="I14" s="44" t="s">
        <v>669</v>
      </c>
      <c r="J14" s="44" t="s">
        <v>74</v>
      </c>
      <c r="K14" s="44" t="s">
        <v>79</v>
      </c>
      <c r="L14" s="42">
        <v>70000</v>
      </c>
      <c r="M14" s="46"/>
      <c r="N14" s="46"/>
      <c r="O14" s="46"/>
      <c r="P14" s="46"/>
      <c r="Q14" s="46"/>
      <c r="R14" s="47"/>
      <c r="S14" s="47" t="e">
        <f>#REF!=SUM(L14:R14)</f>
        <v>#REF!</v>
      </c>
      <c r="T14" s="42">
        <v>85753.53</v>
      </c>
      <c r="U14" s="21">
        <f t="shared" si="1"/>
        <v>122.50504285714285</v>
      </c>
    </row>
    <row r="15" spans="1:21" s="38" customFormat="1" ht="18" customHeight="1">
      <c r="A15" s="23" t="s">
        <v>93</v>
      </c>
      <c r="B15" s="23"/>
      <c r="C15" s="24" t="s">
        <v>94</v>
      </c>
      <c r="D15" s="25" t="s">
        <v>72</v>
      </c>
      <c r="E15" s="26" t="s">
        <v>82</v>
      </c>
      <c r="F15" s="26" t="s">
        <v>675</v>
      </c>
      <c r="G15" s="26" t="s">
        <v>73</v>
      </c>
      <c r="H15" s="26" t="s">
        <v>72</v>
      </c>
      <c r="I15" s="26" t="s">
        <v>73</v>
      </c>
      <c r="J15" s="26" t="s">
        <v>74</v>
      </c>
      <c r="K15" s="26" t="s">
        <v>72</v>
      </c>
      <c r="L15" s="27">
        <f>L16+L19+L22</f>
        <v>7145135</v>
      </c>
      <c r="M15" s="28">
        <f aca="true" t="shared" si="3" ref="M15:R15">M16</f>
        <v>0</v>
      </c>
      <c r="N15" s="28">
        <f t="shared" si="3"/>
        <v>0</v>
      </c>
      <c r="O15" s="28">
        <f t="shared" si="3"/>
        <v>0</v>
      </c>
      <c r="P15" s="28">
        <f t="shared" si="3"/>
        <v>0</v>
      </c>
      <c r="Q15" s="28">
        <f t="shared" si="3"/>
        <v>0</v>
      </c>
      <c r="R15" s="29">
        <f t="shared" si="3"/>
        <v>0</v>
      </c>
      <c r="S15" s="29" t="e">
        <f>#REF!=SUM(L15:R15)</f>
        <v>#REF!</v>
      </c>
      <c r="T15" s="27">
        <f>T16+T19+T22</f>
        <v>5106124.529999999</v>
      </c>
      <c r="U15" s="21">
        <f t="shared" si="1"/>
        <v>71.46295388400638</v>
      </c>
    </row>
    <row r="16" spans="1:21" s="38" customFormat="1" ht="18.75" customHeight="1">
      <c r="A16" s="31" t="s">
        <v>95</v>
      </c>
      <c r="B16" s="31"/>
      <c r="C16" s="32" t="s">
        <v>96</v>
      </c>
      <c r="D16" s="33" t="s">
        <v>72</v>
      </c>
      <c r="E16" s="33" t="s">
        <v>82</v>
      </c>
      <c r="F16" s="33" t="s">
        <v>675</v>
      </c>
      <c r="G16" s="33" t="s">
        <v>676</v>
      </c>
      <c r="H16" s="33" t="s">
        <v>72</v>
      </c>
      <c r="I16" s="33" t="s">
        <v>676</v>
      </c>
      <c r="J16" s="33" t="s">
        <v>74</v>
      </c>
      <c r="K16" s="33" t="s">
        <v>79</v>
      </c>
      <c r="L16" s="35">
        <f>L17+L18</f>
        <v>7000000</v>
      </c>
      <c r="M16" s="36"/>
      <c r="N16" s="36"/>
      <c r="O16" s="36"/>
      <c r="P16" s="36"/>
      <c r="Q16" s="36"/>
      <c r="R16" s="37"/>
      <c r="S16" s="37" t="e">
        <f>#REF!=SUM(L16:R16)</f>
        <v>#REF!</v>
      </c>
      <c r="T16" s="35">
        <f>T17+T18</f>
        <v>4764574.649999999</v>
      </c>
      <c r="U16" s="21">
        <f t="shared" si="1"/>
        <v>68.06535214285714</v>
      </c>
    </row>
    <row r="17" spans="1:21" ht="18.75" customHeight="1">
      <c r="A17" s="39" t="s">
        <v>97</v>
      </c>
      <c r="B17" s="31"/>
      <c r="C17" s="48" t="s">
        <v>96</v>
      </c>
      <c r="D17" s="41" t="s">
        <v>72</v>
      </c>
      <c r="E17" s="41" t="s">
        <v>82</v>
      </c>
      <c r="F17" s="41" t="s">
        <v>675</v>
      </c>
      <c r="G17" s="41" t="s">
        <v>676</v>
      </c>
      <c r="H17" s="41" t="s">
        <v>83</v>
      </c>
      <c r="I17" s="41" t="s">
        <v>676</v>
      </c>
      <c r="J17" s="41" t="s">
        <v>74</v>
      </c>
      <c r="K17" s="41" t="s">
        <v>79</v>
      </c>
      <c r="L17" s="42">
        <v>7000000</v>
      </c>
      <c r="M17" s="46"/>
      <c r="N17" s="46"/>
      <c r="O17" s="46"/>
      <c r="P17" s="46"/>
      <c r="Q17" s="46"/>
      <c r="R17" s="47"/>
      <c r="S17" s="47" t="e">
        <f>#REF!=SUM(L17:R17)</f>
        <v>#REF!</v>
      </c>
      <c r="T17" s="42">
        <v>4766014.14</v>
      </c>
      <c r="U17" s="21">
        <f t="shared" si="1"/>
        <v>68.08591628571428</v>
      </c>
    </row>
    <row r="18" spans="1:21" ht="30" customHeight="1">
      <c r="A18" s="39" t="s">
        <v>98</v>
      </c>
      <c r="B18" s="31"/>
      <c r="C18" s="48" t="s">
        <v>99</v>
      </c>
      <c r="D18" s="41" t="s">
        <v>72</v>
      </c>
      <c r="E18" s="41" t="s">
        <v>82</v>
      </c>
      <c r="F18" s="41" t="s">
        <v>675</v>
      </c>
      <c r="G18" s="41" t="s">
        <v>676</v>
      </c>
      <c r="H18" s="41" t="s">
        <v>86</v>
      </c>
      <c r="I18" s="41" t="s">
        <v>676</v>
      </c>
      <c r="J18" s="41" t="s">
        <v>74</v>
      </c>
      <c r="K18" s="41" t="s">
        <v>79</v>
      </c>
      <c r="L18" s="42"/>
      <c r="M18" s="46"/>
      <c r="N18" s="46"/>
      <c r="O18" s="46"/>
      <c r="P18" s="46"/>
      <c r="Q18" s="46"/>
      <c r="R18" s="47"/>
      <c r="S18" s="47"/>
      <c r="T18" s="42">
        <v>-1439.49</v>
      </c>
      <c r="U18" s="21"/>
    </row>
    <row r="19" spans="1:21" ht="24.75" customHeight="1">
      <c r="A19" s="31" t="s">
        <v>100</v>
      </c>
      <c r="B19" s="31"/>
      <c r="C19" s="32" t="s">
        <v>101</v>
      </c>
      <c r="D19" s="33" t="s">
        <v>72</v>
      </c>
      <c r="E19" s="33" t="s">
        <v>82</v>
      </c>
      <c r="F19" s="33" t="s">
        <v>675</v>
      </c>
      <c r="G19" s="33" t="s">
        <v>678</v>
      </c>
      <c r="H19" s="33" t="s">
        <v>72</v>
      </c>
      <c r="I19" s="33" t="s">
        <v>669</v>
      </c>
      <c r="J19" s="33" t="s">
        <v>74</v>
      </c>
      <c r="K19" s="33" t="s">
        <v>79</v>
      </c>
      <c r="L19" s="35">
        <f>L20+L21</f>
        <v>8635</v>
      </c>
      <c r="M19" s="36"/>
      <c r="N19" s="36"/>
      <c r="O19" s="36"/>
      <c r="P19" s="36"/>
      <c r="Q19" s="36"/>
      <c r="R19" s="37"/>
      <c r="S19" s="37"/>
      <c r="T19" s="35">
        <f>T20+T21</f>
        <v>205049.88</v>
      </c>
      <c r="U19" s="21">
        <f t="shared" si="1"/>
        <v>2374.636711059641</v>
      </c>
    </row>
    <row r="20" spans="1:21" ht="37.5" customHeight="1">
      <c r="A20" s="39" t="s">
        <v>102</v>
      </c>
      <c r="B20" s="23"/>
      <c r="C20" s="49" t="s">
        <v>103</v>
      </c>
      <c r="D20" s="41" t="s">
        <v>72</v>
      </c>
      <c r="E20" s="41" t="s">
        <v>82</v>
      </c>
      <c r="F20" s="41" t="s">
        <v>675</v>
      </c>
      <c r="G20" s="41" t="s">
        <v>678</v>
      </c>
      <c r="H20" s="41" t="s">
        <v>83</v>
      </c>
      <c r="I20" s="41" t="s">
        <v>669</v>
      </c>
      <c r="J20" s="41" t="s">
        <v>74</v>
      </c>
      <c r="K20" s="41" t="s">
        <v>79</v>
      </c>
      <c r="L20" s="42">
        <v>8635</v>
      </c>
      <c r="M20" s="36"/>
      <c r="N20" s="36"/>
      <c r="O20" s="36"/>
      <c r="P20" s="36"/>
      <c r="Q20" s="36"/>
      <c r="R20" s="37"/>
      <c r="S20" s="37"/>
      <c r="T20" s="42">
        <v>205049.88</v>
      </c>
      <c r="U20" s="21">
        <f t="shared" si="1"/>
        <v>2374.636711059641</v>
      </c>
    </row>
    <row r="21" spans="1:21" ht="22.5" customHeight="1">
      <c r="A21" s="39" t="s">
        <v>104</v>
      </c>
      <c r="B21" s="23"/>
      <c r="C21" s="49" t="s">
        <v>105</v>
      </c>
      <c r="D21" s="41" t="s">
        <v>72</v>
      </c>
      <c r="E21" s="41" t="s">
        <v>82</v>
      </c>
      <c r="F21" s="41" t="s">
        <v>675</v>
      </c>
      <c r="G21" s="41" t="s">
        <v>678</v>
      </c>
      <c r="H21" s="41" t="s">
        <v>86</v>
      </c>
      <c r="I21" s="41" t="s">
        <v>669</v>
      </c>
      <c r="J21" s="41" t="s">
        <v>74</v>
      </c>
      <c r="K21" s="41" t="s">
        <v>79</v>
      </c>
      <c r="L21" s="42">
        <v>0</v>
      </c>
      <c r="M21" s="36"/>
      <c r="N21" s="36"/>
      <c r="O21" s="36"/>
      <c r="P21" s="36"/>
      <c r="Q21" s="36"/>
      <c r="R21" s="37"/>
      <c r="S21" s="37"/>
      <c r="T21" s="42">
        <v>0</v>
      </c>
      <c r="U21" s="21"/>
    </row>
    <row r="22" spans="1:21" s="38" customFormat="1" ht="20.25" customHeight="1">
      <c r="A22" s="31" t="s">
        <v>106</v>
      </c>
      <c r="B22" s="31"/>
      <c r="C22" s="32" t="s">
        <v>107</v>
      </c>
      <c r="D22" s="33" t="s">
        <v>72</v>
      </c>
      <c r="E22" s="33" t="s">
        <v>82</v>
      </c>
      <c r="F22" s="33" t="s">
        <v>675</v>
      </c>
      <c r="G22" s="33" t="s">
        <v>679</v>
      </c>
      <c r="H22" s="33" t="s">
        <v>72</v>
      </c>
      <c r="I22" s="33" t="s">
        <v>676</v>
      </c>
      <c r="J22" s="33" t="s">
        <v>74</v>
      </c>
      <c r="K22" s="33" t="s">
        <v>79</v>
      </c>
      <c r="L22" s="35">
        <f>L23</f>
        <v>136500</v>
      </c>
      <c r="M22" s="28" t="e">
        <f>M24+#REF!+#REF!</f>
        <v>#REF!</v>
      </c>
      <c r="N22" s="28" t="e">
        <f>N24+#REF!+#REF!</f>
        <v>#REF!</v>
      </c>
      <c r="O22" s="28" t="e">
        <f>O24+#REF!+#REF!</f>
        <v>#REF!</v>
      </c>
      <c r="P22" s="28" t="e">
        <f>P24+#REF!+#REF!</f>
        <v>#REF!</v>
      </c>
      <c r="Q22" s="28" t="e">
        <f>Q24+#REF!+#REF!</f>
        <v>#REF!</v>
      </c>
      <c r="R22" s="29" t="e">
        <f>R24+#REF!+#REF!</f>
        <v>#REF!</v>
      </c>
      <c r="S22" s="29" t="e">
        <f>#REF!=SUM(L22:R22)</f>
        <v>#REF!</v>
      </c>
      <c r="T22" s="35">
        <f>T23</f>
        <v>136500</v>
      </c>
      <c r="U22" s="21">
        <f t="shared" si="1"/>
        <v>100</v>
      </c>
    </row>
    <row r="23" spans="1:21" ht="34.5" customHeight="1">
      <c r="A23" s="39" t="s">
        <v>108</v>
      </c>
      <c r="B23" s="50"/>
      <c r="C23" s="49" t="s">
        <v>109</v>
      </c>
      <c r="D23" s="41" t="s">
        <v>72</v>
      </c>
      <c r="E23" s="41" t="s">
        <v>82</v>
      </c>
      <c r="F23" s="41" t="s">
        <v>675</v>
      </c>
      <c r="G23" s="41" t="s">
        <v>679</v>
      </c>
      <c r="H23" s="41" t="s">
        <v>86</v>
      </c>
      <c r="I23" s="41" t="s">
        <v>676</v>
      </c>
      <c r="J23" s="41" t="s">
        <v>74</v>
      </c>
      <c r="K23" s="41" t="s">
        <v>79</v>
      </c>
      <c r="L23" s="51">
        <v>136500</v>
      </c>
      <c r="M23" s="28"/>
      <c r="N23" s="28"/>
      <c r="O23" s="28"/>
      <c r="P23" s="28"/>
      <c r="Q23" s="28"/>
      <c r="R23" s="29"/>
      <c r="S23" s="29"/>
      <c r="T23" s="51">
        <v>136500</v>
      </c>
      <c r="U23" s="21">
        <f t="shared" si="1"/>
        <v>100</v>
      </c>
    </row>
    <row r="24" spans="1:21" ht="21.75" customHeight="1">
      <c r="A24" s="23" t="s">
        <v>110</v>
      </c>
      <c r="B24" s="50"/>
      <c r="C24" s="24" t="s">
        <v>111</v>
      </c>
      <c r="D24" s="25" t="s">
        <v>72</v>
      </c>
      <c r="E24" s="26" t="s">
        <v>82</v>
      </c>
      <c r="F24" s="26" t="s">
        <v>671</v>
      </c>
      <c r="G24" s="26" t="s">
        <v>73</v>
      </c>
      <c r="H24" s="26" t="s">
        <v>72</v>
      </c>
      <c r="I24" s="26" t="s">
        <v>73</v>
      </c>
      <c r="J24" s="26" t="s">
        <v>74</v>
      </c>
      <c r="K24" s="26" t="s">
        <v>72</v>
      </c>
      <c r="L24" s="27">
        <f>L26+L27</f>
        <v>3426000</v>
      </c>
      <c r="M24" s="46"/>
      <c r="N24" s="46"/>
      <c r="O24" s="46"/>
      <c r="P24" s="46"/>
      <c r="Q24" s="46"/>
      <c r="R24" s="47"/>
      <c r="S24" s="47" t="e">
        <f>#REF!=SUM(L24:R24)</f>
        <v>#REF!</v>
      </c>
      <c r="T24" s="27">
        <f>T26+T27</f>
        <v>2370809.0300000003</v>
      </c>
      <c r="U24" s="21">
        <f t="shared" si="1"/>
        <v>69.20049708114419</v>
      </c>
    </row>
    <row r="25" spans="1:21" ht="36" customHeight="1">
      <c r="A25" s="31" t="s">
        <v>112</v>
      </c>
      <c r="B25" s="23"/>
      <c r="C25" s="52" t="s">
        <v>113</v>
      </c>
      <c r="D25" s="53" t="s">
        <v>72</v>
      </c>
      <c r="E25" s="53" t="s">
        <v>82</v>
      </c>
      <c r="F25" s="53" t="s">
        <v>671</v>
      </c>
      <c r="G25" s="53" t="s">
        <v>678</v>
      </c>
      <c r="H25" s="53" t="s">
        <v>72</v>
      </c>
      <c r="I25" s="53" t="s">
        <v>669</v>
      </c>
      <c r="J25" s="53" t="s">
        <v>74</v>
      </c>
      <c r="K25" s="53" t="s">
        <v>72</v>
      </c>
      <c r="L25" s="35">
        <f>L26</f>
        <v>2500000</v>
      </c>
      <c r="M25" s="46"/>
      <c r="N25" s="46"/>
      <c r="O25" s="46"/>
      <c r="P25" s="46"/>
      <c r="Q25" s="46"/>
      <c r="R25" s="47"/>
      <c r="S25" s="47"/>
      <c r="T25" s="35">
        <f>T26</f>
        <v>1811809.03</v>
      </c>
      <c r="U25" s="21">
        <f t="shared" si="1"/>
        <v>72.4723612</v>
      </c>
    </row>
    <row r="26" spans="1:21" ht="52.5" customHeight="1">
      <c r="A26" s="39" t="s">
        <v>114</v>
      </c>
      <c r="B26" s="31"/>
      <c r="C26" s="54" t="s">
        <v>115</v>
      </c>
      <c r="D26" s="44" t="s">
        <v>72</v>
      </c>
      <c r="E26" s="44" t="s">
        <v>82</v>
      </c>
      <c r="F26" s="44" t="s">
        <v>671</v>
      </c>
      <c r="G26" s="44" t="s">
        <v>678</v>
      </c>
      <c r="H26" s="44" t="s">
        <v>83</v>
      </c>
      <c r="I26" s="44" t="s">
        <v>669</v>
      </c>
      <c r="J26" s="44" t="s">
        <v>74</v>
      </c>
      <c r="K26" s="44" t="s">
        <v>79</v>
      </c>
      <c r="L26" s="42">
        <v>2500000</v>
      </c>
      <c r="M26" s="46"/>
      <c r="N26" s="46"/>
      <c r="O26" s="46"/>
      <c r="P26" s="46"/>
      <c r="Q26" s="46"/>
      <c r="R26" s="47"/>
      <c r="S26" s="47"/>
      <c r="T26" s="42">
        <v>1811809.03</v>
      </c>
      <c r="U26" s="21">
        <f t="shared" si="1"/>
        <v>72.4723612</v>
      </c>
    </row>
    <row r="27" spans="1:21" s="38" customFormat="1" ht="33.75" customHeight="1">
      <c r="A27" s="56" t="s">
        <v>116</v>
      </c>
      <c r="B27" s="43"/>
      <c r="C27" s="57" t="s">
        <v>117</v>
      </c>
      <c r="D27" s="33" t="s">
        <v>72</v>
      </c>
      <c r="E27" s="33" t="s">
        <v>82</v>
      </c>
      <c r="F27" s="33" t="s">
        <v>671</v>
      </c>
      <c r="G27" s="33" t="s">
        <v>670</v>
      </c>
      <c r="H27" s="33" t="s">
        <v>72</v>
      </c>
      <c r="I27" s="33" t="s">
        <v>669</v>
      </c>
      <c r="J27" s="33" t="s">
        <v>74</v>
      </c>
      <c r="K27" s="33" t="s">
        <v>72</v>
      </c>
      <c r="L27" s="35">
        <f>L28</f>
        <v>926000</v>
      </c>
      <c r="M27" s="46"/>
      <c r="N27" s="46"/>
      <c r="O27" s="46"/>
      <c r="P27" s="46"/>
      <c r="Q27" s="46"/>
      <c r="R27" s="47"/>
      <c r="S27" s="47"/>
      <c r="T27" s="35">
        <f>T28</f>
        <v>559000</v>
      </c>
      <c r="U27" s="21">
        <f t="shared" si="1"/>
        <v>60.367170626349896</v>
      </c>
    </row>
    <row r="28" spans="1:21" s="38" customFormat="1" ht="32.25" customHeight="1">
      <c r="A28" s="39" t="s">
        <v>118</v>
      </c>
      <c r="B28" s="23"/>
      <c r="C28" s="54" t="s">
        <v>119</v>
      </c>
      <c r="D28" s="41" t="s">
        <v>72</v>
      </c>
      <c r="E28" s="41" t="s">
        <v>82</v>
      </c>
      <c r="F28" s="41" t="s">
        <v>671</v>
      </c>
      <c r="G28" s="41" t="s">
        <v>670</v>
      </c>
      <c r="H28" s="41" t="s">
        <v>120</v>
      </c>
      <c r="I28" s="41" t="s">
        <v>669</v>
      </c>
      <c r="J28" s="41" t="s">
        <v>74</v>
      </c>
      <c r="K28" s="41" t="s">
        <v>79</v>
      </c>
      <c r="L28" s="42">
        <v>926000</v>
      </c>
      <c r="M28" s="46"/>
      <c r="N28" s="46"/>
      <c r="O28" s="46"/>
      <c r="P28" s="46"/>
      <c r="Q28" s="46"/>
      <c r="R28" s="47"/>
      <c r="S28" s="47"/>
      <c r="T28" s="42">
        <v>559000</v>
      </c>
      <c r="U28" s="21">
        <f t="shared" si="1"/>
        <v>60.367170626349896</v>
      </c>
    </row>
    <row r="29" spans="1:21" ht="49.5" customHeight="1">
      <c r="A29" s="23" t="s">
        <v>121</v>
      </c>
      <c r="B29" s="23"/>
      <c r="C29" s="24" t="s">
        <v>122</v>
      </c>
      <c r="D29" s="25" t="s">
        <v>72</v>
      </c>
      <c r="E29" s="26" t="s">
        <v>82</v>
      </c>
      <c r="F29" s="26" t="s">
        <v>700</v>
      </c>
      <c r="G29" s="26" t="s">
        <v>73</v>
      </c>
      <c r="H29" s="26" t="s">
        <v>72</v>
      </c>
      <c r="I29" s="26" t="s">
        <v>73</v>
      </c>
      <c r="J29" s="26" t="s">
        <v>74</v>
      </c>
      <c r="K29" s="26" t="s">
        <v>72</v>
      </c>
      <c r="L29" s="27">
        <f>L32+L30</f>
        <v>6480000</v>
      </c>
      <c r="M29" s="46"/>
      <c r="N29" s="46"/>
      <c r="O29" s="46"/>
      <c r="P29" s="46"/>
      <c r="Q29" s="46"/>
      <c r="R29" s="47"/>
      <c r="S29" s="47"/>
      <c r="T29" s="27">
        <f>T32+T30</f>
        <v>4970548.24</v>
      </c>
      <c r="U29" s="21">
        <f t="shared" si="1"/>
        <v>76.70599135802469</v>
      </c>
    </row>
    <row r="30" spans="1:21" ht="36" customHeight="1">
      <c r="A30" s="59" t="s">
        <v>123</v>
      </c>
      <c r="B30" s="31"/>
      <c r="C30" s="60" t="s">
        <v>354</v>
      </c>
      <c r="D30" s="61" t="s">
        <v>72</v>
      </c>
      <c r="E30" s="61" t="s">
        <v>82</v>
      </c>
      <c r="F30" s="61" t="s">
        <v>700</v>
      </c>
      <c r="G30" s="61" t="s">
        <v>678</v>
      </c>
      <c r="H30" s="61" t="s">
        <v>72</v>
      </c>
      <c r="I30" s="61" t="s">
        <v>73</v>
      </c>
      <c r="J30" s="61" t="s">
        <v>74</v>
      </c>
      <c r="K30" s="61" t="s">
        <v>126</v>
      </c>
      <c r="L30" s="35">
        <f>L31</f>
        <v>600000</v>
      </c>
      <c r="M30" s="28" t="e">
        <f aca="true" t="shared" si="4" ref="M30:R30">M31</f>
        <v>#REF!</v>
      </c>
      <c r="N30" s="28" t="e">
        <f t="shared" si="4"/>
        <v>#REF!</v>
      </c>
      <c r="O30" s="28" t="e">
        <f t="shared" si="4"/>
        <v>#REF!</v>
      </c>
      <c r="P30" s="28" t="e">
        <f t="shared" si="4"/>
        <v>#REF!</v>
      </c>
      <c r="Q30" s="28" t="e">
        <f t="shared" si="4"/>
        <v>#REF!</v>
      </c>
      <c r="R30" s="28" t="e">
        <f t="shared" si="4"/>
        <v>#REF!</v>
      </c>
      <c r="S30" s="29" t="e">
        <f>#REF!=SUM(L30:R30)</f>
        <v>#REF!</v>
      </c>
      <c r="T30" s="35">
        <f>T31</f>
        <v>454172.49</v>
      </c>
      <c r="U30" s="21">
        <f t="shared" si="1"/>
        <v>75.695415</v>
      </c>
    </row>
    <row r="31" spans="1:21" ht="30" customHeight="1">
      <c r="A31" s="39" t="s">
        <v>355</v>
      </c>
      <c r="B31" s="31"/>
      <c r="C31" s="162" t="s">
        <v>124</v>
      </c>
      <c r="D31" s="61" t="s">
        <v>72</v>
      </c>
      <c r="E31" s="61" t="s">
        <v>82</v>
      </c>
      <c r="F31" s="61" t="s">
        <v>700</v>
      </c>
      <c r="G31" s="61" t="s">
        <v>678</v>
      </c>
      <c r="H31" s="61" t="s">
        <v>125</v>
      </c>
      <c r="I31" s="61" t="s">
        <v>675</v>
      </c>
      <c r="J31" s="61" t="s">
        <v>74</v>
      </c>
      <c r="K31" s="61" t="s">
        <v>126</v>
      </c>
      <c r="L31" s="35">
        <v>600000</v>
      </c>
      <c r="M31" s="36" t="e">
        <f>M32+#REF!</f>
        <v>#REF!</v>
      </c>
      <c r="N31" s="36" t="e">
        <f>N32+#REF!</f>
        <v>#REF!</v>
      </c>
      <c r="O31" s="36" t="e">
        <f>O32+#REF!</f>
        <v>#REF!</v>
      </c>
      <c r="P31" s="36" t="e">
        <f>P32+#REF!</f>
        <v>#REF!</v>
      </c>
      <c r="Q31" s="36" t="e">
        <f>Q32+#REF!</f>
        <v>#REF!</v>
      </c>
      <c r="R31" s="37" t="e">
        <f>R32+#REF!</f>
        <v>#REF!</v>
      </c>
      <c r="S31" s="37" t="e">
        <f>#REF!=SUM(L31:R31)</f>
        <v>#REF!</v>
      </c>
      <c r="T31" s="35">
        <v>454172.49</v>
      </c>
      <c r="U31" s="21">
        <f t="shared" si="1"/>
        <v>75.695415</v>
      </c>
    </row>
    <row r="32" spans="1:21" ht="32.25" customHeight="1">
      <c r="A32" s="59" t="s">
        <v>127</v>
      </c>
      <c r="B32" s="43"/>
      <c r="C32" s="163" t="s">
        <v>128</v>
      </c>
      <c r="D32" s="34" t="s">
        <v>72</v>
      </c>
      <c r="E32" s="33" t="s">
        <v>82</v>
      </c>
      <c r="F32" s="33" t="s">
        <v>700</v>
      </c>
      <c r="G32" s="33" t="s">
        <v>675</v>
      </c>
      <c r="H32" s="33" t="s">
        <v>72</v>
      </c>
      <c r="I32" s="33" t="s">
        <v>73</v>
      </c>
      <c r="J32" s="33" t="s">
        <v>74</v>
      </c>
      <c r="K32" s="33" t="s">
        <v>126</v>
      </c>
      <c r="L32" s="35">
        <f>L33+L36</f>
        <v>5880000</v>
      </c>
      <c r="M32" s="46"/>
      <c r="N32" s="46"/>
      <c r="O32" s="46"/>
      <c r="P32" s="46"/>
      <c r="Q32" s="46"/>
      <c r="R32" s="47" t="e">
        <f>SUM(#REF!)</f>
        <v>#REF!</v>
      </c>
      <c r="S32" s="47" t="e">
        <f>#REF!=SUM(L32:R32)</f>
        <v>#REF!</v>
      </c>
      <c r="T32" s="35">
        <f>T33+T36</f>
        <v>4516375.75</v>
      </c>
      <c r="U32" s="21">
        <f t="shared" si="1"/>
        <v>76.80911139455783</v>
      </c>
    </row>
    <row r="33" spans="1:21" ht="36.75" customHeight="1">
      <c r="A33" s="39" t="s">
        <v>130</v>
      </c>
      <c r="B33" s="43"/>
      <c r="C33" s="164" t="s">
        <v>129</v>
      </c>
      <c r="D33" s="165" t="s">
        <v>72</v>
      </c>
      <c r="E33" s="165" t="s">
        <v>82</v>
      </c>
      <c r="F33" s="165" t="s">
        <v>700</v>
      </c>
      <c r="G33" s="165" t="s">
        <v>675</v>
      </c>
      <c r="H33" s="165" t="s">
        <v>83</v>
      </c>
      <c r="I33" s="165" t="s">
        <v>73</v>
      </c>
      <c r="J33" s="165" t="s">
        <v>74</v>
      </c>
      <c r="K33" s="165" t="s">
        <v>126</v>
      </c>
      <c r="L33" s="166">
        <f>L34+L35</f>
        <v>2080000</v>
      </c>
      <c r="M33" s="46"/>
      <c r="N33" s="46"/>
      <c r="O33" s="46"/>
      <c r="P33" s="46"/>
      <c r="Q33" s="46"/>
      <c r="R33" s="47"/>
      <c r="S33" s="47"/>
      <c r="T33" s="166">
        <f>T34+T35</f>
        <v>1828685.0999999999</v>
      </c>
      <c r="U33" s="21">
        <f t="shared" si="1"/>
        <v>87.91755288461538</v>
      </c>
    </row>
    <row r="34" spans="1:21" ht="71.25" customHeight="1">
      <c r="A34" s="39" t="s">
        <v>356</v>
      </c>
      <c r="B34" s="43"/>
      <c r="C34" s="40" t="s">
        <v>131</v>
      </c>
      <c r="D34" s="44" t="s">
        <v>72</v>
      </c>
      <c r="E34" s="44" t="s">
        <v>82</v>
      </c>
      <c r="F34" s="44" t="s">
        <v>700</v>
      </c>
      <c r="G34" s="44" t="s">
        <v>675</v>
      </c>
      <c r="H34" s="44" t="s">
        <v>132</v>
      </c>
      <c r="I34" s="44" t="s">
        <v>674</v>
      </c>
      <c r="J34" s="44" t="s">
        <v>74</v>
      </c>
      <c r="K34" s="44" t="s">
        <v>126</v>
      </c>
      <c r="L34" s="42">
        <v>1300000</v>
      </c>
      <c r="M34" s="46" t="e">
        <f>#REF!</f>
        <v>#REF!</v>
      </c>
      <c r="N34" s="46" t="e">
        <f>#REF!</f>
        <v>#REF!</v>
      </c>
      <c r="O34" s="46" t="e">
        <f>#REF!</f>
        <v>#REF!</v>
      </c>
      <c r="P34" s="46" t="e">
        <f>#REF!</f>
        <v>#REF!</v>
      </c>
      <c r="Q34" s="46" t="e">
        <f>#REF!</f>
        <v>#REF!</v>
      </c>
      <c r="R34" s="47" t="e">
        <f>#REF!</f>
        <v>#REF!</v>
      </c>
      <c r="S34" s="47" t="e">
        <f>#REF!=SUM(L34:R34)</f>
        <v>#REF!</v>
      </c>
      <c r="T34" s="42">
        <v>1230480.88</v>
      </c>
      <c r="U34" s="21">
        <f t="shared" si="1"/>
        <v>94.65237538461537</v>
      </c>
    </row>
    <row r="35" spans="1:21" ht="69" customHeight="1">
      <c r="A35" s="39" t="s">
        <v>356</v>
      </c>
      <c r="B35" s="43"/>
      <c r="C35" s="62" t="s">
        <v>429</v>
      </c>
      <c r="D35" s="44" t="s">
        <v>72</v>
      </c>
      <c r="E35" s="44" t="s">
        <v>82</v>
      </c>
      <c r="F35" s="44" t="s">
        <v>700</v>
      </c>
      <c r="G35" s="44" t="s">
        <v>675</v>
      </c>
      <c r="H35" s="44" t="s">
        <v>132</v>
      </c>
      <c r="I35" s="44" t="s">
        <v>717</v>
      </c>
      <c r="J35" s="44" t="s">
        <v>74</v>
      </c>
      <c r="K35" s="44" t="s">
        <v>126</v>
      </c>
      <c r="L35" s="42">
        <v>780000</v>
      </c>
      <c r="M35" s="46" t="e">
        <f>#REF!</f>
        <v>#REF!</v>
      </c>
      <c r="N35" s="46" t="e">
        <f>#REF!</f>
        <v>#REF!</v>
      </c>
      <c r="O35" s="46" t="e">
        <f>#REF!</f>
        <v>#REF!</v>
      </c>
      <c r="P35" s="46" t="e">
        <f>#REF!</f>
        <v>#REF!</v>
      </c>
      <c r="Q35" s="46" t="e">
        <f>#REF!</f>
        <v>#REF!</v>
      </c>
      <c r="R35" s="47" t="e">
        <f>#REF!</f>
        <v>#REF!</v>
      </c>
      <c r="S35" s="47" t="e">
        <f>#REF!=SUM(L35:R35)</f>
        <v>#REF!</v>
      </c>
      <c r="T35" s="42">
        <v>598204.22</v>
      </c>
      <c r="U35" s="21">
        <f>T35/L35*100</f>
        <v>76.69284871794872</v>
      </c>
    </row>
    <row r="36" spans="1:21" ht="62.25" customHeight="1">
      <c r="A36" s="39" t="s">
        <v>357</v>
      </c>
      <c r="B36" s="43"/>
      <c r="C36" s="167" t="s">
        <v>133</v>
      </c>
      <c r="D36" s="165" t="s">
        <v>703</v>
      </c>
      <c r="E36" s="165" t="s">
        <v>82</v>
      </c>
      <c r="F36" s="165" t="s">
        <v>700</v>
      </c>
      <c r="G36" s="165" t="s">
        <v>675</v>
      </c>
      <c r="H36" s="165" t="s">
        <v>134</v>
      </c>
      <c r="I36" s="165" t="s">
        <v>675</v>
      </c>
      <c r="J36" s="165" t="s">
        <v>74</v>
      </c>
      <c r="K36" s="165" t="s">
        <v>126</v>
      </c>
      <c r="L36" s="166">
        <f>L37</f>
        <v>3800000</v>
      </c>
      <c r="M36" s="46"/>
      <c r="N36" s="46"/>
      <c r="O36" s="46"/>
      <c r="P36" s="46"/>
      <c r="Q36" s="46"/>
      <c r="R36" s="47"/>
      <c r="S36" s="47"/>
      <c r="T36" s="166">
        <f>T37</f>
        <v>2687690.65</v>
      </c>
      <c r="U36" s="21">
        <f t="shared" si="1"/>
        <v>70.72870131578946</v>
      </c>
    </row>
    <row r="37" spans="1:21" ht="51.75" customHeight="1">
      <c r="A37" s="39" t="s">
        <v>358</v>
      </c>
      <c r="B37" s="58"/>
      <c r="C37" s="63" t="s">
        <v>135</v>
      </c>
      <c r="D37" s="44" t="s">
        <v>72</v>
      </c>
      <c r="E37" s="44" t="s">
        <v>82</v>
      </c>
      <c r="F37" s="44" t="s">
        <v>700</v>
      </c>
      <c r="G37" s="44" t="s">
        <v>675</v>
      </c>
      <c r="H37" s="44" t="s">
        <v>134</v>
      </c>
      <c r="I37" s="44" t="s">
        <v>675</v>
      </c>
      <c r="J37" s="44" t="s">
        <v>74</v>
      </c>
      <c r="K37" s="44" t="s">
        <v>126</v>
      </c>
      <c r="L37" s="42">
        <v>3800000</v>
      </c>
      <c r="M37" s="28" t="e">
        <f>M38+#REF!+#REF!</f>
        <v>#REF!</v>
      </c>
      <c r="N37" s="28" t="e">
        <f>N38+#REF!+#REF!</f>
        <v>#REF!</v>
      </c>
      <c r="O37" s="28" t="e">
        <f>O38+#REF!+#REF!</f>
        <v>#REF!</v>
      </c>
      <c r="P37" s="28" t="e">
        <f>P38+#REF!+#REF!</f>
        <v>#REF!</v>
      </c>
      <c r="Q37" s="28" t="e">
        <f>Q38+#REF!+#REF!</f>
        <v>#REF!</v>
      </c>
      <c r="R37" s="29" t="e">
        <f>R38+#REF!+#REF!</f>
        <v>#REF!</v>
      </c>
      <c r="S37" s="29" t="e">
        <f>#REF!=SUM(L37:R37)</f>
        <v>#REF!</v>
      </c>
      <c r="T37" s="42">
        <v>2687690.65</v>
      </c>
      <c r="U37" s="21">
        <f t="shared" si="1"/>
        <v>70.72870131578946</v>
      </c>
    </row>
    <row r="38" spans="1:21" s="30" customFormat="1" ht="24" customHeight="1">
      <c r="A38" s="23" t="s">
        <v>136</v>
      </c>
      <c r="B38" s="31"/>
      <c r="C38" s="24" t="s">
        <v>137</v>
      </c>
      <c r="D38" s="25" t="s">
        <v>72</v>
      </c>
      <c r="E38" s="26" t="s">
        <v>82</v>
      </c>
      <c r="F38" s="26" t="s">
        <v>673</v>
      </c>
      <c r="G38" s="26" t="s">
        <v>73</v>
      </c>
      <c r="H38" s="26" t="s">
        <v>72</v>
      </c>
      <c r="I38" s="26" t="s">
        <v>73</v>
      </c>
      <c r="J38" s="26" t="s">
        <v>74</v>
      </c>
      <c r="K38" s="26" t="s">
        <v>72</v>
      </c>
      <c r="L38" s="27">
        <f>L39</f>
        <v>890000</v>
      </c>
      <c r="M38" s="36"/>
      <c r="N38" s="36"/>
      <c r="O38" s="36"/>
      <c r="P38" s="36"/>
      <c r="Q38" s="36"/>
      <c r="R38" s="37"/>
      <c r="S38" s="37" t="e">
        <f>#REF!=SUM(L38:R38)</f>
        <v>#REF!</v>
      </c>
      <c r="T38" s="27">
        <f>T39</f>
        <v>431830.72</v>
      </c>
      <c r="U38" s="21">
        <f t="shared" si="1"/>
        <v>48.52030561797753</v>
      </c>
    </row>
    <row r="39" spans="1:21" s="38" customFormat="1" ht="24.75" customHeight="1">
      <c r="A39" s="59" t="s">
        <v>138</v>
      </c>
      <c r="B39" s="64"/>
      <c r="C39" s="32" t="s">
        <v>139</v>
      </c>
      <c r="D39" s="33" t="s">
        <v>72</v>
      </c>
      <c r="E39" s="33" t="s">
        <v>82</v>
      </c>
      <c r="F39" s="33" t="s">
        <v>673</v>
      </c>
      <c r="G39" s="33" t="s">
        <v>669</v>
      </c>
      <c r="H39" s="33" t="s">
        <v>72</v>
      </c>
      <c r="I39" s="33" t="s">
        <v>669</v>
      </c>
      <c r="J39" s="33" t="s">
        <v>74</v>
      </c>
      <c r="K39" s="33" t="s">
        <v>126</v>
      </c>
      <c r="L39" s="35">
        <f>SUM(L40:L43)</f>
        <v>890000</v>
      </c>
      <c r="M39" s="46"/>
      <c r="N39" s="46"/>
      <c r="O39" s="46"/>
      <c r="P39" s="46"/>
      <c r="Q39" s="46"/>
      <c r="R39" s="47"/>
      <c r="S39" s="47"/>
      <c r="T39" s="35">
        <f>SUM(T40:T43)</f>
        <v>431830.72</v>
      </c>
      <c r="U39" s="21">
        <f t="shared" si="1"/>
        <v>48.52030561797753</v>
      </c>
    </row>
    <row r="40" spans="1:21" s="5" customFormat="1" ht="44.25" customHeight="1">
      <c r="A40" s="168" t="s">
        <v>359</v>
      </c>
      <c r="B40" s="43"/>
      <c r="C40" s="65" t="s">
        <v>140</v>
      </c>
      <c r="D40" s="44" t="s">
        <v>72</v>
      </c>
      <c r="E40" s="44" t="s">
        <v>82</v>
      </c>
      <c r="F40" s="44" t="s">
        <v>673</v>
      </c>
      <c r="G40" s="44" t="s">
        <v>669</v>
      </c>
      <c r="H40" s="44" t="s">
        <v>83</v>
      </c>
      <c r="I40" s="44" t="s">
        <v>669</v>
      </c>
      <c r="J40" s="44" t="s">
        <v>74</v>
      </c>
      <c r="K40" s="44" t="s">
        <v>126</v>
      </c>
      <c r="L40" s="42">
        <v>150000</v>
      </c>
      <c r="M40" s="46"/>
      <c r="N40" s="46"/>
      <c r="O40" s="46"/>
      <c r="P40" s="46"/>
      <c r="Q40" s="46"/>
      <c r="R40" s="47"/>
      <c r="S40" s="47"/>
      <c r="T40" s="42">
        <v>104066.87</v>
      </c>
      <c r="U40" s="21">
        <f t="shared" si="1"/>
        <v>69.37791333333332</v>
      </c>
    </row>
    <row r="41" spans="1:21" s="38" customFormat="1" ht="50.25" customHeight="1">
      <c r="A41" s="168" t="s">
        <v>360</v>
      </c>
      <c r="B41" s="33"/>
      <c r="C41" s="65" t="s">
        <v>141</v>
      </c>
      <c r="D41" s="44" t="s">
        <v>72</v>
      </c>
      <c r="E41" s="44" t="s">
        <v>82</v>
      </c>
      <c r="F41" s="44" t="s">
        <v>673</v>
      </c>
      <c r="G41" s="44" t="s">
        <v>669</v>
      </c>
      <c r="H41" s="44" t="s">
        <v>86</v>
      </c>
      <c r="I41" s="44" t="s">
        <v>669</v>
      </c>
      <c r="J41" s="44" t="s">
        <v>74</v>
      </c>
      <c r="K41" s="44" t="s">
        <v>126</v>
      </c>
      <c r="L41" s="42">
        <v>189000</v>
      </c>
      <c r="M41" s="46"/>
      <c r="N41" s="46"/>
      <c r="O41" s="46"/>
      <c r="P41" s="46"/>
      <c r="Q41" s="46"/>
      <c r="R41" s="47"/>
      <c r="S41" s="47"/>
      <c r="T41" s="42">
        <v>107470.04</v>
      </c>
      <c r="U41" s="21">
        <f t="shared" si="1"/>
        <v>56.86245502645503</v>
      </c>
    </row>
    <row r="42" spans="1:21" s="5" customFormat="1" ht="23.25" customHeight="1">
      <c r="A42" s="168" t="s">
        <v>361</v>
      </c>
      <c r="B42" s="33"/>
      <c r="C42" s="65" t="s">
        <v>362</v>
      </c>
      <c r="D42" s="44" t="s">
        <v>72</v>
      </c>
      <c r="E42" s="44" t="s">
        <v>82</v>
      </c>
      <c r="F42" s="44" t="s">
        <v>673</v>
      </c>
      <c r="G42" s="44" t="s">
        <v>669</v>
      </c>
      <c r="H42" s="44" t="s">
        <v>89</v>
      </c>
      <c r="I42" s="44" t="s">
        <v>669</v>
      </c>
      <c r="J42" s="44" t="s">
        <v>74</v>
      </c>
      <c r="K42" s="44" t="s">
        <v>126</v>
      </c>
      <c r="L42" s="42">
        <v>1000</v>
      </c>
      <c r="M42" s="28"/>
      <c r="N42" s="28">
        <v>0</v>
      </c>
      <c r="O42" s="28"/>
      <c r="P42" s="28"/>
      <c r="Q42" s="46"/>
      <c r="R42" s="47"/>
      <c r="S42" s="47"/>
      <c r="T42" s="42">
        <v>310.13</v>
      </c>
      <c r="U42" s="21">
        <f t="shared" si="1"/>
        <v>31.013</v>
      </c>
    </row>
    <row r="43" spans="1:21" ht="32.25" customHeight="1">
      <c r="A43" s="168" t="s">
        <v>363</v>
      </c>
      <c r="B43" s="66"/>
      <c r="C43" s="65" t="s">
        <v>142</v>
      </c>
      <c r="D43" s="44" t="s">
        <v>72</v>
      </c>
      <c r="E43" s="44" t="s">
        <v>82</v>
      </c>
      <c r="F43" s="44" t="s">
        <v>673</v>
      </c>
      <c r="G43" s="44" t="s">
        <v>669</v>
      </c>
      <c r="H43" s="44" t="s">
        <v>92</v>
      </c>
      <c r="I43" s="44" t="s">
        <v>669</v>
      </c>
      <c r="J43" s="44" t="s">
        <v>74</v>
      </c>
      <c r="K43" s="44" t="s">
        <v>126</v>
      </c>
      <c r="L43" s="42">
        <v>550000</v>
      </c>
      <c r="M43" s="46"/>
      <c r="N43" s="46"/>
      <c r="O43" s="46"/>
      <c r="P43" s="46"/>
      <c r="Q43" s="46"/>
      <c r="R43" s="47"/>
      <c r="S43" s="47"/>
      <c r="T43" s="42">
        <v>219983.68</v>
      </c>
      <c r="U43" s="21">
        <f t="shared" si="1"/>
        <v>39.997032727272725</v>
      </c>
    </row>
    <row r="44" spans="1:21" ht="37.5" customHeight="1">
      <c r="A44" s="23" t="s">
        <v>143</v>
      </c>
      <c r="B44" s="31"/>
      <c r="C44" s="24" t="s">
        <v>144</v>
      </c>
      <c r="D44" s="26" t="s">
        <v>72</v>
      </c>
      <c r="E44" s="26" t="s">
        <v>82</v>
      </c>
      <c r="F44" s="26" t="s">
        <v>717</v>
      </c>
      <c r="G44" s="26" t="s">
        <v>73</v>
      </c>
      <c r="H44" s="26" t="s">
        <v>72</v>
      </c>
      <c r="I44" s="26" t="s">
        <v>73</v>
      </c>
      <c r="J44" s="26" t="s">
        <v>74</v>
      </c>
      <c r="K44" s="26" t="s">
        <v>72</v>
      </c>
      <c r="L44" s="27">
        <f>L45</f>
        <v>15000000</v>
      </c>
      <c r="M44" s="46"/>
      <c r="N44" s="46"/>
      <c r="O44" s="46"/>
      <c r="P44" s="46"/>
      <c r="Q44" s="46"/>
      <c r="R44" s="47"/>
      <c r="S44" s="47"/>
      <c r="T44" s="27">
        <f>T45</f>
        <v>11385040.84</v>
      </c>
      <c r="U44" s="21">
        <f t="shared" si="1"/>
        <v>75.90027226666666</v>
      </c>
    </row>
    <row r="45" spans="1:21" ht="24.75" customHeight="1">
      <c r="A45" s="67" t="s">
        <v>145</v>
      </c>
      <c r="B45" s="31"/>
      <c r="C45" s="32" t="s">
        <v>364</v>
      </c>
      <c r="D45" s="44" t="s">
        <v>72</v>
      </c>
      <c r="E45" s="44" t="s">
        <v>82</v>
      </c>
      <c r="F45" s="44" t="s">
        <v>717</v>
      </c>
      <c r="G45" s="44" t="s">
        <v>669</v>
      </c>
      <c r="H45" s="44" t="s">
        <v>365</v>
      </c>
      <c r="I45" s="44" t="s">
        <v>73</v>
      </c>
      <c r="J45" s="44" t="s">
        <v>74</v>
      </c>
      <c r="K45" s="44" t="s">
        <v>147</v>
      </c>
      <c r="L45" s="42">
        <f>L46</f>
        <v>15000000</v>
      </c>
      <c r="M45" s="46"/>
      <c r="N45" s="46"/>
      <c r="O45" s="46"/>
      <c r="P45" s="46"/>
      <c r="Q45" s="46"/>
      <c r="R45" s="47"/>
      <c r="S45" s="47"/>
      <c r="T45" s="42">
        <f>T46</f>
        <v>11385040.84</v>
      </c>
      <c r="U45" s="21">
        <f t="shared" si="1"/>
        <v>75.90027226666666</v>
      </c>
    </row>
    <row r="46" spans="1:21" ht="48.75" customHeight="1">
      <c r="A46" s="169" t="s">
        <v>366</v>
      </c>
      <c r="B46" s="43"/>
      <c r="C46" s="62" t="s">
        <v>148</v>
      </c>
      <c r="D46" s="44" t="s">
        <v>72</v>
      </c>
      <c r="E46" s="44" t="s">
        <v>82</v>
      </c>
      <c r="F46" s="44" t="s">
        <v>717</v>
      </c>
      <c r="G46" s="44" t="s">
        <v>669</v>
      </c>
      <c r="H46" s="44" t="s">
        <v>146</v>
      </c>
      <c r="I46" s="44" t="s">
        <v>675</v>
      </c>
      <c r="J46" s="44" t="s">
        <v>74</v>
      </c>
      <c r="K46" s="44" t="s">
        <v>147</v>
      </c>
      <c r="L46" s="42">
        <v>15000000</v>
      </c>
      <c r="M46" s="28">
        <f aca="true" t="shared" si="5" ref="M46:R47">M47</f>
        <v>0</v>
      </c>
      <c r="N46" s="28">
        <f t="shared" si="5"/>
        <v>0</v>
      </c>
      <c r="O46" s="28">
        <f t="shared" si="5"/>
        <v>0</v>
      </c>
      <c r="P46" s="28">
        <f t="shared" si="5"/>
        <v>0</v>
      </c>
      <c r="Q46" s="28">
        <f t="shared" si="5"/>
        <v>0</v>
      </c>
      <c r="R46" s="29">
        <f t="shared" si="5"/>
        <v>0</v>
      </c>
      <c r="S46" s="29" t="e">
        <f>#REF!=SUM(L46:R46)</f>
        <v>#REF!</v>
      </c>
      <c r="T46" s="42">
        <v>11385040.84</v>
      </c>
      <c r="U46" s="21">
        <f t="shared" si="1"/>
        <v>75.90027226666666</v>
      </c>
    </row>
    <row r="47" spans="1:21" ht="30" customHeight="1">
      <c r="A47" s="23" t="s">
        <v>149</v>
      </c>
      <c r="B47" s="43"/>
      <c r="C47" s="24" t="s">
        <v>150</v>
      </c>
      <c r="D47" s="26" t="s">
        <v>72</v>
      </c>
      <c r="E47" s="26" t="s">
        <v>82</v>
      </c>
      <c r="F47" s="26" t="s">
        <v>705</v>
      </c>
      <c r="G47" s="26" t="s">
        <v>73</v>
      </c>
      <c r="H47" s="26" t="s">
        <v>72</v>
      </c>
      <c r="I47" s="26" t="s">
        <v>73</v>
      </c>
      <c r="J47" s="26" t="s">
        <v>74</v>
      </c>
      <c r="K47" s="26" t="s">
        <v>72</v>
      </c>
      <c r="L47" s="27">
        <f>L48+L51</f>
        <v>3544436.41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0</v>
      </c>
      <c r="R47" s="37">
        <f t="shared" si="5"/>
        <v>0</v>
      </c>
      <c r="S47" s="37" t="e">
        <f>#REF!=SUM(L47:R47)</f>
        <v>#REF!</v>
      </c>
      <c r="T47" s="27">
        <f>T48+T51</f>
        <v>3149180.78</v>
      </c>
      <c r="U47" s="21">
        <f t="shared" si="1"/>
        <v>88.84856196362117</v>
      </c>
    </row>
    <row r="48" spans="1:21" s="30" customFormat="1" ht="20.25" customHeight="1">
      <c r="A48" s="31" t="s">
        <v>152</v>
      </c>
      <c r="B48" s="43"/>
      <c r="C48" s="32" t="s">
        <v>151</v>
      </c>
      <c r="D48" s="33" t="s">
        <v>703</v>
      </c>
      <c r="E48" s="33" t="s">
        <v>82</v>
      </c>
      <c r="F48" s="33" t="s">
        <v>705</v>
      </c>
      <c r="G48" s="33" t="s">
        <v>676</v>
      </c>
      <c r="H48" s="33" t="s">
        <v>72</v>
      </c>
      <c r="I48" s="33" t="s">
        <v>73</v>
      </c>
      <c r="J48" s="33" t="s">
        <v>74</v>
      </c>
      <c r="K48" s="33" t="s">
        <v>72</v>
      </c>
      <c r="L48" s="35">
        <f>L49</f>
        <v>2015436.41</v>
      </c>
      <c r="M48" s="46"/>
      <c r="N48" s="46"/>
      <c r="O48" s="46"/>
      <c r="P48" s="46"/>
      <c r="Q48" s="46"/>
      <c r="R48" s="47"/>
      <c r="S48" s="47" t="e">
        <f>#REF!=SUM(L48:R48)</f>
        <v>#REF!</v>
      </c>
      <c r="T48" s="35">
        <f>T49</f>
        <v>1900500</v>
      </c>
      <c r="U48" s="21">
        <f t="shared" si="1"/>
        <v>94.29719491869257</v>
      </c>
    </row>
    <row r="49" spans="1:21" ht="92.25" customHeight="1">
      <c r="A49" s="169" t="s">
        <v>367</v>
      </c>
      <c r="B49" s="14"/>
      <c r="C49" s="62" t="s">
        <v>153</v>
      </c>
      <c r="D49" s="41" t="s">
        <v>703</v>
      </c>
      <c r="E49" s="41" t="s">
        <v>82</v>
      </c>
      <c r="F49" s="41" t="s">
        <v>705</v>
      </c>
      <c r="G49" s="41" t="s">
        <v>676</v>
      </c>
      <c r="H49" s="41" t="s">
        <v>125</v>
      </c>
      <c r="I49" s="41" t="s">
        <v>675</v>
      </c>
      <c r="J49" s="41" t="s">
        <v>74</v>
      </c>
      <c r="K49" s="41" t="s">
        <v>154</v>
      </c>
      <c r="L49" s="42">
        <f>L50</f>
        <v>2015436.41</v>
      </c>
      <c r="M49" s="46"/>
      <c r="N49" s="46"/>
      <c r="O49" s="46"/>
      <c r="P49" s="46"/>
      <c r="Q49" s="46"/>
      <c r="R49" s="47"/>
      <c r="S49" s="47"/>
      <c r="T49" s="42">
        <f>T50</f>
        <v>1900500</v>
      </c>
      <c r="U49" s="21">
        <f t="shared" si="1"/>
        <v>94.29719491869257</v>
      </c>
    </row>
    <row r="50" spans="1:21" s="70" customFormat="1" ht="83.25" customHeight="1">
      <c r="A50" s="169" t="s">
        <v>368</v>
      </c>
      <c r="B50" s="23"/>
      <c r="C50" s="73" t="s">
        <v>155</v>
      </c>
      <c r="D50" s="41" t="s">
        <v>703</v>
      </c>
      <c r="E50" s="41" t="s">
        <v>82</v>
      </c>
      <c r="F50" s="41" t="s">
        <v>705</v>
      </c>
      <c r="G50" s="41" t="s">
        <v>676</v>
      </c>
      <c r="H50" s="41" t="s">
        <v>156</v>
      </c>
      <c r="I50" s="41" t="s">
        <v>675</v>
      </c>
      <c r="J50" s="41" t="s">
        <v>74</v>
      </c>
      <c r="K50" s="41" t="s">
        <v>154</v>
      </c>
      <c r="L50" s="42">
        <v>2015436.41</v>
      </c>
      <c r="M50" s="68"/>
      <c r="N50" s="68"/>
      <c r="O50" s="68"/>
      <c r="P50" s="68"/>
      <c r="Q50" s="68"/>
      <c r="R50" s="69"/>
      <c r="S50" s="69"/>
      <c r="T50" s="42">
        <v>1900500</v>
      </c>
      <c r="U50" s="21">
        <f t="shared" si="1"/>
        <v>94.29719491869257</v>
      </c>
    </row>
    <row r="51" spans="1:21" s="30" customFormat="1" ht="66" customHeight="1">
      <c r="A51" s="31" t="s">
        <v>160</v>
      </c>
      <c r="B51" s="31"/>
      <c r="C51" s="74" t="s">
        <v>157</v>
      </c>
      <c r="D51" s="33" t="s">
        <v>703</v>
      </c>
      <c r="E51" s="33" t="s">
        <v>82</v>
      </c>
      <c r="F51" s="33" t="s">
        <v>705</v>
      </c>
      <c r="G51" s="33" t="s">
        <v>158</v>
      </c>
      <c r="H51" s="33" t="s">
        <v>72</v>
      </c>
      <c r="I51" s="33" t="s">
        <v>73</v>
      </c>
      <c r="J51" s="33" t="s">
        <v>74</v>
      </c>
      <c r="K51" s="33" t="s">
        <v>159</v>
      </c>
      <c r="L51" s="35">
        <f>L52+L54+L53</f>
        <v>1529000</v>
      </c>
      <c r="M51" s="46"/>
      <c r="N51" s="46"/>
      <c r="O51" s="46"/>
      <c r="P51" s="46"/>
      <c r="Q51" s="46"/>
      <c r="R51" s="47"/>
      <c r="S51" s="47"/>
      <c r="T51" s="35">
        <f>SUM(T52:T54)</f>
        <v>1248680.7799999998</v>
      </c>
      <c r="U51" s="21">
        <f t="shared" si="1"/>
        <v>81.66649967298886</v>
      </c>
    </row>
    <row r="52" spans="1:21" s="38" customFormat="1" ht="48" customHeight="1">
      <c r="A52" s="169" t="s">
        <v>369</v>
      </c>
      <c r="B52" s="75"/>
      <c r="C52" s="40" t="s">
        <v>161</v>
      </c>
      <c r="D52" s="44" t="s">
        <v>703</v>
      </c>
      <c r="E52" s="44" t="s">
        <v>82</v>
      </c>
      <c r="F52" s="44" t="s">
        <v>705</v>
      </c>
      <c r="G52" s="44" t="s">
        <v>158</v>
      </c>
      <c r="H52" s="44" t="s">
        <v>132</v>
      </c>
      <c r="I52" s="44" t="s">
        <v>674</v>
      </c>
      <c r="J52" s="44" t="s">
        <v>74</v>
      </c>
      <c r="K52" s="44" t="s">
        <v>159</v>
      </c>
      <c r="L52" s="42">
        <v>85000</v>
      </c>
      <c r="M52" s="71"/>
      <c r="N52" s="71" t="e">
        <f>N54+N63</f>
        <v>#REF!</v>
      </c>
      <c r="O52" s="71" t="e">
        <f>O54+O63</f>
        <v>#REF!</v>
      </c>
      <c r="P52" s="71" t="e">
        <f>P54+P63</f>
        <v>#REF!</v>
      </c>
      <c r="Q52" s="71" t="e">
        <f>Q54+Q63</f>
        <v>#REF!</v>
      </c>
      <c r="R52" s="72" t="e">
        <f>R54+R63</f>
        <v>#REF!</v>
      </c>
      <c r="S52" s="72" t="e">
        <f>#REF!=SUM(L52:R52)</f>
        <v>#REF!</v>
      </c>
      <c r="T52" s="42">
        <v>142242.91</v>
      </c>
      <c r="U52" s="21">
        <f t="shared" si="1"/>
        <v>167.34459999999999</v>
      </c>
    </row>
    <row r="53" spans="1:21" s="38" customFormat="1" ht="61.5" customHeight="1">
      <c r="A53" s="169" t="s">
        <v>598</v>
      </c>
      <c r="B53" s="75"/>
      <c r="C53" s="106" t="s">
        <v>600</v>
      </c>
      <c r="D53" s="44" t="s">
        <v>72</v>
      </c>
      <c r="E53" s="44" t="s">
        <v>82</v>
      </c>
      <c r="F53" s="44" t="s">
        <v>705</v>
      </c>
      <c r="G53" s="44" t="s">
        <v>158</v>
      </c>
      <c r="H53" s="44" t="s">
        <v>162</v>
      </c>
      <c r="I53" s="44" t="s">
        <v>675</v>
      </c>
      <c r="J53" s="44" t="s">
        <v>74</v>
      </c>
      <c r="K53" s="44" t="s">
        <v>159</v>
      </c>
      <c r="L53" s="42">
        <v>1034500</v>
      </c>
      <c r="M53" s="71"/>
      <c r="N53" s="71"/>
      <c r="O53" s="71"/>
      <c r="P53" s="71"/>
      <c r="Q53" s="71"/>
      <c r="R53" s="72"/>
      <c r="S53" s="72"/>
      <c r="T53" s="42">
        <v>1034500</v>
      </c>
      <c r="U53" s="21"/>
    </row>
    <row r="54" spans="1:21" ht="62.25" customHeight="1">
      <c r="A54" s="169" t="s">
        <v>599</v>
      </c>
      <c r="B54" s="43"/>
      <c r="C54" s="54" t="s">
        <v>428</v>
      </c>
      <c r="D54" s="44" t="s">
        <v>703</v>
      </c>
      <c r="E54" s="44" t="s">
        <v>82</v>
      </c>
      <c r="F54" s="44" t="s">
        <v>705</v>
      </c>
      <c r="G54" s="44" t="s">
        <v>158</v>
      </c>
      <c r="H54" s="44" t="s">
        <v>132</v>
      </c>
      <c r="I54" s="44" t="s">
        <v>717</v>
      </c>
      <c r="J54" s="44" t="s">
        <v>74</v>
      </c>
      <c r="K54" s="44" t="s">
        <v>159</v>
      </c>
      <c r="L54" s="42">
        <v>409500</v>
      </c>
      <c r="M54" s="36"/>
      <c r="N54" s="36" t="e">
        <f>N55+#REF!+N56</f>
        <v>#REF!</v>
      </c>
      <c r="O54" s="36" t="e">
        <f>O55+#REF!+O56</f>
        <v>#REF!</v>
      </c>
      <c r="P54" s="36" t="e">
        <f>P55+#REF!+P56</f>
        <v>#REF!</v>
      </c>
      <c r="Q54" s="36" t="e">
        <f>Q55+#REF!+Q56</f>
        <v>#REF!</v>
      </c>
      <c r="R54" s="36" t="e">
        <f>R55+#REF!+R56</f>
        <v>#REF!</v>
      </c>
      <c r="S54" s="37" t="e">
        <f>#REF!=SUM(L54:R54)</f>
        <v>#REF!</v>
      </c>
      <c r="T54" s="42">
        <v>71937.87</v>
      </c>
      <c r="U54" s="21">
        <f t="shared" si="1"/>
        <v>17.56724542124542</v>
      </c>
    </row>
    <row r="55" spans="1:21" ht="29.25" customHeight="1">
      <c r="A55" s="58" t="s">
        <v>163</v>
      </c>
      <c r="B55" s="43"/>
      <c r="C55" s="24" t="s">
        <v>164</v>
      </c>
      <c r="D55" s="76" t="s">
        <v>72</v>
      </c>
      <c r="E55" s="77" t="s">
        <v>82</v>
      </c>
      <c r="F55" s="77" t="s">
        <v>165</v>
      </c>
      <c r="G55" s="77" t="s">
        <v>73</v>
      </c>
      <c r="H55" s="77" t="s">
        <v>72</v>
      </c>
      <c r="I55" s="77" t="s">
        <v>73</v>
      </c>
      <c r="J55" s="77" t="s">
        <v>74</v>
      </c>
      <c r="K55" s="77" t="s">
        <v>72</v>
      </c>
      <c r="L55" s="78">
        <f>L56+L59+L61+L64+L67+L69+L71+L73+L75</f>
        <v>1049000</v>
      </c>
      <c r="M55" s="46"/>
      <c r="N55" s="46"/>
      <c r="O55" s="46"/>
      <c r="P55" s="46"/>
      <c r="Q55" s="46"/>
      <c r="R55" s="47"/>
      <c r="S55" s="47" t="e">
        <f>#REF!=SUM(L55:R55)</f>
        <v>#REF!</v>
      </c>
      <c r="T55" s="78">
        <f>T56+T59+T61+T64+T67+T69+T71+T73+T75</f>
        <v>884758.49</v>
      </c>
      <c r="U55" s="21">
        <f t="shared" si="1"/>
        <v>84.34304003813156</v>
      </c>
    </row>
    <row r="56" spans="1:21" ht="35.25" customHeight="1">
      <c r="A56" s="59" t="s">
        <v>166</v>
      </c>
      <c r="B56" s="43"/>
      <c r="C56" s="32" t="s">
        <v>167</v>
      </c>
      <c r="D56" s="33" t="s">
        <v>72</v>
      </c>
      <c r="E56" s="33" t="s">
        <v>82</v>
      </c>
      <c r="F56" s="33" t="s">
        <v>165</v>
      </c>
      <c r="G56" s="33" t="s">
        <v>678</v>
      </c>
      <c r="H56" s="33" t="s">
        <v>72</v>
      </c>
      <c r="I56" s="33" t="s">
        <v>73</v>
      </c>
      <c r="J56" s="33" t="s">
        <v>74</v>
      </c>
      <c r="K56" s="33" t="s">
        <v>168</v>
      </c>
      <c r="L56" s="79">
        <f>L57+L58</f>
        <v>35000</v>
      </c>
      <c r="M56" s="46"/>
      <c r="N56" s="46"/>
      <c r="O56" s="46"/>
      <c r="P56" s="46"/>
      <c r="Q56" s="46"/>
      <c r="R56" s="47"/>
      <c r="S56" s="47" t="e">
        <f>#REF!=SUM(L56:R56)</f>
        <v>#REF!</v>
      </c>
      <c r="T56" s="79">
        <f>T57+T58</f>
        <v>16879.1</v>
      </c>
      <c r="U56" s="21">
        <f t="shared" si="1"/>
        <v>48.226</v>
      </c>
    </row>
    <row r="57" spans="1:21" ht="67.5" customHeight="1">
      <c r="A57" s="168" t="s">
        <v>370</v>
      </c>
      <c r="B57" s="43"/>
      <c r="C57" s="170" t="s">
        <v>371</v>
      </c>
      <c r="D57" s="44" t="s">
        <v>72</v>
      </c>
      <c r="E57" s="44" t="s">
        <v>82</v>
      </c>
      <c r="F57" s="44" t="s">
        <v>165</v>
      </c>
      <c r="G57" s="44" t="s">
        <v>678</v>
      </c>
      <c r="H57" s="44" t="s">
        <v>83</v>
      </c>
      <c r="I57" s="44" t="s">
        <v>669</v>
      </c>
      <c r="J57" s="44" t="s">
        <v>74</v>
      </c>
      <c r="K57" s="44" t="s">
        <v>168</v>
      </c>
      <c r="L57" s="42">
        <v>30000</v>
      </c>
      <c r="M57" s="46"/>
      <c r="N57" s="46"/>
      <c r="O57" s="46"/>
      <c r="P57" s="46"/>
      <c r="Q57" s="46"/>
      <c r="R57" s="47"/>
      <c r="S57" s="47"/>
      <c r="T57" s="42">
        <v>14277.48</v>
      </c>
      <c r="U57" s="21">
        <f t="shared" si="1"/>
        <v>47.5916</v>
      </c>
    </row>
    <row r="58" spans="1:21" ht="60" customHeight="1">
      <c r="A58" s="168" t="s">
        <v>372</v>
      </c>
      <c r="B58" s="43"/>
      <c r="C58" s="83" t="s">
        <v>169</v>
      </c>
      <c r="D58" s="44" t="s">
        <v>72</v>
      </c>
      <c r="E58" s="44" t="s">
        <v>82</v>
      </c>
      <c r="F58" s="44" t="s">
        <v>165</v>
      </c>
      <c r="G58" s="44" t="s">
        <v>678</v>
      </c>
      <c r="H58" s="44" t="s">
        <v>89</v>
      </c>
      <c r="I58" s="44" t="s">
        <v>669</v>
      </c>
      <c r="J58" s="44" t="s">
        <v>74</v>
      </c>
      <c r="K58" s="44" t="s">
        <v>168</v>
      </c>
      <c r="L58" s="42">
        <v>5000</v>
      </c>
      <c r="M58" s="46"/>
      <c r="N58" s="46"/>
      <c r="O58" s="46"/>
      <c r="P58" s="46"/>
      <c r="Q58" s="46"/>
      <c r="R58" s="47"/>
      <c r="S58" s="47"/>
      <c r="T58" s="42">
        <v>2601.62</v>
      </c>
      <c r="U58" s="21">
        <f t="shared" si="1"/>
        <v>52.0324</v>
      </c>
    </row>
    <row r="59" spans="1:21" ht="32.25" customHeight="1">
      <c r="A59" s="59" t="s">
        <v>373</v>
      </c>
      <c r="B59" s="43"/>
      <c r="C59" s="171" t="s">
        <v>374</v>
      </c>
      <c r="D59" s="33" t="s">
        <v>72</v>
      </c>
      <c r="E59" s="33" t="s">
        <v>82</v>
      </c>
      <c r="F59" s="33" t="s">
        <v>165</v>
      </c>
      <c r="G59" s="33" t="s">
        <v>73</v>
      </c>
      <c r="H59" s="33" t="s">
        <v>72</v>
      </c>
      <c r="I59" s="33" t="s">
        <v>73</v>
      </c>
      <c r="J59" s="33" t="s">
        <v>74</v>
      </c>
      <c r="K59" s="33" t="s">
        <v>73</v>
      </c>
      <c r="L59" s="35">
        <f>L60</f>
        <v>60000</v>
      </c>
      <c r="M59" s="46"/>
      <c r="N59" s="46"/>
      <c r="O59" s="46"/>
      <c r="P59" s="46"/>
      <c r="Q59" s="46"/>
      <c r="R59" s="47"/>
      <c r="S59" s="47"/>
      <c r="T59" s="35">
        <f>T60</f>
        <v>39000</v>
      </c>
      <c r="U59" s="21">
        <f t="shared" si="1"/>
        <v>65</v>
      </c>
    </row>
    <row r="60" spans="1:21" ht="36" customHeight="1">
      <c r="A60" s="168" t="s">
        <v>375</v>
      </c>
      <c r="B60" s="43"/>
      <c r="C60" s="172" t="s">
        <v>374</v>
      </c>
      <c r="D60" s="173" t="s">
        <v>72</v>
      </c>
      <c r="E60" s="173" t="s">
        <v>82</v>
      </c>
      <c r="F60" s="173" t="s">
        <v>165</v>
      </c>
      <c r="G60" s="173" t="s">
        <v>158</v>
      </c>
      <c r="H60" s="173" t="s">
        <v>72</v>
      </c>
      <c r="I60" s="173" t="s">
        <v>669</v>
      </c>
      <c r="J60" s="173" t="s">
        <v>74</v>
      </c>
      <c r="K60" s="173" t="s">
        <v>168</v>
      </c>
      <c r="L60" s="174">
        <v>60000</v>
      </c>
      <c r="M60" s="81"/>
      <c r="N60" s="81"/>
      <c r="O60" s="81"/>
      <c r="P60" s="81"/>
      <c r="Q60" s="81"/>
      <c r="R60" s="82"/>
      <c r="S60" s="82"/>
      <c r="T60" s="174">
        <v>39000</v>
      </c>
      <c r="U60" s="21">
        <f t="shared" si="1"/>
        <v>65</v>
      </c>
    </row>
    <row r="61" spans="1:21" ht="48.75" customHeight="1">
      <c r="A61" s="59" t="s">
        <v>376</v>
      </c>
      <c r="B61" s="31"/>
      <c r="C61" s="175" t="s">
        <v>170</v>
      </c>
      <c r="D61" s="33" t="s">
        <v>72</v>
      </c>
      <c r="E61" s="33" t="s">
        <v>82</v>
      </c>
      <c r="F61" s="33" t="s">
        <v>165</v>
      </c>
      <c r="G61" s="33" t="s">
        <v>671</v>
      </c>
      <c r="H61" s="33" t="s">
        <v>72</v>
      </c>
      <c r="I61" s="33" t="s">
        <v>73</v>
      </c>
      <c r="J61" s="33" t="s">
        <v>74</v>
      </c>
      <c r="K61" s="33" t="s">
        <v>73</v>
      </c>
      <c r="L61" s="35">
        <f>L63</f>
        <v>1000</v>
      </c>
      <c r="M61" s="46"/>
      <c r="N61" s="46"/>
      <c r="O61" s="46"/>
      <c r="P61" s="46"/>
      <c r="Q61" s="46"/>
      <c r="R61" s="47"/>
      <c r="S61" s="47"/>
      <c r="T61" s="35">
        <f>T63+T62</f>
        <v>22000</v>
      </c>
      <c r="U61" s="21"/>
    </row>
    <row r="62" spans="1:21" ht="48.75" customHeight="1">
      <c r="A62" s="59" t="s">
        <v>377</v>
      </c>
      <c r="B62" s="31"/>
      <c r="C62" s="176" t="s">
        <v>602</v>
      </c>
      <c r="D62" s="41" t="s">
        <v>72</v>
      </c>
      <c r="E62" s="41" t="s">
        <v>82</v>
      </c>
      <c r="F62" s="41" t="s">
        <v>165</v>
      </c>
      <c r="G62" s="41" t="s">
        <v>671</v>
      </c>
      <c r="H62" s="41" t="s">
        <v>86</v>
      </c>
      <c r="I62" s="41" t="s">
        <v>669</v>
      </c>
      <c r="J62" s="41" t="s">
        <v>74</v>
      </c>
      <c r="K62" s="41" t="s">
        <v>168</v>
      </c>
      <c r="L62" s="42"/>
      <c r="M62" s="46"/>
      <c r="N62" s="46"/>
      <c r="O62" s="46"/>
      <c r="P62" s="46"/>
      <c r="Q62" s="46"/>
      <c r="R62" s="47"/>
      <c r="S62" s="47"/>
      <c r="T62" s="42">
        <v>1000</v>
      </c>
      <c r="U62" s="21"/>
    </row>
    <row r="63" spans="1:21" ht="43.5" customHeight="1">
      <c r="A63" s="168" t="s">
        <v>601</v>
      </c>
      <c r="B63" s="31"/>
      <c r="C63" s="176" t="s">
        <v>378</v>
      </c>
      <c r="D63" s="173" t="s">
        <v>72</v>
      </c>
      <c r="E63" s="173" t="s">
        <v>82</v>
      </c>
      <c r="F63" s="173" t="s">
        <v>165</v>
      </c>
      <c r="G63" s="173" t="s">
        <v>671</v>
      </c>
      <c r="H63" s="173" t="s">
        <v>83</v>
      </c>
      <c r="I63" s="173" t="s">
        <v>669</v>
      </c>
      <c r="J63" s="173" t="s">
        <v>74</v>
      </c>
      <c r="K63" s="173" t="s">
        <v>168</v>
      </c>
      <c r="L63" s="174">
        <v>1000</v>
      </c>
      <c r="M63" s="36">
        <f aca="true" t="shared" si="6" ref="M63:R63">M64</f>
        <v>0</v>
      </c>
      <c r="N63" s="36">
        <f t="shared" si="6"/>
        <v>0</v>
      </c>
      <c r="O63" s="36">
        <f t="shared" si="6"/>
        <v>0</v>
      </c>
      <c r="P63" s="36">
        <f t="shared" si="6"/>
        <v>0</v>
      </c>
      <c r="Q63" s="36">
        <f t="shared" si="6"/>
        <v>0</v>
      </c>
      <c r="R63" s="37">
        <f t="shared" si="6"/>
        <v>0</v>
      </c>
      <c r="S63" s="37" t="e">
        <f>#REF!=SUM(L63:R63)</f>
        <v>#REF!</v>
      </c>
      <c r="T63" s="174">
        <v>21000</v>
      </c>
      <c r="U63" s="21">
        <f t="shared" si="1"/>
        <v>2100</v>
      </c>
    </row>
    <row r="64" spans="1:21" s="38" customFormat="1" ht="46.5" customHeight="1">
      <c r="A64" s="59" t="s">
        <v>379</v>
      </c>
      <c r="B64" s="31"/>
      <c r="C64" s="171" t="s">
        <v>380</v>
      </c>
      <c r="D64" s="33" t="s">
        <v>72</v>
      </c>
      <c r="E64" s="33" t="s">
        <v>82</v>
      </c>
      <c r="F64" s="33" t="s">
        <v>165</v>
      </c>
      <c r="G64" s="33" t="s">
        <v>172</v>
      </c>
      <c r="H64" s="33" t="s">
        <v>72</v>
      </c>
      <c r="I64" s="33" t="s">
        <v>73</v>
      </c>
      <c r="J64" s="33" t="s">
        <v>74</v>
      </c>
      <c r="K64" s="33" t="s">
        <v>72</v>
      </c>
      <c r="L64" s="35">
        <f>L65+L66</f>
        <v>38000</v>
      </c>
      <c r="M64" s="46"/>
      <c r="N64" s="46"/>
      <c r="O64" s="46"/>
      <c r="P64" s="46"/>
      <c r="Q64" s="46"/>
      <c r="R64" s="47"/>
      <c r="S64" s="47" t="e">
        <f>#REF!=SUM(L64:R64)</f>
        <v>#REF!</v>
      </c>
      <c r="T64" s="35">
        <f>T65+T66</f>
        <v>27049.91</v>
      </c>
      <c r="U64" s="21">
        <f t="shared" si="1"/>
        <v>71.18397368421053</v>
      </c>
    </row>
    <row r="65" spans="1:21" s="38" customFormat="1" ht="46.5" customHeight="1">
      <c r="A65" s="168" t="s">
        <v>381</v>
      </c>
      <c r="B65" s="31"/>
      <c r="C65" s="177" t="s">
        <v>171</v>
      </c>
      <c r="D65" s="173" t="s">
        <v>72</v>
      </c>
      <c r="E65" s="173" t="s">
        <v>82</v>
      </c>
      <c r="F65" s="173" t="s">
        <v>165</v>
      </c>
      <c r="G65" s="173" t="s">
        <v>172</v>
      </c>
      <c r="H65" s="173" t="s">
        <v>89</v>
      </c>
      <c r="I65" s="173" t="s">
        <v>669</v>
      </c>
      <c r="J65" s="173" t="s">
        <v>74</v>
      </c>
      <c r="K65" s="173" t="s">
        <v>168</v>
      </c>
      <c r="L65" s="174">
        <v>18000</v>
      </c>
      <c r="M65" s="46"/>
      <c r="N65" s="46"/>
      <c r="O65" s="46"/>
      <c r="P65" s="46"/>
      <c r="Q65" s="46"/>
      <c r="R65" s="47"/>
      <c r="S65" s="47"/>
      <c r="T65" s="174">
        <v>20749.91</v>
      </c>
      <c r="U65" s="21">
        <f t="shared" si="1"/>
        <v>115.27727777777778</v>
      </c>
    </row>
    <row r="66" spans="1:21" s="38" customFormat="1" ht="29.25" customHeight="1">
      <c r="A66" s="168" t="s">
        <v>382</v>
      </c>
      <c r="B66" s="84"/>
      <c r="C66" s="162" t="s">
        <v>173</v>
      </c>
      <c r="D66" s="173" t="s">
        <v>72</v>
      </c>
      <c r="E66" s="173" t="s">
        <v>82</v>
      </c>
      <c r="F66" s="173" t="s">
        <v>165</v>
      </c>
      <c r="G66" s="173" t="s">
        <v>172</v>
      </c>
      <c r="H66" s="173" t="s">
        <v>174</v>
      </c>
      <c r="I66" s="173" t="s">
        <v>669</v>
      </c>
      <c r="J66" s="173" t="s">
        <v>74</v>
      </c>
      <c r="K66" s="173" t="s">
        <v>168</v>
      </c>
      <c r="L66" s="174">
        <v>20000</v>
      </c>
      <c r="M66" s="46"/>
      <c r="N66" s="46"/>
      <c r="O66" s="46"/>
      <c r="P66" s="46"/>
      <c r="Q66" s="46"/>
      <c r="R66" s="47"/>
      <c r="S66" s="47" t="e">
        <f>#REF!=SUM(L66:R66)</f>
        <v>#REF!</v>
      </c>
      <c r="T66" s="174">
        <v>6300</v>
      </c>
      <c r="U66" s="21">
        <f t="shared" si="1"/>
        <v>31.5</v>
      </c>
    </row>
    <row r="67" spans="1:21" s="38" customFormat="1" ht="57" customHeight="1">
      <c r="A67" s="59" t="s">
        <v>383</v>
      </c>
      <c r="B67" s="43"/>
      <c r="C67" s="85" t="s">
        <v>175</v>
      </c>
      <c r="D67" s="33" t="s">
        <v>72</v>
      </c>
      <c r="E67" s="33" t="s">
        <v>82</v>
      </c>
      <c r="F67" s="33" t="s">
        <v>165</v>
      </c>
      <c r="G67" s="33" t="s">
        <v>176</v>
      </c>
      <c r="H67" s="33" t="s">
        <v>72</v>
      </c>
      <c r="I67" s="33" t="s">
        <v>73</v>
      </c>
      <c r="J67" s="33" t="s">
        <v>74</v>
      </c>
      <c r="K67" s="33" t="s">
        <v>72</v>
      </c>
      <c r="L67" s="86">
        <f>L68</f>
        <v>15000</v>
      </c>
      <c r="M67" s="46"/>
      <c r="N67" s="46"/>
      <c r="O67" s="46"/>
      <c r="P67" s="46"/>
      <c r="Q67" s="46"/>
      <c r="R67" s="47"/>
      <c r="S67" s="47"/>
      <c r="T67" s="86">
        <f>T68</f>
        <v>10000</v>
      </c>
      <c r="U67" s="21">
        <f t="shared" si="1"/>
        <v>66.66666666666666</v>
      </c>
    </row>
    <row r="68" spans="1:21" s="38" customFormat="1" ht="52.5" customHeight="1">
      <c r="A68" s="168" t="s">
        <v>384</v>
      </c>
      <c r="B68" s="43"/>
      <c r="C68" s="172" t="s">
        <v>385</v>
      </c>
      <c r="D68" s="173" t="s">
        <v>72</v>
      </c>
      <c r="E68" s="173" t="s">
        <v>82</v>
      </c>
      <c r="F68" s="173" t="s">
        <v>165</v>
      </c>
      <c r="G68" s="173" t="s">
        <v>176</v>
      </c>
      <c r="H68" s="173" t="s">
        <v>72</v>
      </c>
      <c r="I68" s="173" t="s">
        <v>669</v>
      </c>
      <c r="J68" s="173" t="s">
        <v>74</v>
      </c>
      <c r="K68" s="173" t="s">
        <v>168</v>
      </c>
      <c r="L68" s="178">
        <v>15000</v>
      </c>
      <c r="M68" s="46"/>
      <c r="N68" s="46"/>
      <c r="O68" s="46"/>
      <c r="P68" s="46"/>
      <c r="Q68" s="46"/>
      <c r="R68" s="47"/>
      <c r="S68" s="47"/>
      <c r="T68" s="178">
        <v>10000</v>
      </c>
      <c r="U68" s="21">
        <f t="shared" si="1"/>
        <v>66.66666666666666</v>
      </c>
    </row>
    <row r="69" spans="1:21" s="38" customFormat="1" ht="33.75" customHeight="1">
      <c r="A69" s="59" t="s">
        <v>386</v>
      </c>
      <c r="B69" s="43"/>
      <c r="C69" s="171" t="s">
        <v>184</v>
      </c>
      <c r="D69" s="33" t="s">
        <v>72</v>
      </c>
      <c r="E69" s="33" t="s">
        <v>82</v>
      </c>
      <c r="F69" s="33" t="s">
        <v>165</v>
      </c>
      <c r="G69" s="33" t="s">
        <v>177</v>
      </c>
      <c r="H69" s="33" t="s">
        <v>72</v>
      </c>
      <c r="I69" s="33" t="s">
        <v>73</v>
      </c>
      <c r="J69" s="33" t="s">
        <v>74</v>
      </c>
      <c r="K69" s="33" t="s">
        <v>72</v>
      </c>
      <c r="L69" s="88">
        <f>L70</f>
        <v>0</v>
      </c>
      <c r="M69" s="46"/>
      <c r="N69" s="46"/>
      <c r="O69" s="46"/>
      <c r="P69" s="46"/>
      <c r="Q69" s="46"/>
      <c r="R69" s="47"/>
      <c r="S69" s="47"/>
      <c r="T69" s="88">
        <f>T70</f>
        <v>0</v>
      </c>
      <c r="U69" s="21" t="e">
        <f t="shared" si="1"/>
        <v>#DIV/0!</v>
      </c>
    </row>
    <row r="70" spans="1:21" s="38" customFormat="1" ht="47.25" customHeight="1">
      <c r="A70" s="168" t="s">
        <v>387</v>
      </c>
      <c r="B70" s="43"/>
      <c r="C70" s="172" t="s">
        <v>388</v>
      </c>
      <c r="D70" s="179" t="s">
        <v>72</v>
      </c>
      <c r="E70" s="179" t="s">
        <v>82</v>
      </c>
      <c r="F70" s="179" t="s">
        <v>165</v>
      </c>
      <c r="G70" s="179" t="s">
        <v>177</v>
      </c>
      <c r="H70" s="179" t="s">
        <v>178</v>
      </c>
      <c r="I70" s="179" t="s">
        <v>669</v>
      </c>
      <c r="J70" s="179" t="s">
        <v>74</v>
      </c>
      <c r="K70" s="179" t="s">
        <v>168</v>
      </c>
      <c r="L70" s="180"/>
      <c r="M70" s="46"/>
      <c r="N70" s="46"/>
      <c r="O70" s="46"/>
      <c r="P70" s="46"/>
      <c r="Q70" s="46"/>
      <c r="R70" s="47"/>
      <c r="S70" s="47"/>
      <c r="T70" s="180"/>
      <c r="U70" s="21" t="e">
        <f t="shared" si="1"/>
        <v>#DIV/0!</v>
      </c>
    </row>
    <row r="71" spans="1:21" ht="39.75" customHeight="1">
      <c r="A71" s="59" t="s">
        <v>389</v>
      </c>
      <c r="B71" s="43"/>
      <c r="C71" s="87" t="s">
        <v>179</v>
      </c>
      <c r="D71" s="33" t="s">
        <v>72</v>
      </c>
      <c r="E71" s="33" t="s">
        <v>82</v>
      </c>
      <c r="F71" s="33" t="s">
        <v>165</v>
      </c>
      <c r="G71" s="33" t="s">
        <v>180</v>
      </c>
      <c r="H71" s="33" t="s">
        <v>72</v>
      </c>
      <c r="I71" s="33" t="s">
        <v>73</v>
      </c>
      <c r="J71" s="33" t="s">
        <v>74</v>
      </c>
      <c r="K71" s="33" t="s">
        <v>72</v>
      </c>
      <c r="L71" s="88">
        <f>L72</f>
        <v>300000</v>
      </c>
      <c r="M71" s="19" t="e">
        <f aca="true" t="shared" si="7" ref="M71:R71">M73</f>
        <v>#REF!</v>
      </c>
      <c r="N71" s="19" t="e">
        <f t="shared" si="7"/>
        <v>#REF!</v>
      </c>
      <c r="O71" s="19" t="e">
        <f t="shared" si="7"/>
        <v>#REF!</v>
      </c>
      <c r="P71" s="19" t="e">
        <f t="shared" si="7"/>
        <v>#REF!</v>
      </c>
      <c r="Q71" s="19" t="e">
        <f t="shared" si="7"/>
        <v>#REF!</v>
      </c>
      <c r="R71" s="89" t="e">
        <f t="shared" si="7"/>
        <v>#REF!</v>
      </c>
      <c r="S71" s="89" t="e">
        <f>#REF!=SUM(L71:R71)</f>
        <v>#REF!</v>
      </c>
      <c r="T71" s="88">
        <f>T72</f>
        <v>282587.72</v>
      </c>
      <c r="U71" s="21">
        <f t="shared" si="1"/>
        <v>94.19590666666666</v>
      </c>
    </row>
    <row r="72" spans="1:21" ht="56.25" customHeight="1">
      <c r="A72" s="168" t="s">
        <v>390</v>
      </c>
      <c r="B72" s="43"/>
      <c r="C72" s="172" t="s">
        <v>391</v>
      </c>
      <c r="D72" s="179" t="s">
        <v>72</v>
      </c>
      <c r="E72" s="179" t="s">
        <v>82</v>
      </c>
      <c r="F72" s="179" t="s">
        <v>165</v>
      </c>
      <c r="G72" s="179" t="s">
        <v>180</v>
      </c>
      <c r="H72" s="179" t="s">
        <v>72</v>
      </c>
      <c r="I72" s="179" t="s">
        <v>669</v>
      </c>
      <c r="J72" s="179" t="s">
        <v>74</v>
      </c>
      <c r="K72" s="179" t="s">
        <v>168</v>
      </c>
      <c r="L72" s="180">
        <v>300000</v>
      </c>
      <c r="M72" s="19"/>
      <c r="N72" s="19"/>
      <c r="O72" s="19"/>
      <c r="P72" s="19"/>
      <c r="Q72" s="19"/>
      <c r="R72" s="89"/>
      <c r="S72" s="89"/>
      <c r="T72" s="180">
        <v>282587.72</v>
      </c>
      <c r="U72" s="21"/>
    </row>
    <row r="73" spans="1:21" ht="61.5" customHeight="1">
      <c r="A73" s="59" t="s">
        <v>392</v>
      </c>
      <c r="B73" s="43"/>
      <c r="C73" s="87" t="s">
        <v>181</v>
      </c>
      <c r="D73" s="33" t="s">
        <v>703</v>
      </c>
      <c r="E73" s="33" t="s">
        <v>82</v>
      </c>
      <c r="F73" s="33" t="s">
        <v>165</v>
      </c>
      <c r="G73" s="33" t="s">
        <v>182</v>
      </c>
      <c r="H73" s="33" t="s">
        <v>89</v>
      </c>
      <c r="I73" s="33" t="s">
        <v>676</v>
      </c>
      <c r="J73" s="33" t="s">
        <v>183</v>
      </c>
      <c r="K73" s="33" t="s">
        <v>168</v>
      </c>
      <c r="L73" s="88">
        <f>L74</f>
        <v>0</v>
      </c>
      <c r="M73" s="28" t="e">
        <f>M74+M85+#REF!+#REF!</f>
        <v>#REF!</v>
      </c>
      <c r="N73" s="28" t="e">
        <f>N74+N85+#REF!+#REF!</f>
        <v>#REF!</v>
      </c>
      <c r="O73" s="28" t="e">
        <f>O74+O85+#REF!+#REF!</f>
        <v>#REF!</v>
      </c>
      <c r="P73" s="28" t="e">
        <f>P74+P85+#REF!+#REF!</f>
        <v>#REF!</v>
      </c>
      <c r="Q73" s="28" t="e">
        <f>Q74+Q85+#REF!+#REF!</f>
        <v>#REF!</v>
      </c>
      <c r="R73" s="29" t="e">
        <f>R74+R85+#REF!+#REF!</f>
        <v>#REF!</v>
      </c>
      <c r="S73" s="29" t="e">
        <f>#REF!=SUM(L73:R73)</f>
        <v>#REF!</v>
      </c>
      <c r="T73" s="88">
        <f>T74</f>
        <v>0</v>
      </c>
      <c r="U73" s="21" t="e">
        <f t="shared" si="1"/>
        <v>#DIV/0!</v>
      </c>
    </row>
    <row r="74" spans="1:21" ht="55.5" customHeight="1">
      <c r="A74" s="168" t="s">
        <v>393</v>
      </c>
      <c r="B74" s="43"/>
      <c r="C74" s="172" t="s">
        <v>394</v>
      </c>
      <c r="D74" s="179" t="s">
        <v>703</v>
      </c>
      <c r="E74" s="179" t="s">
        <v>82</v>
      </c>
      <c r="F74" s="179" t="s">
        <v>165</v>
      </c>
      <c r="G74" s="179" t="s">
        <v>182</v>
      </c>
      <c r="H74" s="179" t="s">
        <v>89</v>
      </c>
      <c r="I74" s="179" t="s">
        <v>676</v>
      </c>
      <c r="J74" s="179" t="s">
        <v>183</v>
      </c>
      <c r="K74" s="179" t="s">
        <v>168</v>
      </c>
      <c r="L74" s="180"/>
      <c r="M74" s="36">
        <f aca="true" t="shared" si="8" ref="M74:R74">SUM(M75:M76)</f>
        <v>0</v>
      </c>
      <c r="N74" s="36">
        <f t="shared" si="8"/>
        <v>0</v>
      </c>
      <c r="O74" s="36">
        <f t="shared" si="8"/>
        <v>0</v>
      </c>
      <c r="P74" s="36">
        <f t="shared" si="8"/>
        <v>0</v>
      </c>
      <c r="Q74" s="36">
        <f t="shared" si="8"/>
        <v>0</v>
      </c>
      <c r="R74" s="37">
        <f t="shared" si="8"/>
        <v>0</v>
      </c>
      <c r="S74" s="37" t="e">
        <f>#REF!=SUM(L74:R74)</f>
        <v>#REF!</v>
      </c>
      <c r="T74" s="180"/>
      <c r="U74" s="21" t="e">
        <f t="shared" si="1"/>
        <v>#DIV/0!</v>
      </c>
    </row>
    <row r="75" spans="1:21" ht="18.75" customHeight="1">
      <c r="A75" s="59" t="s">
        <v>395</v>
      </c>
      <c r="B75" s="43"/>
      <c r="C75" s="32" t="s">
        <v>184</v>
      </c>
      <c r="D75" s="33" t="s">
        <v>72</v>
      </c>
      <c r="E75" s="33" t="s">
        <v>82</v>
      </c>
      <c r="F75" s="33" t="s">
        <v>165</v>
      </c>
      <c r="G75" s="33" t="s">
        <v>185</v>
      </c>
      <c r="H75" s="33" t="s">
        <v>72</v>
      </c>
      <c r="I75" s="33" t="s">
        <v>73</v>
      </c>
      <c r="J75" s="33" t="s">
        <v>74</v>
      </c>
      <c r="K75" s="33" t="s">
        <v>168</v>
      </c>
      <c r="L75" s="90">
        <f>L76</f>
        <v>600000</v>
      </c>
      <c r="M75" s="46"/>
      <c r="N75" s="46"/>
      <c r="O75" s="46"/>
      <c r="P75" s="46"/>
      <c r="Q75" s="46"/>
      <c r="R75" s="47"/>
      <c r="S75" s="47" t="e">
        <f>#REF!=SUM(L75:R75)</f>
        <v>#REF!</v>
      </c>
      <c r="T75" s="90">
        <f>T76</f>
        <v>487241.76</v>
      </c>
      <c r="U75" s="21">
        <f t="shared" si="1"/>
        <v>81.20696000000001</v>
      </c>
    </row>
    <row r="76" spans="1:21" ht="34.5" customHeight="1">
      <c r="A76" s="168" t="s">
        <v>396</v>
      </c>
      <c r="B76" s="43"/>
      <c r="C76" s="91" t="s">
        <v>186</v>
      </c>
      <c r="D76" s="44" t="s">
        <v>72</v>
      </c>
      <c r="E76" s="44" t="s">
        <v>82</v>
      </c>
      <c r="F76" s="44" t="s">
        <v>165</v>
      </c>
      <c r="G76" s="44" t="s">
        <v>185</v>
      </c>
      <c r="H76" s="44" t="s">
        <v>125</v>
      </c>
      <c r="I76" s="44" t="s">
        <v>675</v>
      </c>
      <c r="J76" s="44" t="s">
        <v>74</v>
      </c>
      <c r="K76" s="44" t="s">
        <v>168</v>
      </c>
      <c r="L76" s="42">
        <v>600000</v>
      </c>
      <c r="M76" s="46"/>
      <c r="N76" s="46"/>
      <c r="O76" s="46"/>
      <c r="P76" s="46"/>
      <c r="Q76" s="46"/>
      <c r="R76" s="47"/>
      <c r="S76" s="47" t="e">
        <f>#REF!=SUM(L76:R76)</f>
        <v>#REF!</v>
      </c>
      <c r="T76" s="42">
        <v>487241.76</v>
      </c>
      <c r="U76" s="21">
        <f t="shared" si="1"/>
        <v>81.20696000000001</v>
      </c>
    </row>
    <row r="77" spans="1:21" ht="22.5" customHeight="1">
      <c r="A77" s="92" t="s">
        <v>187</v>
      </c>
      <c r="B77" s="43"/>
      <c r="C77" s="24" t="s">
        <v>188</v>
      </c>
      <c r="D77" s="93" t="s">
        <v>72</v>
      </c>
      <c r="E77" s="93" t="s">
        <v>82</v>
      </c>
      <c r="F77" s="93" t="s">
        <v>189</v>
      </c>
      <c r="G77" s="93" t="s">
        <v>73</v>
      </c>
      <c r="H77" s="93" t="s">
        <v>72</v>
      </c>
      <c r="I77" s="93" t="s">
        <v>73</v>
      </c>
      <c r="J77" s="93" t="s">
        <v>74</v>
      </c>
      <c r="K77" s="93" t="s">
        <v>72</v>
      </c>
      <c r="L77" s="94">
        <f>L78</f>
        <v>219708.59</v>
      </c>
      <c r="M77" s="46"/>
      <c r="N77" s="46"/>
      <c r="O77" s="46"/>
      <c r="P77" s="46"/>
      <c r="Q77" s="46"/>
      <c r="R77" s="47"/>
      <c r="S77" s="47"/>
      <c r="T77" s="94">
        <f>T78</f>
        <v>116339.23999999999</v>
      </c>
      <c r="U77" s="21">
        <f t="shared" si="1"/>
        <v>52.95161195108484</v>
      </c>
    </row>
    <row r="78" spans="1:21" ht="22.5" customHeight="1">
      <c r="A78" s="59" t="s">
        <v>192</v>
      </c>
      <c r="B78" s="95"/>
      <c r="C78" s="32" t="s">
        <v>193</v>
      </c>
      <c r="D78" s="33" t="s">
        <v>72</v>
      </c>
      <c r="E78" s="33" t="s">
        <v>82</v>
      </c>
      <c r="F78" s="33" t="s">
        <v>189</v>
      </c>
      <c r="G78" s="33" t="s">
        <v>675</v>
      </c>
      <c r="H78" s="33" t="s">
        <v>72</v>
      </c>
      <c r="I78" s="33" t="s">
        <v>73</v>
      </c>
      <c r="J78" s="33" t="s">
        <v>74</v>
      </c>
      <c r="K78" s="33" t="s">
        <v>72</v>
      </c>
      <c r="L78" s="90">
        <f>L80</f>
        <v>219708.59</v>
      </c>
      <c r="M78" s="46"/>
      <c r="N78" s="46"/>
      <c r="O78" s="46"/>
      <c r="P78" s="46"/>
      <c r="Q78" s="46"/>
      <c r="R78" s="47"/>
      <c r="S78" s="47"/>
      <c r="T78" s="90">
        <f>T79+T80</f>
        <v>116339.23999999999</v>
      </c>
      <c r="U78" s="21">
        <f aca="true" t="shared" si="9" ref="U78:U124">T78/L78*100</f>
        <v>52.95161195108484</v>
      </c>
    </row>
    <row r="79" spans="1:21" ht="22.5" customHeight="1">
      <c r="A79" s="59"/>
      <c r="B79" s="95"/>
      <c r="C79" s="48" t="s">
        <v>190</v>
      </c>
      <c r="D79" s="41" t="s">
        <v>72</v>
      </c>
      <c r="E79" s="41" t="s">
        <v>82</v>
      </c>
      <c r="F79" s="41" t="s">
        <v>189</v>
      </c>
      <c r="G79" s="41" t="s">
        <v>669</v>
      </c>
      <c r="H79" s="41" t="s">
        <v>125</v>
      </c>
      <c r="I79" s="41" t="s">
        <v>675</v>
      </c>
      <c r="J79" s="41" t="s">
        <v>74</v>
      </c>
      <c r="K79" s="41" t="s">
        <v>191</v>
      </c>
      <c r="L79" s="186"/>
      <c r="M79" s="46"/>
      <c r="N79" s="46"/>
      <c r="O79" s="46"/>
      <c r="P79" s="46"/>
      <c r="Q79" s="46"/>
      <c r="R79" s="47"/>
      <c r="S79" s="47"/>
      <c r="T79" s="186">
        <v>-34507.6</v>
      </c>
      <c r="U79" s="21"/>
    </row>
    <row r="80" spans="1:21" ht="19.5" customHeight="1">
      <c r="A80" s="96"/>
      <c r="B80" s="75"/>
      <c r="C80" s="80" t="s">
        <v>194</v>
      </c>
      <c r="D80" s="41" t="s">
        <v>72</v>
      </c>
      <c r="E80" s="41" t="s">
        <v>82</v>
      </c>
      <c r="F80" s="41" t="s">
        <v>189</v>
      </c>
      <c r="G80" s="41" t="s">
        <v>675</v>
      </c>
      <c r="H80" s="41" t="s">
        <v>125</v>
      </c>
      <c r="I80" s="41" t="s">
        <v>675</v>
      </c>
      <c r="J80" s="41" t="s">
        <v>74</v>
      </c>
      <c r="K80" s="41" t="s">
        <v>191</v>
      </c>
      <c r="L80" s="42">
        <v>219708.59</v>
      </c>
      <c r="M80" s="46"/>
      <c r="N80" s="46"/>
      <c r="O80" s="46"/>
      <c r="P80" s="46"/>
      <c r="Q80" s="46"/>
      <c r="R80" s="47"/>
      <c r="S80" s="47"/>
      <c r="T80" s="42">
        <v>150846.84</v>
      </c>
      <c r="U80" s="21">
        <f t="shared" si="9"/>
        <v>68.65768880497572</v>
      </c>
    </row>
    <row r="81" spans="1:21" ht="27" customHeight="1">
      <c r="A81" s="14" t="s">
        <v>195</v>
      </c>
      <c r="B81" s="43"/>
      <c r="C81" s="15" t="s">
        <v>196</v>
      </c>
      <c r="D81" s="16" t="s">
        <v>72</v>
      </c>
      <c r="E81" s="17" t="s">
        <v>197</v>
      </c>
      <c r="F81" s="17" t="s">
        <v>73</v>
      </c>
      <c r="G81" s="17" t="s">
        <v>73</v>
      </c>
      <c r="H81" s="17" t="s">
        <v>72</v>
      </c>
      <c r="I81" s="17" t="s">
        <v>73</v>
      </c>
      <c r="J81" s="17" t="s">
        <v>74</v>
      </c>
      <c r="K81" s="17" t="s">
        <v>72</v>
      </c>
      <c r="L81" s="18">
        <f>L82+L118+L122</f>
        <v>268215670.00000003</v>
      </c>
      <c r="M81" s="46"/>
      <c r="N81" s="46"/>
      <c r="O81" s="46"/>
      <c r="P81" s="46"/>
      <c r="Q81" s="46"/>
      <c r="R81" s="47"/>
      <c r="S81" s="47"/>
      <c r="T81" s="18">
        <f>T82+T118+T120+T122</f>
        <v>197768490.72</v>
      </c>
      <c r="U81" s="21">
        <f t="shared" si="9"/>
        <v>73.73487563944343</v>
      </c>
    </row>
    <row r="82" spans="1:21" ht="39.75" customHeight="1">
      <c r="A82" s="23" t="s">
        <v>75</v>
      </c>
      <c r="B82" s="31"/>
      <c r="C82" s="24" t="s">
        <v>198</v>
      </c>
      <c r="D82" s="25" t="s">
        <v>72</v>
      </c>
      <c r="E82" s="26" t="s">
        <v>197</v>
      </c>
      <c r="F82" s="26" t="s">
        <v>676</v>
      </c>
      <c r="G82" s="26" t="s">
        <v>73</v>
      </c>
      <c r="H82" s="26" t="s">
        <v>72</v>
      </c>
      <c r="I82" s="26" t="s">
        <v>73</v>
      </c>
      <c r="J82" s="26" t="s">
        <v>74</v>
      </c>
      <c r="K82" s="26" t="s">
        <v>72</v>
      </c>
      <c r="L82" s="27">
        <f>L83+L86+L97+L110</f>
        <v>269760313.59000003</v>
      </c>
      <c r="M82" s="46"/>
      <c r="N82" s="46"/>
      <c r="O82" s="46"/>
      <c r="P82" s="46"/>
      <c r="Q82" s="46"/>
      <c r="R82" s="47"/>
      <c r="S82" s="47"/>
      <c r="T82" s="27">
        <f>T83+T86+T97+T110</f>
        <v>199456211.16</v>
      </c>
      <c r="U82" s="21">
        <f t="shared" si="9"/>
        <v>73.93830786508761</v>
      </c>
    </row>
    <row r="83" spans="1:21" ht="21" customHeight="1">
      <c r="A83" s="31" t="s">
        <v>77</v>
      </c>
      <c r="B83" s="43"/>
      <c r="C83" s="32" t="s">
        <v>199</v>
      </c>
      <c r="D83" s="33" t="s">
        <v>72</v>
      </c>
      <c r="E83" s="33" t="s">
        <v>197</v>
      </c>
      <c r="F83" s="33" t="s">
        <v>676</v>
      </c>
      <c r="G83" s="33" t="s">
        <v>669</v>
      </c>
      <c r="H83" s="33" t="s">
        <v>72</v>
      </c>
      <c r="I83" s="33" t="s">
        <v>73</v>
      </c>
      <c r="J83" s="33" t="s">
        <v>74</v>
      </c>
      <c r="K83" s="33" t="s">
        <v>200</v>
      </c>
      <c r="L83" s="35">
        <f>L84</f>
        <v>10929000</v>
      </c>
      <c r="M83" s="46"/>
      <c r="N83" s="46"/>
      <c r="O83" s="46"/>
      <c r="P83" s="46"/>
      <c r="Q83" s="46"/>
      <c r="R83" s="47"/>
      <c r="S83" s="47"/>
      <c r="T83" s="35">
        <f>T84</f>
        <v>8198000</v>
      </c>
      <c r="U83" s="21">
        <f t="shared" si="9"/>
        <v>75.01143745996889</v>
      </c>
    </row>
    <row r="84" spans="1:21" ht="33" customHeight="1">
      <c r="A84" s="39" t="s">
        <v>80</v>
      </c>
      <c r="B84" s="43"/>
      <c r="C84" s="97" t="s">
        <v>201</v>
      </c>
      <c r="D84" s="98" t="s">
        <v>72</v>
      </c>
      <c r="E84" s="98" t="s">
        <v>197</v>
      </c>
      <c r="F84" s="98" t="s">
        <v>676</v>
      </c>
      <c r="G84" s="98" t="s">
        <v>669</v>
      </c>
      <c r="H84" s="98" t="s">
        <v>202</v>
      </c>
      <c r="I84" s="98" t="s">
        <v>73</v>
      </c>
      <c r="J84" s="98" t="s">
        <v>74</v>
      </c>
      <c r="K84" s="98" t="s">
        <v>200</v>
      </c>
      <c r="L84" s="99">
        <f>L85</f>
        <v>10929000</v>
      </c>
      <c r="M84" s="46"/>
      <c r="N84" s="46"/>
      <c r="O84" s="46"/>
      <c r="P84" s="46"/>
      <c r="Q84" s="46"/>
      <c r="R84" s="47"/>
      <c r="S84" s="47"/>
      <c r="T84" s="99">
        <f>T85</f>
        <v>8198000</v>
      </c>
      <c r="U84" s="21">
        <f t="shared" si="9"/>
        <v>75.01143745996889</v>
      </c>
    </row>
    <row r="85" spans="1:21" ht="38.25" customHeight="1">
      <c r="A85" s="39" t="s">
        <v>397</v>
      </c>
      <c r="B85" s="43"/>
      <c r="C85" s="55" t="s">
        <v>203</v>
      </c>
      <c r="D85" s="44" t="s">
        <v>72</v>
      </c>
      <c r="E85" s="44" t="s">
        <v>197</v>
      </c>
      <c r="F85" s="44" t="s">
        <v>676</v>
      </c>
      <c r="G85" s="44" t="s">
        <v>669</v>
      </c>
      <c r="H85" s="44" t="s">
        <v>202</v>
      </c>
      <c r="I85" s="44" t="s">
        <v>675</v>
      </c>
      <c r="J85" s="44" t="s">
        <v>74</v>
      </c>
      <c r="K85" s="44" t="s">
        <v>200</v>
      </c>
      <c r="L85" s="42">
        <v>10929000</v>
      </c>
      <c r="M85" s="36" t="e">
        <f>#REF!+#REF!</f>
        <v>#REF!</v>
      </c>
      <c r="N85" s="36" t="e">
        <f>#REF!+#REF!</f>
        <v>#REF!</v>
      </c>
      <c r="O85" s="36" t="e">
        <f>#REF!+#REF!</f>
        <v>#REF!</v>
      </c>
      <c r="P85" s="36" t="e">
        <f>#REF!+#REF!</f>
        <v>#REF!</v>
      </c>
      <c r="Q85" s="36" t="e">
        <f>#REF!+#REF!</f>
        <v>#REF!</v>
      </c>
      <c r="R85" s="37" t="e">
        <f>#REF!+#REF!</f>
        <v>#REF!</v>
      </c>
      <c r="S85" s="37" t="e">
        <f>#REF!=SUM(L85:R85)</f>
        <v>#REF!</v>
      </c>
      <c r="T85" s="42">
        <v>8198000</v>
      </c>
      <c r="U85" s="21">
        <f t="shared" si="9"/>
        <v>75.01143745996889</v>
      </c>
    </row>
    <row r="86" spans="1:21" ht="33" customHeight="1">
      <c r="A86" s="31" t="s">
        <v>204</v>
      </c>
      <c r="B86" s="43"/>
      <c r="C86" s="32" t="s">
        <v>205</v>
      </c>
      <c r="D86" s="33" t="s">
        <v>72</v>
      </c>
      <c r="E86" s="33" t="s">
        <v>197</v>
      </c>
      <c r="F86" s="33" t="s">
        <v>676</v>
      </c>
      <c r="G86" s="33" t="s">
        <v>676</v>
      </c>
      <c r="H86" s="33" t="s">
        <v>72</v>
      </c>
      <c r="I86" s="33" t="s">
        <v>73</v>
      </c>
      <c r="J86" s="33" t="s">
        <v>74</v>
      </c>
      <c r="K86" s="33" t="s">
        <v>200</v>
      </c>
      <c r="L86" s="35">
        <f>SUM(L87:L95)</f>
        <v>37237313.59</v>
      </c>
      <c r="M86" s="36"/>
      <c r="N86" s="36"/>
      <c r="O86" s="36"/>
      <c r="P86" s="36"/>
      <c r="Q86" s="36"/>
      <c r="R86" s="37"/>
      <c r="S86" s="37"/>
      <c r="T86" s="35">
        <f>SUM(T87:T95)</f>
        <v>15305168.01</v>
      </c>
      <c r="U86" s="21">
        <f t="shared" si="9"/>
        <v>41.101697556695306</v>
      </c>
    </row>
    <row r="87" spans="1:21" ht="24" customHeight="1">
      <c r="A87" s="39" t="s">
        <v>80</v>
      </c>
      <c r="B87" s="43"/>
      <c r="C87" s="48" t="s">
        <v>206</v>
      </c>
      <c r="D87" s="41" t="s">
        <v>72</v>
      </c>
      <c r="E87" s="41" t="s">
        <v>197</v>
      </c>
      <c r="F87" s="41" t="s">
        <v>676</v>
      </c>
      <c r="G87" s="41" t="s">
        <v>676</v>
      </c>
      <c r="H87" s="41" t="s">
        <v>207</v>
      </c>
      <c r="I87" s="41" t="s">
        <v>675</v>
      </c>
      <c r="J87" s="41" t="s">
        <v>74</v>
      </c>
      <c r="K87" s="41" t="s">
        <v>200</v>
      </c>
      <c r="L87" s="42">
        <v>0</v>
      </c>
      <c r="M87" s="36"/>
      <c r="N87" s="36"/>
      <c r="O87" s="36"/>
      <c r="P87" s="36"/>
      <c r="Q87" s="36"/>
      <c r="R87" s="37"/>
      <c r="S87" s="37"/>
      <c r="T87" s="42">
        <v>0</v>
      </c>
      <c r="U87" s="21"/>
    </row>
    <row r="88" spans="1:21" ht="35.25" customHeight="1">
      <c r="A88" s="39" t="s">
        <v>84</v>
      </c>
      <c r="B88" s="31"/>
      <c r="C88" s="48" t="s">
        <v>208</v>
      </c>
      <c r="D88" s="41" t="s">
        <v>72</v>
      </c>
      <c r="E88" s="41" t="s">
        <v>197</v>
      </c>
      <c r="F88" s="41" t="s">
        <v>676</v>
      </c>
      <c r="G88" s="41" t="s">
        <v>676</v>
      </c>
      <c r="H88" s="41" t="s">
        <v>209</v>
      </c>
      <c r="I88" s="41" t="s">
        <v>675</v>
      </c>
      <c r="J88" s="41" t="s">
        <v>74</v>
      </c>
      <c r="K88" s="41" t="s">
        <v>200</v>
      </c>
      <c r="L88" s="42">
        <v>0</v>
      </c>
      <c r="M88" s="36"/>
      <c r="N88" s="36"/>
      <c r="O88" s="36"/>
      <c r="P88" s="36"/>
      <c r="Q88" s="36"/>
      <c r="R88" s="37"/>
      <c r="S88" s="37"/>
      <c r="T88" s="42">
        <v>0</v>
      </c>
      <c r="U88" s="21" t="e">
        <f t="shared" si="9"/>
        <v>#DIV/0!</v>
      </c>
    </row>
    <row r="89" spans="1:21" ht="33.75" customHeight="1">
      <c r="A89" s="39" t="s">
        <v>87</v>
      </c>
      <c r="B89" s="100"/>
      <c r="C89" s="48" t="s">
        <v>210</v>
      </c>
      <c r="D89" s="41" t="s">
        <v>72</v>
      </c>
      <c r="E89" s="41" t="s">
        <v>197</v>
      </c>
      <c r="F89" s="41" t="s">
        <v>676</v>
      </c>
      <c r="G89" s="41" t="s">
        <v>676</v>
      </c>
      <c r="H89" s="41" t="s">
        <v>211</v>
      </c>
      <c r="I89" s="41" t="s">
        <v>675</v>
      </c>
      <c r="J89" s="41" t="s">
        <v>74</v>
      </c>
      <c r="K89" s="41" t="s">
        <v>200</v>
      </c>
      <c r="L89" s="42">
        <v>0</v>
      </c>
      <c r="M89" s="46"/>
      <c r="N89" s="46"/>
      <c r="O89" s="46"/>
      <c r="P89" s="46"/>
      <c r="Q89" s="46"/>
      <c r="R89" s="47"/>
      <c r="S89" s="47"/>
      <c r="T89" s="42">
        <v>0</v>
      </c>
      <c r="U89" s="21" t="e">
        <f t="shared" si="9"/>
        <v>#DIV/0!</v>
      </c>
    </row>
    <row r="90" spans="1:21" ht="33.75" customHeight="1">
      <c r="A90" s="39" t="s">
        <v>603</v>
      </c>
      <c r="B90" s="101"/>
      <c r="C90" s="62" t="s">
        <v>604</v>
      </c>
      <c r="D90" s="41" t="s">
        <v>72</v>
      </c>
      <c r="E90" s="41" t="s">
        <v>197</v>
      </c>
      <c r="F90" s="41" t="s">
        <v>676</v>
      </c>
      <c r="G90" s="41" t="s">
        <v>676</v>
      </c>
      <c r="H90" s="41" t="s">
        <v>213</v>
      </c>
      <c r="I90" s="41" t="s">
        <v>675</v>
      </c>
      <c r="J90" s="41" t="s">
        <v>74</v>
      </c>
      <c r="K90" s="41" t="s">
        <v>200</v>
      </c>
      <c r="L90" s="42">
        <v>10067000</v>
      </c>
      <c r="M90" s="46"/>
      <c r="N90" s="46"/>
      <c r="O90" s="46"/>
      <c r="P90" s="46"/>
      <c r="Q90" s="46"/>
      <c r="R90" s="47"/>
      <c r="S90" s="47"/>
      <c r="T90" s="42">
        <v>2982225.36</v>
      </c>
      <c r="U90" s="21">
        <f t="shared" si="9"/>
        <v>29.623774312108868</v>
      </c>
    </row>
    <row r="91" spans="1:21" ht="38.25" customHeight="1">
      <c r="A91" s="39" t="s">
        <v>90</v>
      </c>
      <c r="B91" s="101"/>
      <c r="C91" s="62" t="s">
        <v>212</v>
      </c>
      <c r="D91" s="41" t="s">
        <v>72</v>
      </c>
      <c r="E91" s="41" t="s">
        <v>197</v>
      </c>
      <c r="F91" s="41" t="s">
        <v>676</v>
      </c>
      <c r="G91" s="41" t="s">
        <v>676</v>
      </c>
      <c r="H91" s="41" t="s">
        <v>213</v>
      </c>
      <c r="I91" s="41" t="s">
        <v>675</v>
      </c>
      <c r="J91" s="41" t="s">
        <v>74</v>
      </c>
      <c r="K91" s="41" t="s">
        <v>200</v>
      </c>
      <c r="L91" s="42">
        <v>0</v>
      </c>
      <c r="M91" s="46"/>
      <c r="N91" s="46"/>
      <c r="O91" s="46"/>
      <c r="P91" s="46"/>
      <c r="Q91" s="46"/>
      <c r="R91" s="47"/>
      <c r="S91" s="47"/>
      <c r="T91" s="42">
        <v>0</v>
      </c>
      <c r="U91" s="21" t="e">
        <f t="shared" si="9"/>
        <v>#DIV/0!</v>
      </c>
    </row>
    <row r="92" spans="1:21" ht="69.75" customHeight="1" thickBot="1">
      <c r="A92" s="39" t="s">
        <v>398</v>
      </c>
      <c r="B92" s="101"/>
      <c r="C92" s="65" t="s">
        <v>215</v>
      </c>
      <c r="D92" s="98" t="s">
        <v>72</v>
      </c>
      <c r="E92" s="98" t="s">
        <v>197</v>
      </c>
      <c r="F92" s="98" t="s">
        <v>676</v>
      </c>
      <c r="G92" s="98" t="s">
        <v>676</v>
      </c>
      <c r="H92" s="98" t="s">
        <v>216</v>
      </c>
      <c r="I92" s="98" t="s">
        <v>675</v>
      </c>
      <c r="J92" s="98" t="s">
        <v>214</v>
      </c>
      <c r="K92" s="98" t="s">
        <v>200</v>
      </c>
      <c r="L92" s="51">
        <v>1560950</v>
      </c>
      <c r="M92" s="46"/>
      <c r="N92" s="46"/>
      <c r="O92" s="46"/>
      <c r="P92" s="46"/>
      <c r="Q92" s="46"/>
      <c r="R92" s="47"/>
      <c r="S92" s="47"/>
      <c r="T92" s="51">
        <v>873804</v>
      </c>
      <c r="U92" s="21">
        <f t="shared" si="9"/>
        <v>55.97898715525802</v>
      </c>
    </row>
    <row r="93" spans="1:21" ht="37.5" customHeight="1" thickBot="1">
      <c r="A93" s="39" t="s">
        <v>399</v>
      </c>
      <c r="B93" s="102"/>
      <c r="C93" s="49" t="s">
        <v>217</v>
      </c>
      <c r="D93" s="41" t="s">
        <v>72</v>
      </c>
      <c r="E93" s="41" t="s">
        <v>197</v>
      </c>
      <c r="F93" s="41" t="s">
        <v>676</v>
      </c>
      <c r="G93" s="41" t="s">
        <v>676</v>
      </c>
      <c r="H93" s="41" t="s">
        <v>218</v>
      </c>
      <c r="I93" s="41" t="s">
        <v>675</v>
      </c>
      <c r="J93" s="41" t="s">
        <v>214</v>
      </c>
      <c r="K93" s="41" t="s">
        <v>200</v>
      </c>
      <c r="L93" s="51">
        <v>0</v>
      </c>
      <c r="M93" s="46"/>
      <c r="N93" s="46"/>
      <c r="O93" s="46"/>
      <c r="P93" s="46"/>
      <c r="Q93" s="46"/>
      <c r="R93" s="47"/>
      <c r="S93" s="47"/>
      <c r="T93" s="51">
        <v>0</v>
      </c>
      <c r="U93" s="21" t="e">
        <f t="shared" si="9"/>
        <v>#DIV/0!</v>
      </c>
    </row>
    <row r="94" spans="1:21" ht="40.5" customHeight="1">
      <c r="A94" s="39" t="s">
        <v>400</v>
      </c>
      <c r="B94" s="103"/>
      <c r="C94" s="49" t="s">
        <v>219</v>
      </c>
      <c r="D94" s="41" t="s">
        <v>72</v>
      </c>
      <c r="E94" s="41" t="s">
        <v>197</v>
      </c>
      <c r="F94" s="41" t="s">
        <v>676</v>
      </c>
      <c r="G94" s="41" t="s">
        <v>676</v>
      </c>
      <c r="H94" s="41" t="s">
        <v>220</v>
      </c>
      <c r="I94" s="41" t="s">
        <v>675</v>
      </c>
      <c r="J94" s="41" t="s">
        <v>214</v>
      </c>
      <c r="K94" s="41" t="s">
        <v>200</v>
      </c>
      <c r="L94" s="51">
        <v>0</v>
      </c>
      <c r="M94" s="46"/>
      <c r="N94" s="46"/>
      <c r="O94" s="46"/>
      <c r="P94" s="46"/>
      <c r="Q94" s="46"/>
      <c r="R94" s="47"/>
      <c r="S94" s="47"/>
      <c r="T94" s="51">
        <v>0</v>
      </c>
      <c r="U94" s="21" t="e">
        <f t="shared" si="9"/>
        <v>#DIV/0!</v>
      </c>
    </row>
    <row r="95" spans="1:21" s="70" customFormat="1" ht="27.75" customHeight="1">
      <c r="A95" s="39" t="s">
        <v>401</v>
      </c>
      <c r="B95" s="7"/>
      <c r="C95" s="104" t="s">
        <v>221</v>
      </c>
      <c r="D95" s="98" t="s">
        <v>72</v>
      </c>
      <c r="E95" s="98" t="s">
        <v>197</v>
      </c>
      <c r="F95" s="98" t="s">
        <v>676</v>
      </c>
      <c r="G95" s="98" t="s">
        <v>676</v>
      </c>
      <c r="H95" s="98" t="s">
        <v>222</v>
      </c>
      <c r="I95" s="98" t="s">
        <v>73</v>
      </c>
      <c r="J95" s="98" t="s">
        <v>74</v>
      </c>
      <c r="K95" s="98" t="s">
        <v>200</v>
      </c>
      <c r="L95" s="99">
        <f>L96</f>
        <v>25609363.59</v>
      </c>
      <c r="M95" s="46"/>
      <c r="N95" s="46"/>
      <c r="O95" s="46"/>
      <c r="P95" s="46"/>
      <c r="Q95" s="46"/>
      <c r="R95" s="47"/>
      <c r="S95" s="47"/>
      <c r="T95" s="99">
        <f>T96</f>
        <v>11449138.65</v>
      </c>
      <c r="U95" s="21">
        <f t="shared" si="9"/>
        <v>44.706845641688204</v>
      </c>
    </row>
    <row r="96" spans="1:21" s="70" customFormat="1" ht="32.25" customHeight="1">
      <c r="A96" s="39" t="s">
        <v>402</v>
      </c>
      <c r="B96" s="7"/>
      <c r="C96" s="105" t="s">
        <v>223</v>
      </c>
      <c r="D96" s="41" t="s">
        <v>72</v>
      </c>
      <c r="E96" s="41" t="s">
        <v>197</v>
      </c>
      <c r="F96" s="41" t="s">
        <v>676</v>
      </c>
      <c r="G96" s="41" t="s">
        <v>676</v>
      </c>
      <c r="H96" s="41" t="s">
        <v>222</v>
      </c>
      <c r="I96" s="41" t="s">
        <v>675</v>
      </c>
      <c r="J96" s="41" t="s">
        <v>74</v>
      </c>
      <c r="K96" s="41" t="s">
        <v>200</v>
      </c>
      <c r="L96" s="51">
        <v>25609363.59</v>
      </c>
      <c r="M96" s="46"/>
      <c r="N96" s="46"/>
      <c r="O96" s="46"/>
      <c r="P96" s="46"/>
      <c r="Q96" s="46"/>
      <c r="R96" s="47"/>
      <c r="S96" s="47"/>
      <c r="T96" s="51">
        <v>11449138.65</v>
      </c>
      <c r="U96" s="21">
        <f t="shared" si="9"/>
        <v>44.706845641688204</v>
      </c>
    </row>
    <row r="97" spans="1:21" ht="31.5" customHeight="1">
      <c r="A97" s="31" t="s">
        <v>224</v>
      </c>
      <c r="B97" s="7"/>
      <c r="C97" s="32" t="s">
        <v>225</v>
      </c>
      <c r="D97" s="33" t="s">
        <v>72</v>
      </c>
      <c r="E97" s="33" t="s">
        <v>197</v>
      </c>
      <c r="F97" s="33" t="s">
        <v>676</v>
      </c>
      <c r="G97" s="33" t="s">
        <v>678</v>
      </c>
      <c r="H97" s="33" t="s">
        <v>72</v>
      </c>
      <c r="I97" s="33" t="s">
        <v>73</v>
      </c>
      <c r="J97" s="33" t="s">
        <v>74</v>
      </c>
      <c r="K97" s="33" t="s">
        <v>200</v>
      </c>
      <c r="L97" s="35">
        <f>L98+L100+L102+L104+L106+L108</f>
        <v>220147000</v>
      </c>
      <c r="M97" s="46"/>
      <c r="N97" s="46"/>
      <c r="O97" s="46"/>
      <c r="P97" s="46"/>
      <c r="Q97" s="46"/>
      <c r="R97" s="47"/>
      <c r="S97" s="47"/>
      <c r="T97" s="35">
        <f>T98+T100+T102+T104+T106+T108</f>
        <v>175073789.13</v>
      </c>
      <c r="U97" s="21">
        <f t="shared" si="9"/>
        <v>79.52585732714958</v>
      </c>
    </row>
    <row r="98" spans="1:21" ht="52.5" customHeight="1">
      <c r="A98" s="39" t="s">
        <v>406</v>
      </c>
      <c r="B98" s="7"/>
      <c r="C98" s="181" t="s">
        <v>226</v>
      </c>
      <c r="D98" s="98" t="s">
        <v>72</v>
      </c>
      <c r="E98" s="98" t="s">
        <v>197</v>
      </c>
      <c r="F98" s="98" t="s">
        <v>676</v>
      </c>
      <c r="G98" s="98" t="s">
        <v>678</v>
      </c>
      <c r="H98" s="98" t="s">
        <v>227</v>
      </c>
      <c r="I98" s="98" t="s">
        <v>73</v>
      </c>
      <c r="J98" s="98" t="s">
        <v>74</v>
      </c>
      <c r="K98" s="98" t="s">
        <v>200</v>
      </c>
      <c r="L98" s="99">
        <f>L99</f>
        <v>0</v>
      </c>
      <c r="M98" s="46"/>
      <c r="N98" s="46"/>
      <c r="O98" s="46"/>
      <c r="P98" s="46"/>
      <c r="Q98" s="46"/>
      <c r="R98" s="47"/>
      <c r="S98" s="47"/>
      <c r="T98" s="99">
        <f>T99</f>
        <v>0</v>
      </c>
      <c r="U98" s="21" t="e">
        <f t="shared" si="9"/>
        <v>#DIV/0!</v>
      </c>
    </row>
    <row r="99" spans="1:21" ht="47.25">
      <c r="A99" s="39" t="s">
        <v>407</v>
      </c>
      <c r="B99" s="7"/>
      <c r="C99" s="106" t="s">
        <v>228</v>
      </c>
      <c r="D99" s="107" t="s">
        <v>72</v>
      </c>
      <c r="E99" s="107" t="s">
        <v>197</v>
      </c>
      <c r="F99" s="107" t="s">
        <v>676</v>
      </c>
      <c r="G99" s="107" t="s">
        <v>678</v>
      </c>
      <c r="H99" s="107" t="s">
        <v>227</v>
      </c>
      <c r="I99" s="107" t="s">
        <v>675</v>
      </c>
      <c r="J99" s="107" t="s">
        <v>74</v>
      </c>
      <c r="K99" s="44" t="s">
        <v>200</v>
      </c>
      <c r="L99" s="42">
        <v>0</v>
      </c>
      <c r="M99" s="46"/>
      <c r="N99" s="46"/>
      <c r="O99" s="46"/>
      <c r="P99" s="46"/>
      <c r="Q99" s="46"/>
      <c r="R99" s="47"/>
      <c r="S99" s="47"/>
      <c r="T99" s="42">
        <v>0</v>
      </c>
      <c r="U99" s="21" t="e">
        <f t="shared" si="9"/>
        <v>#DIV/0!</v>
      </c>
    </row>
    <row r="100" spans="1:21" ht="31.5">
      <c r="A100" s="39" t="s">
        <v>408</v>
      </c>
      <c r="B100" s="7"/>
      <c r="C100" s="104" t="s">
        <v>229</v>
      </c>
      <c r="D100" s="98" t="s">
        <v>72</v>
      </c>
      <c r="E100" s="98" t="s">
        <v>197</v>
      </c>
      <c r="F100" s="98" t="s">
        <v>676</v>
      </c>
      <c r="G100" s="98" t="s">
        <v>678</v>
      </c>
      <c r="H100" s="98" t="s">
        <v>230</v>
      </c>
      <c r="I100" s="98" t="s">
        <v>73</v>
      </c>
      <c r="J100" s="98" t="s">
        <v>74</v>
      </c>
      <c r="K100" s="98" t="s">
        <v>200</v>
      </c>
      <c r="L100" s="108">
        <f>L101</f>
        <v>571000</v>
      </c>
      <c r="M100" s="46"/>
      <c r="N100" s="46"/>
      <c r="O100" s="46"/>
      <c r="P100" s="46"/>
      <c r="Q100" s="46"/>
      <c r="R100" s="47"/>
      <c r="S100" s="47"/>
      <c r="T100" s="108">
        <f>T101</f>
        <v>440400</v>
      </c>
      <c r="U100" s="21">
        <f t="shared" si="9"/>
        <v>77.12784588441332</v>
      </c>
    </row>
    <row r="101" spans="1:21" ht="30" customHeight="1">
      <c r="A101" s="39" t="s">
        <v>409</v>
      </c>
      <c r="B101" s="7"/>
      <c r="C101" s="105" t="s">
        <v>231</v>
      </c>
      <c r="D101" s="44" t="s">
        <v>72</v>
      </c>
      <c r="E101" s="44" t="s">
        <v>197</v>
      </c>
      <c r="F101" s="44" t="s">
        <v>676</v>
      </c>
      <c r="G101" s="44" t="s">
        <v>678</v>
      </c>
      <c r="H101" s="44" t="s">
        <v>230</v>
      </c>
      <c r="I101" s="44" t="s">
        <v>675</v>
      </c>
      <c r="J101" s="44" t="s">
        <v>74</v>
      </c>
      <c r="K101" s="44" t="s">
        <v>200</v>
      </c>
      <c r="L101" s="42">
        <v>571000</v>
      </c>
      <c r="M101" s="46"/>
      <c r="N101" s="46"/>
      <c r="O101" s="46"/>
      <c r="P101" s="46"/>
      <c r="Q101" s="46"/>
      <c r="R101" s="47"/>
      <c r="S101" s="47"/>
      <c r="T101" s="42">
        <v>440400</v>
      </c>
      <c r="U101" s="21">
        <f t="shared" si="9"/>
        <v>77.12784588441332</v>
      </c>
    </row>
    <row r="102" spans="1:21" ht="34.5" customHeight="1">
      <c r="A102" s="39" t="s">
        <v>410</v>
      </c>
      <c r="B102" s="7"/>
      <c r="C102" s="104" t="s">
        <v>232</v>
      </c>
      <c r="D102" s="98" t="s">
        <v>72</v>
      </c>
      <c r="E102" s="98" t="s">
        <v>197</v>
      </c>
      <c r="F102" s="98" t="s">
        <v>676</v>
      </c>
      <c r="G102" s="98" t="s">
        <v>678</v>
      </c>
      <c r="H102" s="98" t="s">
        <v>233</v>
      </c>
      <c r="I102" s="98" t="s">
        <v>73</v>
      </c>
      <c r="J102" s="98" t="s">
        <v>74</v>
      </c>
      <c r="K102" s="98" t="s">
        <v>200</v>
      </c>
      <c r="L102" s="99">
        <f>L103</f>
        <v>0</v>
      </c>
      <c r="M102" s="46"/>
      <c r="N102" s="46"/>
      <c r="O102" s="46"/>
      <c r="P102" s="46"/>
      <c r="Q102" s="46"/>
      <c r="R102" s="47"/>
      <c r="S102" s="47"/>
      <c r="T102" s="99">
        <f>T103</f>
        <v>0</v>
      </c>
      <c r="U102" s="21" t="e">
        <f t="shared" si="9"/>
        <v>#DIV/0!</v>
      </c>
    </row>
    <row r="103" spans="1:21" ht="40.5" customHeight="1">
      <c r="A103" s="39" t="s">
        <v>411</v>
      </c>
      <c r="B103" s="7"/>
      <c r="C103" s="182" t="s">
        <v>232</v>
      </c>
      <c r="D103" s="44" t="s">
        <v>72</v>
      </c>
      <c r="E103" s="44" t="s">
        <v>197</v>
      </c>
      <c r="F103" s="44" t="s">
        <v>676</v>
      </c>
      <c r="G103" s="44" t="s">
        <v>678</v>
      </c>
      <c r="H103" s="44" t="s">
        <v>233</v>
      </c>
      <c r="I103" s="44" t="s">
        <v>675</v>
      </c>
      <c r="J103" s="44" t="s">
        <v>234</v>
      </c>
      <c r="K103" s="44" t="s">
        <v>200</v>
      </c>
      <c r="L103" s="109"/>
      <c r="M103" s="46"/>
      <c r="N103" s="46"/>
      <c r="O103" s="46"/>
      <c r="P103" s="46"/>
      <c r="Q103" s="46"/>
      <c r="R103" s="47"/>
      <c r="S103" s="47"/>
      <c r="T103" s="109"/>
      <c r="U103" s="21" t="e">
        <f t="shared" si="9"/>
        <v>#DIV/0!</v>
      </c>
    </row>
    <row r="104" spans="1:21" ht="31.5">
      <c r="A104" s="39" t="s">
        <v>412</v>
      </c>
      <c r="B104" s="7"/>
      <c r="C104" s="104" t="s">
        <v>235</v>
      </c>
      <c r="D104" s="98" t="s">
        <v>72</v>
      </c>
      <c r="E104" s="98" t="s">
        <v>197</v>
      </c>
      <c r="F104" s="98" t="s">
        <v>676</v>
      </c>
      <c r="G104" s="98" t="s">
        <v>678</v>
      </c>
      <c r="H104" s="98" t="s">
        <v>236</v>
      </c>
      <c r="I104" s="98" t="s">
        <v>73</v>
      </c>
      <c r="J104" s="98" t="s">
        <v>74</v>
      </c>
      <c r="K104" s="98" t="s">
        <v>200</v>
      </c>
      <c r="L104" s="110">
        <f>L105</f>
        <v>69849000</v>
      </c>
      <c r="M104" s="111"/>
      <c r="N104" s="46"/>
      <c r="O104" s="46"/>
      <c r="P104" s="46"/>
      <c r="Q104" s="46"/>
      <c r="R104" s="47"/>
      <c r="S104" s="47"/>
      <c r="T104" s="110">
        <f>T105</f>
        <v>55561066</v>
      </c>
      <c r="U104" s="21">
        <f t="shared" si="9"/>
        <v>79.54454036564589</v>
      </c>
    </row>
    <row r="105" spans="1:21" ht="44.25" customHeight="1">
      <c r="A105" s="39" t="s">
        <v>413</v>
      </c>
      <c r="B105" s="7"/>
      <c r="C105" s="105" t="s">
        <v>237</v>
      </c>
      <c r="D105" s="41" t="s">
        <v>72</v>
      </c>
      <c r="E105" s="41" t="s">
        <v>197</v>
      </c>
      <c r="F105" s="41" t="s">
        <v>676</v>
      </c>
      <c r="G105" s="41" t="s">
        <v>678</v>
      </c>
      <c r="H105" s="41" t="s">
        <v>236</v>
      </c>
      <c r="I105" s="41" t="s">
        <v>675</v>
      </c>
      <c r="J105" s="41" t="s">
        <v>74</v>
      </c>
      <c r="K105" s="41" t="s">
        <v>200</v>
      </c>
      <c r="L105" s="42">
        <v>69849000</v>
      </c>
      <c r="M105" s="111"/>
      <c r="N105" s="46"/>
      <c r="O105" s="46"/>
      <c r="P105" s="46"/>
      <c r="Q105" s="46"/>
      <c r="R105" s="47"/>
      <c r="S105" s="47"/>
      <c r="T105" s="42">
        <v>55561066</v>
      </c>
      <c r="U105" s="21">
        <f t="shared" si="9"/>
        <v>79.54454036564589</v>
      </c>
    </row>
    <row r="106" spans="1:21" ht="63">
      <c r="A106" s="39" t="s">
        <v>414</v>
      </c>
      <c r="B106" s="7"/>
      <c r="C106" s="112" t="s">
        <v>238</v>
      </c>
      <c r="D106" s="98" t="s">
        <v>72</v>
      </c>
      <c r="E106" s="98" t="s">
        <v>197</v>
      </c>
      <c r="F106" s="98" t="s">
        <v>676</v>
      </c>
      <c r="G106" s="98" t="s">
        <v>678</v>
      </c>
      <c r="H106" s="98" t="s">
        <v>239</v>
      </c>
      <c r="I106" s="98" t="s">
        <v>73</v>
      </c>
      <c r="J106" s="98" t="s">
        <v>74</v>
      </c>
      <c r="K106" s="98" t="s">
        <v>200</v>
      </c>
      <c r="L106" s="108">
        <f>L107</f>
        <v>1373000</v>
      </c>
      <c r="M106" s="111"/>
      <c r="N106" s="46"/>
      <c r="O106" s="46"/>
      <c r="P106" s="46"/>
      <c r="Q106" s="46"/>
      <c r="R106" s="47"/>
      <c r="S106" s="47"/>
      <c r="T106" s="108">
        <f>T107</f>
        <v>512500</v>
      </c>
      <c r="U106" s="21">
        <f t="shared" si="9"/>
        <v>37.32702112163147</v>
      </c>
    </row>
    <row r="107" spans="1:21" ht="54" customHeight="1">
      <c r="A107" s="39" t="s">
        <v>413</v>
      </c>
      <c r="B107" s="7"/>
      <c r="C107" s="113" t="s">
        <v>240</v>
      </c>
      <c r="D107" s="44" t="s">
        <v>72</v>
      </c>
      <c r="E107" s="44" t="s">
        <v>197</v>
      </c>
      <c r="F107" s="44" t="s">
        <v>676</v>
      </c>
      <c r="G107" s="44" t="s">
        <v>678</v>
      </c>
      <c r="H107" s="44" t="s">
        <v>239</v>
      </c>
      <c r="I107" s="44" t="s">
        <v>675</v>
      </c>
      <c r="J107" s="44" t="s">
        <v>74</v>
      </c>
      <c r="K107" s="44" t="s">
        <v>200</v>
      </c>
      <c r="L107" s="42">
        <v>1373000</v>
      </c>
      <c r="M107" s="115"/>
      <c r="N107" s="116"/>
      <c r="O107" s="116"/>
      <c r="P107" s="116"/>
      <c r="Q107" s="116"/>
      <c r="R107" s="117"/>
      <c r="S107" s="117"/>
      <c r="T107" s="42">
        <v>512500</v>
      </c>
      <c r="U107" s="21">
        <f t="shared" si="9"/>
        <v>37.32702112163147</v>
      </c>
    </row>
    <row r="108" spans="1:21" ht="21" customHeight="1">
      <c r="A108" s="39" t="s">
        <v>415</v>
      </c>
      <c r="B108" s="7"/>
      <c r="C108" s="114" t="s">
        <v>241</v>
      </c>
      <c r="D108" s="98" t="s">
        <v>72</v>
      </c>
      <c r="E108" s="98" t="s">
        <v>197</v>
      </c>
      <c r="F108" s="98" t="s">
        <v>676</v>
      </c>
      <c r="G108" s="98" t="s">
        <v>678</v>
      </c>
      <c r="H108" s="98" t="s">
        <v>222</v>
      </c>
      <c r="I108" s="98" t="s">
        <v>73</v>
      </c>
      <c r="J108" s="98" t="s">
        <v>74</v>
      </c>
      <c r="K108" s="98" t="s">
        <v>200</v>
      </c>
      <c r="L108" s="108">
        <f>L109</f>
        <v>148354000</v>
      </c>
      <c r="M108" s="115"/>
      <c r="N108" s="116"/>
      <c r="O108" s="116"/>
      <c r="P108" s="116"/>
      <c r="Q108" s="116"/>
      <c r="R108" s="117"/>
      <c r="S108" s="117"/>
      <c r="T108" s="108">
        <f>T109</f>
        <v>118559823.13</v>
      </c>
      <c r="U108" s="21">
        <f t="shared" si="9"/>
        <v>79.91683616889333</v>
      </c>
    </row>
    <row r="109" spans="1:21" ht="20.25" customHeight="1">
      <c r="A109" s="39" t="s">
        <v>416</v>
      </c>
      <c r="B109" s="7"/>
      <c r="C109" s="40" t="s">
        <v>242</v>
      </c>
      <c r="D109" s="44" t="s">
        <v>72</v>
      </c>
      <c r="E109" s="44" t="s">
        <v>197</v>
      </c>
      <c r="F109" s="44" t="s">
        <v>676</v>
      </c>
      <c r="G109" s="44" t="s">
        <v>678</v>
      </c>
      <c r="H109" s="44" t="s">
        <v>222</v>
      </c>
      <c r="I109" s="44" t="s">
        <v>675</v>
      </c>
      <c r="J109" s="44" t="s">
        <v>74</v>
      </c>
      <c r="K109" s="44" t="s">
        <v>200</v>
      </c>
      <c r="L109" s="42">
        <v>148354000</v>
      </c>
      <c r="M109" s="115"/>
      <c r="N109" s="116"/>
      <c r="O109" s="116"/>
      <c r="P109" s="116"/>
      <c r="Q109" s="116"/>
      <c r="R109" s="117"/>
      <c r="S109" s="117"/>
      <c r="T109" s="42">
        <v>118559823.13</v>
      </c>
      <c r="U109" s="21">
        <f t="shared" si="9"/>
        <v>79.91683616889333</v>
      </c>
    </row>
    <row r="110" spans="1:21" ht="27" customHeight="1">
      <c r="A110" s="31" t="s">
        <v>243</v>
      </c>
      <c r="B110" s="7"/>
      <c r="C110" s="32" t="s">
        <v>718</v>
      </c>
      <c r="D110" s="33" t="s">
        <v>72</v>
      </c>
      <c r="E110" s="33" t="s">
        <v>197</v>
      </c>
      <c r="F110" s="33" t="s">
        <v>676</v>
      </c>
      <c r="G110" s="33" t="s">
        <v>679</v>
      </c>
      <c r="H110" s="33" t="s">
        <v>72</v>
      </c>
      <c r="I110" s="33" t="s">
        <v>73</v>
      </c>
      <c r="J110" s="33" t="s">
        <v>74</v>
      </c>
      <c r="K110" s="33" t="s">
        <v>200</v>
      </c>
      <c r="L110" s="35">
        <f>L111+L113+L115+L116+L117</f>
        <v>1447000</v>
      </c>
      <c r="M110" s="118"/>
      <c r="N110" s="119"/>
      <c r="O110" s="119"/>
      <c r="P110" s="119"/>
      <c r="Q110" s="119"/>
      <c r="R110" s="117"/>
      <c r="S110" s="117"/>
      <c r="T110" s="35">
        <f>T111+T113+T115+T116+T117</f>
        <v>879254.02</v>
      </c>
      <c r="U110" s="21">
        <f t="shared" si="9"/>
        <v>60.76392674498964</v>
      </c>
    </row>
    <row r="111" spans="1:21" ht="31.5" customHeight="1">
      <c r="A111" s="39" t="s">
        <v>417</v>
      </c>
      <c r="B111" s="7"/>
      <c r="C111" s="114" t="s">
        <v>244</v>
      </c>
      <c r="D111" s="98" t="s">
        <v>72</v>
      </c>
      <c r="E111" s="98" t="s">
        <v>197</v>
      </c>
      <c r="F111" s="98" t="s">
        <v>676</v>
      </c>
      <c r="G111" s="98" t="s">
        <v>679</v>
      </c>
      <c r="H111" s="98" t="s">
        <v>245</v>
      </c>
      <c r="I111" s="98" t="s">
        <v>73</v>
      </c>
      <c r="J111" s="98" t="s">
        <v>74</v>
      </c>
      <c r="K111" s="98" t="s">
        <v>200</v>
      </c>
      <c r="L111" s="99">
        <f>L112</f>
        <v>0</v>
      </c>
      <c r="M111" s="118"/>
      <c r="N111" s="119"/>
      <c r="O111" s="119"/>
      <c r="P111" s="119"/>
      <c r="Q111" s="119"/>
      <c r="R111" s="117"/>
      <c r="S111" s="117"/>
      <c r="T111" s="99">
        <f>T112</f>
        <v>0</v>
      </c>
      <c r="U111" s="21" t="e">
        <f t="shared" si="9"/>
        <v>#DIV/0!</v>
      </c>
    </row>
    <row r="112" spans="1:21" ht="57.75" customHeight="1">
      <c r="A112" s="39" t="s">
        <v>418</v>
      </c>
      <c r="B112" s="7"/>
      <c r="C112" s="40" t="s">
        <v>246</v>
      </c>
      <c r="D112" s="44" t="s">
        <v>72</v>
      </c>
      <c r="E112" s="44" t="s">
        <v>197</v>
      </c>
      <c r="F112" s="44" t="s">
        <v>676</v>
      </c>
      <c r="G112" s="44" t="s">
        <v>679</v>
      </c>
      <c r="H112" s="44" t="s">
        <v>245</v>
      </c>
      <c r="I112" s="44" t="s">
        <v>675</v>
      </c>
      <c r="J112" s="44" t="s">
        <v>74</v>
      </c>
      <c r="K112" s="44" t="s">
        <v>200</v>
      </c>
      <c r="L112" s="42"/>
      <c r="M112" s="120"/>
      <c r="N112" s="121"/>
      <c r="O112" s="121"/>
      <c r="P112" s="121"/>
      <c r="Q112" s="121"/>
      <c r="R112" s="121"/>
      <c r="S112" s="121"/>
      <c r="T112" s="42"/>
      <c r="U112" s="21" t="e">
        <f t="shared" si="9"/>
        <v>#DIV/0!</v>
      </c>
    </row>
    <row r="113" spans="1:21" ht="48.75" customHeight="1">
      <c r="A113" s="39" t="s">
        <v>419</v>
      </c>
      <c r="B113" s="7"/>
      <c r="C113" s="104" t="s">
        <v>247</v>
      </c>
      <c r="D113" s="98" t="s">
        <v>72</v>
      </c>
      <c r="E113" s="98" t="s">
        <v>197</v>
      </c>
      <c r="F113" s="98" t="s">
        <v>676</v>
      </c>
      <c r="G113" s="98" t="s">
        <v>679</v>
      </c>
      <c r="H113" s="98" t="s">
        <v>178</v>
      </c>
      <c r="I113" s="98" t="s">
        <v>73</v>
      </c>
      <c r="J113" s="98" t="s">
        <v>74</v>
      </c>
      <c r="K113" s="98" t="s">
        <v>200</v>
      </c>
      <c r="L113" s="99">
        <f>L114</f>
        <v>1274000</v>
      </c>
      <c r="M113" s="122"/>
      <c r="N113" s="123"/>
      <c r="O113" s="123"/>
      <c r="P113" s="123"/>
      <c r="Q113" s="123"/>
      <c r="R113" s="117"/>
      <c r="S113" s="117"/>
      <c r="T113" s="99">
        <f>T114</f>
        <v>712002</v>
      </c>
      <c r="U113" s="21">
        <f t="shared" si="9"/>
        <v>55.88712715855573</v>
      </c>
    </row>
    <row r="114" spans="1:21" ht="62.25" customHeight="1">
      <c r="A114" s="39" t="s">
        <v>420</v>
      </c>
      <c r="B114" s="7"/>
      <c r="C114" s="105" t="s">
        <v>248</v>
      </c>
      <c r="D114" s="44" t="s">
        <v>72</v>
      </c>
      <c r="E114" s="44" t="s">
        <v>197</v>
      </c>
      <c r="F114" s="44" t="s">
        <v>676</v>
      </c>
      <c r="G114" s="44" t="s">
        <v>679</v>
      </c>
      <c r="H114" s="44" t="s">
        <v>178</v>
      </c>
      <c r="I114" s="44" t="s">
        <v>675</v>
      </c>
      <c r="J114" s="44" t="s">
        <v>74</v>
      </c>
      <c r="K114" s="44" t="s">
        <v>200</v>
      </c>
      <c r="L114" s="51">
        <v>1274000</v>
      </c>
      <c r="M114" s="124"/>
      <c r="N114" s="124"/>
      <c r="O114" s="124"/>
      <c r="P114" s="124"/>
      <c r="Q114" s="124"/>
      <c r="R114" s="124"/>
      <c r="S114" s="124"/>
      <c r="T114" s="51">
        <v>712002</v>
      </c>
      <c r="U114" s="21">
        <f t="shared" si="9"/>
        <v>55.88712715855573</v>
      </c>
    </row>
    <row r="115" spans="1:21" ht="34.5" customHeight="1">
      <c r="A115" s="39" t="s">
        <v>421</v>
      </c>
      <c r="B115" s="7"/>
      <c r="C115" s="105" t="s">
        <v>249</v>
      </c>
      <c r="D115" s="44" t="s">
        <v>72</v>
      </c>
      <c r="E115" s="44" t="s">
        <v>197</v>
      </c>
      <c r="F115" s="44" t="s">
        <v>676</v>
      </c>
      <c r="G115" s="44" t="s">
        <v>679</v>
      </c>
      <c r="H115" s="44" t="s">
        <v>162</v>
      </c>
      <c r="I115" s="44" t="s">
        <v>675</v>
      </c>
      <c r="J115" s="44" t="s">
        <v>74</v>
      </c>
      <c r="K115" s="44" t="s">
        <v>200</v>
      </c>
      <c r="L115" s="42">
        <v>0</v>
      </c>
      <c r="M115" s="124"/>
      <c r="N115" s="124"/>
      <c r="O115" s="124"/>
      <c r="P115" s="124"/>
      <c r="Q115" s="124"/>
      <c r="R115" s="124"/>
      <c r="S115" s="124"/>
      <c r="T115" s="42">
        <v>0</v>
      </c>
      <c r="U115" s="21" t="e">
        <f t="shared" si="9"/>
        <v>#DIV/0!</v>
      </c>
    </row>
    <row r="116" spans="1:21" ht="51.75" customHeight="1">
      <c r="A116" s="39" t="s">
        <v>422</v>
      </c>
      <c r="B116" s="7"/>
      <c r="C116" s="105" t="s">
        <v>250</v>
      </c>
      <c r="D116" s="44" t="s">
        <v>72</v>
      </c>
      <c r="E116" s="44" t="s">
        <v>197</v>
      </c>
      <c r="F116" s="44" t="s">
        <v>676</v>
      </c>
      <c r="G116" s="44" t="s">
        <v>679</v>
      </c>
      <c r="H116" s="44" t="s">
        <v>251</v>
      </c>
      <c r="I116" s="44" t="s">
        <v>675</v>
      </c>
      <c r="J116" s="44" t="s">
        <v>74</v>
      </c>
      <c r="K116" s="44" t="s">
        <v>200</v>
      </c>
      <c r="L116" s="190">
        <v>100000</v>
      </c>
      <c r="M116" s="124"/>
      <c r="N116" s="124"/>
      <c r="O116" s="124"/>
      <c r="P116" s="124"/>
      <c r="Q116" s="124"/>
      <c r="R116" s="124"/>
      <c r="S116" s="124"/>
      <c r="T116" s="42">
        <v>100000</v>
      </c>
      <c r="U116" s="21">
        <f t="shared" si="9"/>
        <v>100</v>
      </c>
    </row>
    <row r="117" spans="1:21" ht="45" customHeight="1">
      <c r="A117" s="39" t="s">
        <v>423</v>
      </c>
      <c r="B117" s="7"/>
      <c r="C117" s="105" t="s">
        <v>252</v>
      </c>
      <c r="D117" s="44" t="s">
        <v>72</v>
      </c>
      <c r="E117" s="44" t="s">
        <v>197</v>
      </c>
      <c r="F117" s="44" t="s">
        <v>676</v>
      </c>
      <c r="G117" s="44" t="s">
        <v>679</v>
      </c>
      <c r="H117" s="44" t="s">
        <v>222</v>
      </c>
      <c r="I117" s="44" t="s">
        <v>675</v>
      </c>
      <c r="J117" s="44" t="s">
        <v>74</v>
      </c>
      <c r="K117" s="44" t="s">
        <v>200</v>
      </c>
      <c r="L117" s="42">
        <v>73000</v>
      </c>
      <c r="M117" s="124"/>
      <c r="N117" s="124"/>
      <c r="O117" s="124"/>
      <c r="P117" s="124"/>
      <c r="Q117" s="124"/>
      <c r="R117" s="124"/>
      <c r="S117" s="124"/>
      <c r="T117" s="42">
        <v>67252.02</v>
      </c>
      <c r="U117" s="21">
        <f t="shared" si="9"/>
        <v>92.12605479452056</v>
      </c>
    </row>
    <row r="118" spans="1:21" ht="30" customHeight="1">
      <c r="A118" s="31" t="s">
        <v>424</v>
      </c>
      <c r="B118" s="7"/>
      <c r="C118" s="32" t="s">
        <v>254</v>
      </c>
      <c r="D118" s="33" t="s">
        <v>72</v>
      </c>
      <c r="E118" s="33" t="s">
        <v>197</v>
      </c>
      <c r="F118" s="33" t="s">
        <v>670</v>
      </c>
      <c r="G118" s="33" t="s">
        <v>73</v>
      </c>
      <c r="H118" s="33" t="s">
        <v>72</v>
      </c>
      <c r="I118" s="33" t="s">
        <v>73</v>
      </c>
      <c r="J118" s="33" t="s">
        <v>74</v>
      </c>
      <c r="K118" s="33" t="s">
        <v>191</v>
      </c>
      <c r="L118" s="35">
        <f>L119</f>
        <v>512822.5</v>
      </c>
      <c r="M118" s="124"/>
      <c r="N118" s="124"/>
      <c r="O118" s="124"/>
      <c r="P118" s="124"/>
      <c r="Q118" s="124"/>
      <c r="R118" s="124"/>
      <c r="S118" s="124"/>
      <c r="T118" s="35">
        <f>T119</f>
        <v>369745.65</v>
      </c>
      <c r="U118" s="21">
        <f t="shared" si="9"/>
        <v>72.10012236202586</v>
      </c>
    </row>
    <row r="119" spans="1:21" ht="20.25" customHeight="1">
      <c r="A119" s="39" t="s">
        <v>425</v>
      </c>
      <c r="B119" s="7"/>
      <c r="C119" s="125" t="s">
        <v>255</v>
      </c>
      <c r="D119" s="126" t="s">
        <v>72</v>
      </c>
      <c r="E119" s="126" t="s">
        <v>197</v>
      </c>
      <c r="F119" s="126" t="s">
        <v>670</v>
      </c>
      <c r="G119" s="126" t="s">
        <v>675</v>
      </c>
      <c r="H119" s="126" t="s">
        <v>89</v>
      </c>
      <c r="I119" s="126" t="s">
        <v>675</v>
      </c>
      <c r="J119" s="126" t="s">
        <v>74</v>
      </c>
      <c r="K119" s="126" t="s">
        <v>191</v>
      </c>
      <c r="L119" s="127">
        <v>512822.5</v>
      </c>
      <c r="M119" s="124"/>
      <c r="N119" s="124"/>
      <c r="O119" s="124"/>
      <c r="P119" s="124"/>
      <c r="Q119" s="124"/>
      <c r="R119" s="124"/>
      <c r="S119" s="124"/>
      <c r="T119" s="127">
        <v>369745.65</v>
      </c>
      <c r="U119" s="21">
        <f t="shared" si="9"/>
        <v>72.10012236202586</v>
      </c>
    </row>
    <row r="120" spans="1:21" ht="112.5" customHeight="1">
      <c r="A120" s="31" t="s">
        <v>253</v>
      </c>
      <c r="B120" s="7"/>
      <c r="C120" s="128" t="s">
        <v>257</v>
      </c>
      <c r="D120" s="33" t="s">
        <v>72</v>
      </c>
      <c r="E120" s="33" t="s">
        <v>197</v>
      </c>
      <c r="F120" s="33" t="s">
        <v>258</v>
      </c>
      <c r="G120" s="33" t="s">
        <v>675</v>
      </c>
      <c r="H120" s="33" t="s">
        <v>72</v>
      </c>
      <c r="I120" s="33" t="s">
        <v>73</v>
      </c>
      <c r="J120" s="33" t="s">
        <v>74</v>
      </c>
      <c r="K120" s="33" t="s">
        <v>72</v>
      </c>
      <c r="L120" s="35">
        <f>L121</f>
        <v>0</v>
      </c>
      <c r="M120" s="124"/>
      <c r="N120" s="124"/>
      <c r="O120" s="124"/>
      <c r="P120" s="124"/>
      <c r="Q120" s="124"/>
      <c r="R120" s="124"/>
      <c r="S120" s="124"/>
      <c r="T120" s="35">
        <f>T121</f>
        <v>0</v>
      </c>
      <c r="U120" s="21" t="e">
        <f t="shared" si="9"/>
        <v>#DIV/0!</v>
      </c>
    </row>
    <row r="121" spans="1:23" ht="50.25" customHeight="1">
      <c r="A121" s="39" t="s">
        <v>426</v>
      </c>
      <c r="B121" s="7"/>
      <c r="C121" s="125" t="s">
        <v>259</v>
      </c>
      <c r="D121" s="126" t="s">
        <v>703</v>
      </c>
      <c r="E121" s="126" t="s">
        <v>197</v>
      </c>
      <c r="F121" s="126" t="s">
        <v>258</v>
      </c>
      <c r="G121" s="126" t="s">
        <v>675</v>
      </c>
      <c r="H121" s="126" t="s">
        <v>83</v>
      </c>
      <c r="I121" s="126" t="s">
        <v>675</v>
      </c>
      <c r="J121" s="126" t="s">
        <v>74</v>
      </c>
      <c r="K121" s="126" t="s">
        <v>200</v>
      </c>
      <c r="L121" s="127">
        <v>0</v>
      </c>
      <c r="M121" s="124"/>
      <c r="N121" s="124"/>
      <c r="O121" s="124"/>
      <c r="P121" s="124"/>
      <c r="Q121" s="124"/>
      <c r="R121" s="124"/>
      <c r="S121" s="124"/>
      <c r="T121" s="127">
        <v>0</v>
      </c>
      <c r="U121" s="21" t="e">
        <f t="shared" si="9"/>
        <v>#DIV/0!</v>
      </c>
      <c r="W121" s="129"/>
    </row>
    <row r="122" spans="1:23" ht="60" customHeight="1">
      <c r="A122" s="31" t="s">
        <v>256</v>
      </c>
      <c r="B122" s="7"/>
      <c r="C122" s="32" t="s">
        <v>260</v>
      </c>
      <c r="D122" s="33" t="s">
        <v>72</v>
      </c>
      <c r="E122" s="33" t="s">
        <v>197</v>
      </c>
      <c r="F122" s="33" t="s">
        <v>261</v>
      </c>
      <c r="G122" s="33" t="s">
        <v>73</v>
      </c>
      <c r="H122" s="33" t="s">
        <v>72</v>
      </c>
      <c r="I122" s="33" t="s">
        <v>73</v>
      </c>
      <c r="J122" s="33" t="s">
        <v>74</v>
      </c>
      <c r="K122" s="33" t="s">
        <v>72</v>
      </c>
      <c r="L122" s="35">
        <f>L123</f>
        <v>-2057466.09</v>
      </c>
      <c r="M122" s="124"/>
      <c r="N122" s="124"/>
      <c r="O122" s="124"/>
      <c r="P122" s="124"/>
      <c r="Q122" s="124"/>
      <c r="R122" s="124"/>
      <c r="S122" s="124"/>
      <c r="T122" s="35">
        <f>T123</f>
        <v>-2057466.09</v>
      </c>
      <c r="U122" s="21">
        <f t="shared" si="9"/>
        <v>100</v>
      </c>
      <c r="W122" s="2"/>
    </row>
    <row r="123" spans="1:23" ht="62.25" customHeight="1" thickBot="1">
      <c r="A123" s="183" t="s">
        <v>427</v>
      </c>
      <c r="B123" s="7"/>
      <c r="C123" s="130" t="s">
        <v>262</v>
      </c>
      <c r="D123" s="131" t="s">
        <v>703</v>
      </c>
      <c r="E123" s="131" t="s">
        <v>197</v>
      </c>
      <c r="F123" s="131" t="s">
        <v>261</v>
      </c>
      <c r="G123" s="131" t="s">
        <v>675</v>
      </c>
      <c r="H123" s="131" t="s">
        <v>72</v>
      </c>
      <c r="I123" s="131" t="s">
        <v>675</v>
      </c>
      <c r="J123" s="131" t="s">
        <v>74</v>
      </c>
      <c r="K123" s="131" t="s">
        <v>200</v>
      </c>
      <c r="L123" s="185">
        <v>-2057466.09</v>
      </c>
      <c r="M123" s="124"/>
      <c r="N123" s="124"/>
      <c r="O123" s="124"/>
      <c r="P123" s="124"/>
      <c r="Q123" s="124"/>
      <c r="R123" s="124"/>
      <c r="S123" s="124"/>
      <c r="T123" s="132">
        <v>-2057466.09</v>
      </c>
      <c r="U123" s="21">
        <f t="shared" si="9"/>
        <v>100</v>
      </c>
      <c r="W123" s="133"/>
    </row>
    <row r="124" spans="1:23" ht="50.25" customHeight="1" thickBot="1">
      <c r="A124" s="184"/>
      <c r="B124" s="7"/>
      <c r="C124" s="134" t="s">
        <v>263</v>
      </c>
      <c r="D124" s="135"/>
      <c r="E124" s="135"/>
      <c r="F124" s="135"/>
      <c r="G124" s="135"/>
      <c r="H124" s="135"/>
      <c r="I124" s="135"/>
      <c r="J124" s="135"/>
      <c r="K124" s="135"/>
      <c r="L124" s="136">
        <f>L8+L81</f>
        <v>401711950</v>
      </c>
      <c r="M124" s="124"/>
      <c r="N124" s="124"/>
      <c r="O124" s="124"/>
      <c r="P124" s="124"/>
      <c r="Q124" s="124"/>
      <c r="R124" s="124"/>
      <c r="S124" s="124"/>
      <c r="T124" s="136">
        <f>T8+T81</f>
        <v>277107748.48</v>
      </c>
      <c r="U124" s="21">
        <f t="shared" si="9"/>
        <v>68.98170404938165</v>
      </c>
      <c r="W124" s="2"/>
    </row>
    <row r="125" spans="1:19" ht="13.5" customHeight="1">
      <c r="A125" s="6"/>
      <c r="B125" s="7"/>
      <c r="L125" s="1"/>
      <c r="M125" s="124"/>
      <c r="N125" s="124"/>
      <c r="O125" s="124"/>
      <c r="P125" s="124"/>
      <c r="Q125" s="124"/>
      <c r="R125" s="124"/>
      <c r="S125" s="124"/>
    </row>
    <row r="126" spans="1:20" ht="33" customHeight="1">
      <c r="A126" s="6"/>
      <c r="B126" s="7"/>
      <c r="H126" s="418" t="s">
        <v>325</v>
      </c>
      <c r="I126" s="427"/>
      <c r="J126" s="427"/>
      <c r="K126" s="428"/>
      <c r="L126" s="187">
        <f>SUM(L127:L140)</f>
        <v>69849000</v>
      </c>
      <c r="M126" s="188"/>
      <c r="N126" s="188"/>
      <c r="O126" s="188"/>
      <c r="P126" s="188"/>
      <c r="Q126" s="188"/>
      <c r="R126" s="188"/>
      <c r="S126" s="188"/>
      <c r="T126" s="187">
        <f>SUM(T127:T140)</f>
        <v>55561066</v>
      </c>
    </row>
    <row r="127" spans="1:20" ht="18.75">
      <c r="A127" s="6"/>
      <c r="B127" s="7"/>
      <c r="C127" s="6"/>
      <c r="D127" s="8"/>
      <c r="E127" s="8"/>
      <c r="F127" s="8"/>
      <c r="G127" s="8"/>
      <c r="H127" s="421" t="s">
        <v>610</v>
      </c>
      <c r="I127" s="422"/>
      <c r="J127" s="422"/>
      <c r="K127" s="422"/>
      <c r="L127" s="189">
        <v>908000</v>
      </c>
      <c r="M127" s="188"/>
      <c r="N127" s="188"/>
      <c r="O127" s="188"/>
      <c r="P127" s="188"/>
      <c r="Q127" s="188"/>
      <c r="R127" s="188"/>
      <c r="S127" s="188"/>
      <c r="T127" s="189">
        <v>656700</v>
      </c>
    </row>
    <row r="128" spans="1:20" ht="34.5" customHeight="1">
      <c r="A128" s="6"/>
      <c r="B128" s="7"/>
      <c r="C128" s="6"/>
      <c r="D128" s="8"/>
      <c r="E128" s="8"/>
      <c r="F128" s="8"/>
      <c r="G128" s="8"/>
      <c r="H128" s="421" t="s">
        <v>611</v>
      </c>
      <c r="I128" s="422"/>
      <c r="J128" s="422"/>
      <c r="K128" s="422"/>
      <c r="L128" s="189">
        <v>331000</v>
      </c>
      <c r="M128" s="188"/>
      <c r="N128" s="188"/>
      <c r="O128" s="188"/>
      <c r="P128" s="188"/>
      <c r="Q128" s="188"/>
      <c r="R128" s="188"/>
      <c r="S128" s="188"/>
      <c r="T128" s="189">
        <v>244700</v>
      </c>
    </row>
    <row r="129" spans="1:20" ht="18.75">
      <c r="A129" s="6"/>
      <c r="B129" s="7"/>
      <c r="C129" s="6"/>
      <c r="D129" s="8"/>
      <c r="E129" s="8"/>
      <c r="F129" s="8"/>
      <c r="G129" s="8"/>
      <c r="H129" s="421" t="s">
        <v>326</v>
      </c>
      <c r="I129" s="422"/>
      <c r="J129" s="422"/>
      <c r="K129" s="422"/>
      <c r="L129" s="189">
        <v>725000</v>
      </c>
      <c r="M129" s="188"/>
      <c r="N129" s="188"/>
      <c r="O129" s="188"/>
      <c r="P129" s="188"/>
      <c r="Q129" s="188"/>
      <c r="R129" s="188"/>
      <c r="S129" s="188"/>
      <c r="T129" s="189">
        <v>120800</v>
      </c>
    </row>
    <row r="130" spans="1:20" ht="18.75">
      <c r="A130" s="6"/>
      <c r="B130" s="7"/>
      <c r="C130" s="6"/>
      <c r="D130" s="8"/>
      <c r="E130" s="8"/>
      <c r="F130" s="8"/>
      <c r="G130" s="8"/>
      <c r="H130" s="421" t="s">
        <v>327</v>
      </c>
      <c r="I130" s="422"/>
      <c r="J130" s="422"/>
      <c r="K130" s="422"/>
      <c r="L130" s="189">
        <v>4892000</v>
      </c>
      <c r="M130" s="188"/>
      <c r="N130" s="188"/>
      <c r="O130" s="188"/>
      <c r="P130" s="188"/>
      <c r="Q130" s="188"/>
      <c r="R130" s="188"/>
      <c r="S130" s="188"/>
      <c r="T130" s="189">
        <v>3670300</v>
      </c>
    </row>
    <row r="131" spans="1:20" ht="18.75">
      <c r="A131" s="6"/>
      <c r="B131" s="7"/>
      <c r="C131" s="6"/>
      <c r="D131" s="8"/>
      <c r="E131" s="8"/>
      <c r="F131" s="8"/>
      <c r="G131" s="8"/>
      <c r="H131" s="421" t="s">
        <v>328</v>
      </c>
      <c r="I131" s="422"/>
      <c r="J131" s="422"/>
      <c r="K131" s="422"/>
      <c r="L131" s="189">
        <v>3734000</v>
      </c>
      <c r="M131" s="188"/>
      <c r="N131" s="188"/>
      <c r="O131" s="188"/>
      <c r="P131" s="188"/>
      <c r="Q131" s="188"/>
      <c r="R131" s="188"/>
      <c r="S131" s="188"/>
      <c r="T131" s="189">
        <v>3565166</v>
      </c>
    </row>
    <row r="132" spans="1:20" ht="18.75">
      <c r="A132" s="6"/>
      <c r="B132" s="7"/>
      <c r="C132" s="6"/>
      <c r="D132" s="8"/>
      <c r="E132" s="8"/>
      <c r="F132" s="8"/>
      <c r="G132" s="8"/>
      <c r="H132" s="421" t="s">
        <v>612</v>
      </c>
      <c r="I132" s="422"/>
      <c r="J132" s="422"/>
      <c r="K132" s="422"/>
      <c r="L132" s="189">
        <v>11180000</v>
      </c>
      <c r="M132" s="188"/>
      <c r="N132" s="188"/>
      <c r="O132" s="188"/>
      <c r="P132" s="188"/>
      <c r="Q132" s="188"/>
      <c r="R132" s="188"/>
      <c r="S132" s="188"/>
      <c r="T132" s="189">
        <v>10934300</v>
      </c>
    </row>
    <row r="133" spans="1:20" ht="31.5" customHeight="1">
      <c r="A133" s="6"/>
      <c r="B133" s="7"/>
      <c r="C133" s="6"/>
      <c r="D133" s="8"/>
      <c r="E133" s="8"/>
      <c r="F133" s="8"/>
      <c r="G133" s="8"/>
      <c r="H133" s="415" t="s">
        <v>613</v>
      </c>
      <c r="I133" s="416"/>
      <c r="J133" s="416"/>
      <c r="K133" s="417"/>
      <c r="L133" s="189">
        <v>18219000</v>
      </c>
      <c r="M133" s="188"/>
      <c r="N133" s="188"/>
      <c r="O133" s="188"/>
      <c r="P133" s="188"/>
      <c r="Q133" s="188"/>
      <c r="R133" s="188"/>
      <c r="S133" s="188"/>
      <c r="T133" s="189">
        <v>14199300</v>
      </c>
    </row>
    <row r="134" spans="1:20" ht="18.75">
      <c r="A134" s="6"/>
      <c r="B134" s="7"/>
      <c r="C134" s="6"/>
      <c r="D134" s="8"/>
      <c r="E134" s="8"/>
      <c r="F134" s="8"/>
      <c r="G134" s="8"/>
      <c r="H134" s="421" t="s">
        <v>329</v>
      </c>
      <c r="I134" s="422"/>
      <c r="J134" s="422"/>
      <c r="K134" s="422"/>
      <c r="L134" s="189">
        <v>23316000</v>
      </c>
      <c r="M134" s="188"/>
      <c r="N134" s="188"/>
      <c r="O134" s="188"/>
      <c r="P134" s="188"/>
      <c r="Q134" s="188"/>
      <c r="R134" s="188"/>
      <c r="S134" s="188"/>
      <c r="T134" s="189">
        <v>17296000</v>
      </c>
    </row>
    <row r="135" spans="1:20" ht="18.75">
      <c r="A135" s="6"/>
      <c r="B135" s="7"/>
      <c r="C135" s="6"/>
      <c r="D135" s="8"/>
      <c r="E135" s="8"/>
      <c r="F135" s="8"/>
      <c r="G135" s="8"/>
      <c r="H135" s="421" t="s">
        <v>330</v>
      </c>
      <c r="I135" s="422"/>
      <c r="J135" s="422"/>
      <c r="K135" s="422"/>
      <c r="L135" s="189">
        <v>5333000</v>
      </c>
      <c r="M135" s="188"/>
      <c r="N135" s="188"/>
      <c r="O135" s="188"/>
      <c r="P135" s="188"/>
      <c r="Q135" s="188"/>
      <c r="R135" s="188"/>
      <c r="S135" s="188"/>
      <c r="T135" s="189">
        <v>4001000</v>
      </c>
    </row>
    <row r="136" spans="1:20" ht="18.75">
      <c r="A136" s="6"/>
      <c r="B136" s="7"/>
      <c r="C136" s="6"/>
      <c r="D136" s="8"/>
      <c r="E136" s="8"/>
      <c r="F136" s="8"/>
      <c r="G136" s="8"/>
      <c r="H136" s="421" t="s">
        <v>331</v>
      </c>
      <c r="I136" s="422"/>
      <c r="J136" s="422"/>
      <c r="K136" s="422"/>
      <c r="L136" s="189">
        <v>80000</v>
      </c>
      <c r="M136" s="188"/>
      <c r="N136" s="188"/>
      <c r="O136" s="188"/>
      <c r="P136" s="188"/>
      <c r="Q136" s="188"/>
      <c r="R136" s="188"/>
      <c r="S136" s="188"/>
      <c r="T136" s="189">
        <v>53000</v>
      </c>
    </row>
    <row r="137" spans="1:20" ht="18.75">
      <c r="A137" s="6"/>
      <c r="B137" s="7"/>
      <c r="C137" s="6"/>
      <c r="D137" s="8"/>
      <c r="E137" s="8"/>
      <c r="F137" s="8"/>
      <c r="G137" s="8"/>
      <c r="H137" s="421" t="s">
        <v>332</v>
      </c>
      <c r="I137" s="422"/>
      <c r="J137" s="422"/>
      <c r="K137" s="422"/>
      <c r="L137" s="189">
        <v>68000</v>
      </c>
      <c r="M137" s="188"/>
      <c r="N137" s="188"/>
      <c r="O137" s="188"/>
      <c r="P137" s="188"/>
      <c r="Q137" s="188"/>
      <c r="R137" s="188"/>
      <c r="S137" s="188"/>
      <c r="T137" s="189">
        <v>51000</v>
      </c>
    </row>
    <row r="138" spans="1:20" ht="18.75">
      <c r="A138" s="6"/>
      <c r="B138" s="7"/>
      <c r="C138" s="6"/>
      <c r="D138" s="8"/>
      <c r="E138" s="8"/>
      <c r="F138" s="8"/>
      <c r="G138" s="8"/>
      <c r="H138" s="415" t="s">
        <v>333</v>
      </c>
      <c r="I138" s="425"/>
      <c r="J138" s="425"/>
      <c r="K138" s="426"/>
      <c r="L138" s="189">
        <v>338000</v>
      </c>
      <c r="M138" s="188"/>
      <c r="N138" s="188"/>
      <c r="O138" s="188"/>
      <c r="P138" s="188"/>
      <c r="Q138" s="188"/>
      <c r="R138" s="188"/>
      <c r="S138" s="188"/>
      <c r="T138" s="189">
        <v>252000</v>
      </c>
    </row>
    <row r="139" spans="1:20" ht="36" customHeight="1">
      <c r="A139" s="6"/>
      <c r="B139" s="7"/>
      <c r="C139" s="6"/>
      <c r="D139" s="8"/>
      <c r="E139" s="8"/>
      <c r="F139" s="8"/>
      <c r="G139" s="8"/>
      <c r="H139" s="415" t="s">
        <v>334</v>
      </c>
      <c r="I139" s="423"/>
      <c r="J139" s="423"/>
      <c r="K139" s="424"/>
      <c r="L139" s="189">
        <v>180000</v>
      </c>
      <c r="M139" s="188"/>
      <c r="N139" s="188"/>
      <c r="O139" s="188"/>
      <c r="P139" s="188"/>
      <c r="Q139" s="188"/>
      <c r="R139" s="188"/>
      <c r="S139" s="188"/>
      <c r="T139" s="189">
        <v>135000</v>
      </c>
    </row>
    <row r="140" spans="1:20" ht="18.75">
      <c r="A140" s="6"/>
      <c r="B140" s="7"/>
      <c r="C140" s="6"/>
      <c r="D140" s="8"/>
      <c r="E140" s="8"/>
      <c r="F140" s="8"/>
      <c r="G140" s="8"/>
      <c r="H140" s="421" t="s">
        <v>335</v>
      </c>
      <c r="I140" s="422"/>
      <c r="J140" s="422"/>
      <c r="K140" s="422"/>
      <c r="L140" s="189">
        <v>545000</v>
      </c>
      <c r="M140" s="188"/>
      <c r="N140" s="188"/>
      <c r="O140" s="188"/>
      <c r="P140" s="188"/>
      <c r="Q140" s="188"/>
      <c r="R140" s="188"/>
      <c r="S140" s="188"/>
      <c r="T140" s="189">
        <v>381800</v>
      </c>
    </row>
    <row r="141" spans="1:20" ht="18.75">
      <c r="A141" s="6"/>
      <c r="B141" s="7"/>
      <c r="C141" s="6"/>
      <c r="D141" s="8"/>
      <c r="E141" s="8"/>
      <c r="F141" s="8"/>
      <c r="G141" s="8"/>
      <c r="H141" s="418" t="s">
        <v>336</v>
      </c>
      <c r="I141" s="427"/>
      <c r="J141" s="427"/>
      <c r="K141" s="428"/>
      <c r="L141" s="187">
        <f aca="true" t="shared" si="10" ref="L141:T141">SUM(L142:L153)</f>
        <v>25609363.59</v>
      </c>
      <c r="M141" s="187">
        <f t="shared" si="10"/>
        <v>0</v>
      </c>
      <c r="N141" s="187">
        <f t="shared" si="10"/>
        <v>0</v>
      </c>
      <c r="O141" s="187">
        <f t="shared" si="10"/>
        <v>0</v>
      </c>
      <c r="P141" s="187">
        <f t="shared" si="10"/>
        <v>0</v>
      </c>
      <c r="Q141" s="187">
        <f t="shared" si="10"/>
        <v>0</v>
      </c>
      <c r="R141" s="187">
        <f t="shared" si="10"/>
        <v>0</v>
      </c>
      <c r="S141" s="187">
        <f t="shared" si="10"/>
        <v>0</v>
      </c>
      <c r="T141" s="187">
        <f t="shared" si="10"/>
        <v>11449138.65</v>
      </c>
    </row>
    <row r="142" spans="1:20" ht="18.75">
      <c r="A142" s="6"/>
      <c r="B142" s="7"/>
      <c r="C142" s="6"/>
      <c r="D142" s="8"/>
      <c r="E142" s="8"/>
      <c r="F142" s="8"/>
      <c r="G142" s="8"/>
      <c r="H142" s="421" t="s">
        <v>609</v>
      </c>
      <c r="I142" s="422"/>
      <c r="J142" s="422"/>
      <c r="K142" s="422"/>
      <c r="L142" s="189">
        <v>5686000</v>
      </c>
      <c r="M142" s="188"/>
      <c r="N142" s="188"/>
      <c r="O142" s="188"/>
      <c r="P142" s="188"/>
      <c r="Q142" s="188"/>
      <c r="R142" s="188"/>
      <c r="S142" s="188"/>
      <c r="T142" s="189">
        <v>2921846.43</v>
      </c>
    </row>
    <row r="143" spans="1:20" ht="18.75">
      <c r="A143" s="6"/>
      <c r="B143" s="7"/>
      <c r="C143" s="6"/>
      <c r="D143" s="8"/>
      <c r="E143" s="8"/>
      <c r="F143" s="8"/>
      <c r="G143" s="8"/>
      <c r="H143" s="415" t="s">
        <v>605</v>
      </c>
      <c r="I143" s="416"/>
      <c r="J143" s="416"/>
      <c r="K143" s="417"/>
      <c r="L143" s="189">
        <v>490300</v>
      </c>
      <c r="M143" s="188"/>
      <c r="N143" s="188"/>
      <c r="O143" s="188"/>
      <c r="P143" s="188"/>
      <c r="Q143" s="188"/>
      <c r="R143" s="188"/>
      <c r="S143" s="188"/>
      <c r="T143" s="189">
        <v>480250</v>
      </c>
    </row>
    <row r="144" spans="1:20" ht="18.75" customHeight="1">
      <c r="A144" s="6"/>
      <c r="B144" s="7"/>
      <c r="C144" s="6"/>
      <c r="D144" s="8"/>
      <c r="E144" s="8"/>
      <c r="F144" s="8"/>
      <c r="G144" s="8"/>
      <c r="H144" s="415" t="s">
        <v>337</v>
      </c>
      <c r="I144" s="416"/>
      <c r="J144" s="416"/>
      <c r="K144" s="417"/>
      <c r="L144" s="189">
        <v>1496000</v>
      </c>
      <c r="M144" s="188"/>
      <c r="N144" s="188"/>
      <c r="O144" s="188"/>
      <c r="P144" s="188"/>
      <c r="Q144" s="188"/>
      <c r="R144" s="188"/>
      <c r="S144" s="188"/>
      <c r="T144" s="189">
        <v>733000</v>
      </c>
    </row>
    <row r="145" spans="1:20" ht="18.75">
      <c r="A145" s="6"/>
      <c r="B145" s="7"/>
      <c r="C145" s="6"/>
      <c r="D145" s="8"/>
      <c r="E145" s="8"/>
      <c r="F145" s="8"/>
      <c r="G145" s="8"/>
      <c r="H145" s="415" t="s">
        <v>338</v>
      </c>
      <c r="I145" s="416"/>
      <c r="J145" s="416"/>
      <c r="K145" s="417"/>
      <c r="L145" s="189"/>
      <c r="M145" s="188"/>
      <c r="N145" s="188"/>
      <c r="O145" s="188"/>
      <c r="P145" s="188"/>
      <c r="Q145" s="188"/>
      <c r="R145" s="188"/>
      <c r="S145" s="188"/>
      <c r="T145" s="189"/>
    </row>
    <row r="146" spans="1:20" ht="18.75">
      <c r="A146" s="6"/>
      <c r="B146" s="7"/>
      <c r="C146" s="6"/>
      <c r="D146" s="8"/>
      <c r="E146" s="8"/>
      <c r="F146" s="8"/>
      <c r="G146" s="8"/>
      <c r="H146" s="415" t="s">
        <v>606</v>
      </c>
      <c r="I146" s="416"/>
      <c r="J146" s="416"/>
      <c r="K146" s="417"/>
      <c r="L146" s="189">
        <v>881000</v>
      </c>
      <c r="M146" s="188"/>
      <c r="N146" s="188"/>
      <c r="O146" s="188"/>
      <c r="P146" s="188"/>
      <c r="Q146" s="188"/>
      <c r="R146" s="188"/>
      <c r="S146" s="188"/>
      <c r="T146" s="189"/>
    </row>
    <row r="147" spans="1:20" ht="18.75">
      <c r="A147" s="6"/>
      <c r="B147" s="7"/>
      <c r="C147" s="6"/>
      <c r="D147" s="8"/>
      <c r="E147" s="8"/>
      <c r="F147" s="8"/>
      <c r="G147" s="8"/>
      <c r="H147" s="415" t="s">
        <v>608</v>
      </c>
      <c r="I147" s="416"/>
      <c r="J147" s="416"/>
      <c r="K147" s="417"/>
      <c r="L147" s="189">
        <v>3675063.59</v>
      </c>
      <c r="M147" s="188"/>
      <c r="N147" s="188"/>
      <c r="O147" s="188"/>
      <c r="P147" s="188"/>
      <c r="Q147" s="188"/>
      <c r="R147" s="188"/>
      <c r="S147" s="188"/>
      <c r="T147" s="189">
        <v>1582227.23</v>
      </c>
    </row>
    <row r="148" spans="1:20" ht="18.75" customHeight="1">
      <c r="A148" s="6"/>
      <c r="B148" s="7"/>
      <c r="C148" s="6"/>
      <c r="D148" s="8"/>
      <c r="E148" s="8"/>
      <c r="F148" s="8"/>
      <c r="G148" s="8"/>
      <c r="H148" s="415" t="s">
        <v>607</v>
      </c>
      <c r="I148" s="416"/>
      <c r="J148" s="416"/>
      <c r="K148" s="417"/>
      <c r="L148" s="189">
        <v>5000000</v>
      </c>
      <c r="M148" s="188"/>
      <c r="N148" s="188"/>
      <c r="O148" s="188"/>
      <c r="P148" s="188"/>
      <c r="Q148" s="188"/>
      <c r="R148" s="188"/>
      <c r="S148" s="188"/>
      <c r="T148" s="189">
        <v>964466</v>
      </c>
    </row>
    <row r="149" spans="1:20" ht="18.75" customHeight="1">
      <c r="A149" s="6"/>
      <c r="B149" s="7"/>
      <c r="C149" s="6"/>
      <c r="D149" s="8"/>
      <c r="E149" s="8"/>
      <c r="F149" s="8"/>
      <c r="G149" s="8"/>
      <c r="H149" s="415" t="s">
        <v>339</v>
      </c>
      <c r="I149" s="416"/>
      <c r="J149" s="416"/>
      <c r="K149" s="417"/>
      <c r="L149" s="189">
        <v>320000</v>
      </c>
      <c r="M149" s="188"/>
      <c r="N149" s="188"/>
      <c r="O149" s="188"/>
      <c r="P149" s="188"/>
      <c r="Q149" s="188"/>
      <c r="R149" s="188"/>
      <c r="S149" s="188"/>
      <c r="T149" s="189"/>
    </row>
    <row r="150" spans="1:20" ht="18.75" customHeight="1">
      <c r="A150" s="6"/>
      <c r="B150" s="7"/>
      <c r="C150" s="6"/>
      <c r="D150" s="8"/>
      <c r="E150" s="8"/>
      <c r="F150" s="8"/>
      <c r="G150" s="8"/>
      <c r="H150" s="415" t="s">
        <v>340</v>
      </c>
      <c r="I150" s="416"/>
      <c r="J150" s="416"/>
      <c r="K150" s="417"/>
      <c r="L150" s="189">
        <v>1190000</v>
      </c>
      <c r="M150" s="188"/>
      <c r="N150" s="188"/>
      <c r="O150" s="188"/>
      <c r="P150" s="188"/>
      <c r="Q150" s="188"/>
      <c r="R150" s="188"/>
      <c r="S150" s="188"/>
      <c r="T150" s="189">
        <v>882035</v>
      </c>
    </row>
    <row r="151" spans="1:20" ht="18.75" customHeight="1">
      <c r="A151" s="6"/>
      <c r="B151" s="7"/>
      <c r="C151" s="6"/>
      <c r="D151" s="8"/>
      <c r="E151" s="8"/>
      <c r="F151" s="8"/>
      <c r="G151" s="8"/>
      <c r="H151" s="415" t="s">
        <v>405</v>
      </c>
      <c r="I151" s="416"/>
      <c r="J151" s="416"/>
      <c r="K151" s="417"/>
      <c r="L151" s="189">
        <v>455000</v>
      </c>
      <c r="M151" s="188"/>
      <c r="N151" s="188"/>
      <c r="O151" s="188"/>
      <c r="P151" s="188"/>
      <c r="Q151" s="188"/>
      <c r="R151" s="188"/>
      <c r="S151" s="188"/>
      <c r="T151" s="189"/>
    </row>
    <row r="152" spans="1:20" ht="18.75" customHeight="1">
      <c r="A152" s="6"/>
      <c r="B152" s="7"/>
      <c r="C152" s="6"/>
      <c r="D152" s="8"/>
      <c r="E152" s="8"/>
      <c r="F152" s="8"/>
      <c r="G152" s="8"/>
      <c r="H152" s="415" t="s">
        <v>404</v>
      </c>
      <c r="I152" s="416"/>
      <c r="J152" s="416"/>
      <c r="K152" s="417"/>
      <c r="L152" s="189">
        <v>876000</v>
      </c>
      <c r="M152" s="188"/>
      <c r="N152" s="188"/>
      <c r="O152" s="188"/>
      <c r="P152" s="188"/>
      <c r="Q152" s="188"/>
      <c r="R152" s="188"/>
      <c r="S152" s="188"/>
      <c r="T152" s="189">
        <v>243313.99</v>
      </c>
    </row>
    <row r="153" spans="1:20" ht="18.75" customHeight="1">
      <c r="A153" s="6"/>
      <c r="B153" s="7"/>
      <c r="C153" s="6"/>
      <c r="D153" s="8"/>
      <c r="E153" s="8"/>
      <c r="F153" s="8"/>
      <c r="G153" s="8"/>
      <c r="H153" s="415" t="s">
        <v>341</v>
      </c>
      <c r="I153" s="416"/>
      <c r="J153" s="416"/>
      <c r="K153" s="417"/>
      <c r="L153" s="189">
        <v>5540000</v>
      </c>
      <c r="M153" s="188"/>
      <c r="N153" s="188"/>
      <c r="O153" s="188"/>
      <c r="P153" s="188"/>
      <c r="Q153" s="188"/>
      <c r="R153" s="188"/>
      <c r="S153" s="188"/>
      <c r="T153" s="189">
        <v>3642000</v>
      </c>
    </row>
    <row r="154" spans="1:20" ht="18.75" customHeight="1">
      <c r="A154" s="6"/>
      <c r="B154" s="7"/>
      <c r="C154" s="6"/>
      <c r="D154" s="8"/>
      <c r="E154" s="8"/>
      <c r="F154" s="8"/>
      <c r="G154" s="8"/>
      <c r="H154" s="418" t="s">
        <v>342</v>
      </c>
      <c r="I154" s="419"/>
      <c r="J154" s="419"/>
      <c r="K154" s="420"/>
      <c r="L154" s="187">
        <f>SUM(L155:L171)</f>
        <v>0</v>
      </c>
      <c r="M154" s="188"/>
      <c r="N154" s="188"/>
      <c r="O154" s="188"/>
      <c r="P154" s="188"/>
      <c r="Q154" s="188"/>
      <c r="R154" s="188"/>
      <c r="S154" s="188"/>
      <c r="T154" s="187">
        <f>SUM(T155:T171)</f>
        <v>0</v>
      </c>
    </row>
    <row r="155" spans="1:20" ht="18.75" customHeight="1">
      <c r="A155" s="6"/>
      <c r="B155" s="7"/>
      <c r="C155" s="161"/>
      <c r="D155" s="8"/>
      <c r="E155" s="8"/>
      <c r="F155" s="8"/>
      <c r="G155" s="8"/>
      <c r="H155" s="415" t="s">
        <v>343</v>
      </c>
      <c r="I155" s="416"/>
      <c r="J155" s="416"/>
      <c r="K155" s="417"/>
      <c r="L155" s="189"/>
      <c r="M155" s="188"/>
      <c r="N155" s="188"/>
      <c r="O155" s="188"/>
      <c r="P155" s="188"/>
      <c r="Q155" s="188"/>
      <c r="R155" s="188"/>
      <c r="S155" s="188"/>
      <c r="T155" s="189"/>
    </row>
    <row r="156" spans="1:20" ht="18.75" customHeight="1">
      <c r="A156" s="6"/>
      <c r="B156" s="7"/>
      <c r="C156" s="6"/>
      <c r="D156" s="8"/>
      <c r="E156" s="8"/>
      <c r="F156" s="8"/>
      <c r="G156" s="8"/>
      <c r="H156" s="415" t="s">
        <v>344</v>
      </c>
      <c r="I156" s="416"/>
      <c r="J156" s="416"/>
      <c r="K156" s="417"/>
      <c r="L156" s="189"/>
      <c r="M156" s="188"/>
      <c r="N156" s="188"/>
      <c r="O156" s="188"/>
      <c r="P156" s="188"/>
      <c r="Q156" s="188"/>
      <c r="R156" s="188"/>
      <c r="S156" s="188"/>
      <c r="T156" s="189"/>
    </row>
    <row r="157" spans="1:20" ht="18.75" customHeight="1">
      <c r="A157" s="6"/>
      <c r="B157" s="7"/>
      <c r="C157" s="6"/>
      <c r="D157" s="8"/>
      <c r="E157" s="8"/>
      <c r="F157" s="8"/>
      <c r="G157" s="8"/>
      <c r="H157" s="415" t="s">
        <v>345</v>
      </c>
      <c r="I157" s="416"/>
      <c r="J157" s="416"/>
      <c r="K157" s="417"/>
      <c r="L157" s="189"/>
      <c r="M157" s="188"/>
      <c r="N157" s="188"/>
      <c r="O157" s="188"/>
      <c r="P157" s="188"/>
      <c r="Q157" s="188"/>
      <c r="R157" s="188"/>
      <c r="S157" s="188"/>
      <c r="T157" s="189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"/>
      <c r="M158" s="124"/>
      <c r="N158" s="124"/>
      <c r="O158" s="124"/>
      <c r="P158" s="124"/>
      <c r="Q158" s="124"/>
      <c r="R158" s="124"/>
      <c r="S158" s="124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"/>
      <c r="M159" s="124"/>
      <c r="N159" s="124"/>
      <c r="O159" s="124"/>
      <c r="P159" s="124"/>
      <c r="Q159" s="124"/>
      <c r="R159" s="124"/>
      <c r="S159" s="124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"/>
      <c r="M160" s="124"/>
      <c r="N160" s="124"/>
      <c r="O160" s="124"/>
      <c r="P160" s="124"/>
      <c r="Q160" s="124"/>
      <c r="R160" s="124"/>
      <c r="S160" s="124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"/>
      <c r="M161" s="124"/>
      <c r="N161" s="124"/>
      <c r="O161" s="124"/>
      <c r="P161" s="124"/>
      <c r="Q161" s="124"/>
      <c r="R161" s="124"/>
      <c r="S161" s="124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"/>
      <c r="M162" s="124"/>
      <c r="N162" s="124"/>
      <c r="O162" s="124"/>
      <c r="P162" s="124"/>
      <c r="Q162" s="124"/>
      <c r="R162" s="124"/>
      <c r="S162" s="124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"/>
      <c r="M163" s="124"/>
      <c r="N163" s="124"/>
      <c r="O163" s="124"/>
      <c r="P163" s="124"/>
      <c r="Q163" s="124"/>
      <c r="R163" s="124"/>
      <c r="S163" s="124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"/>
      <c r="M164" s="124"/>
      <c r="N164" s="124"/>
      <c r="O164" s="124"/>
      <c r="P164" s="124"/>
      <c r="Q164" s="124"/>
      <c r="R164" s="124"/>
      <c r="S164" s="124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"/>
      <c r="M165" s="124"/>
      <c r="N165" s="124"/>
      <c r="O165" s="124"/>
      <c r="P165" s="124"/>
      <c r="Q165" s="124"/>
      <c r="R165" s="124"/>
      <c r="S165" s="124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"/>
      <c r="M166" s="124"/>
      <c r="N166" s="124"/>
      <c r="O166" s="124"/>
      <c r="P166" s="124"/>
      <c r="Q166" s="124"/>
      <c r="R166" s="124"/>
      <c r="S166" s="124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1"/>
      <c r="M167" s="124"/>
      <c r="N167" s="124"/>
      <c r="O167" s="124"/>
      <c r="P167" s="124"/>
      <c r="Q167" s="124"/>
      <c r="R167" s="124"/>
      <c r="S167" s="124"/>
    </row>
    <row r="168" spans="1:19" ht="18.75">
      <c r="A168" s="6"/>
      <c r="B168" s="7"/>
      <c r="C168" s="6"/>
      <c r="D168" s="8"/>
      <c r="E168" s="8"/>
      <c r="F168" s="8"/>
      <c r="G168" s="8"/>
      <c r="H168" s="8"/>
      <c r="I168" s="8"/>
      <c r="J168" s="8"/>
      <c r="K168" s="8"/>
      <c r="L168" s="1"/>
      <c r="M168" s="124"/>
      <c r="N168" s="124"/>
      <c r="O168" s="124"/>
      <c r="P168" s="124"/>
      <c r="Q168" s="124"/>
      <c r="R168" s="124"/>
      <c r="S168" s="124"/>
    </row>
    <row r="169" spans="1:19" ht="18.75">
      <c r="A169" s="6"/>
      <c r="B169" s="7"/>
      <c r="C169" s="6"/>
      <c r="D169" s="8"/>
      <c r="E169" s="8"/>
      <c r="F169" s="8"/>
      <c r="G169" s="8"/>
      <c r="H169" s="8"/>
      <c r="I169" s="8"/>
      <c r="J169" s="8"/>
      <c r="K169" s="8"/>
      <c r="L169" s="1"/>
      <c r="M169" s="124"/>
      <c r="N169" s="124"/>
      <c r="O169" s="124"/>
      <c r="P169" s="124"/>
      <c r="Q169" s="124"/>
      <c r="R169" s="124"/>
      <c r="S169" s="124"/>
    </row>
    <row r="170" spans="1:19" ht="18.75">
      <c r="A170" s="6"/>
      <c r="B170" s="7"/>
      <c r="C170" s="6"/>
      <c r="D170" s="8"/>
      <c r="E170" s="8"/>
      <c r="F170" s="8"/>
      <c r="G170" s="8"/>
      <c r="H170" s="8"/>
      <c r="I170" s="8"/>
      <c r="J170" s="8"/>
      <c r="K170" s="8"/>
      <c r="L170" s="1"/>
      <c r="M170" s="124"/>
      <c r="N170" s="124"/>
      <c r="O170" s="124"/>
      <c r="P170" s="124"/>
      <c r="Q170" s="124"/>
      <c r="R170" s="124"/>
      <c r="S170" s="124"/>
    </row>
    <row r="171" spans="1:19" ht="18.75">
      <c r="A171" s="6"/>
      <c r="B171" s="7"/>
      <c r="C171" s="6"/>
      <c r="D171" s="8"/>
      <c r="E171" s="8"/>
      <c r="F171" s="8"/>
      <c r="G171" s="8"/>
      <c r="H171" s="8"/>
      <c r="I171" s="8"/>
      <c r="J171" s="8"/>
      <c r="K171" s="8"/>
      <c r="L171" s="1"/>
      <c r="M171" s="124"/>
      <c r="N171" s="124"/>
      <c r="O171" s="124"/>
      <c r="P171" s="124"/>
      <c r="Q171" s="124"/>
      <c r="R171" s="124"/>
      <c r="S171" s="124"/>
    </row>
    <row r="172" spans="1:19" ht="18.75">
      <c r="A172" s="6"/>
      <c r="B172" s="7"/>
      <c r="C172" s="6"/>
      <c r="D172" s="8"/>
      <c r="E172" s="8"/>
      <c r="F172" s="8"/>
      <c r="G172" s="8"/>
      <c r="H172" s="8"/>
      <c r="I172" s="8"/>
      <c r="J172" s="8"/>
      <c r="K172" s="8"/>
      <c r="L172" s="1"/>
      <c r="M172" s="124"/>
      <c r="N172" s="124"/>
      <c r="O172" s="124"/>
      <c r="P172" s="124"/>
      <c r="Q172" s="124"/>
      <c r="R172" s="124"/>
      <c r="S172" s="124"/>
    </row>
    <row r="173" spans="1:19" ht="18.75">
      <c r="A173" s="6"/>
      <c r="B173" s="7"/>
      <c r="C173" s="6"/>
      <c r="D173" s="8"/>
      <c r="E173" s="8"/>
      <c r="F173" s="8"/>
      <c r="G173" s="8"/>
      <c r="H173" s="8"/>
      <c r="I173" s="8"/>
      <c r="J173" s="8"/>
      <c r="K173" s="8"/>
      <c r="L173" s="1"/>
      <c r="M173" s="124"/>
      <c r="N173" s="124"/>
      <c r="O173" s="124"/>
      <c r="P173" s="124"/>
      <c r="Q173" s="124"/>
      <c r="R173" s="124"/>
      <c r="S173" s="124"/>
    </row>
    <row r="174" spans="1:19" ht="18.75">
      <c r="A174" s="6"/>
      <c r="B174" s="7"/>
      <c r="C174" s="6"/>
      <c r="D174" s="8"/>
      <c r="E174" s="8"/>
      <c r="F174" s="8"/>
      <c r="G174" s="8"/>
      <c r="H174" s="8"/>
      <c r="I174" s="8"/>
      <c r="J174" s="8"/>
      <c r="K174" s="8"/>
      <c r="L174" s="1"/>
      <c r="M174" s="124"/>
      <c r="N174" s="124"/>
      <c r="O174" s="124"/>
      <c r="P174" s="124"/>
      <c r="Q174" s="124"/>
      <c r="R174" s="124"/>
      <c r="S174" s="124"/>
    </row>
    <row r="175" spans="1:19" ht="18.75">
      <c r="A175" s="6"/>
      <c r="B175" s="7"/>
      <c r="C175" s="6"/>
      <c r="D175" s="8"/>
      <c r="E175" s="8"/>
      <c r="F175" s="8"/>
      <c r="G175" s="8"/>
      <c r="H175" s="8"/>
      <c r="I175" s="8"/>
      <c r="J175" s="8"/>
      <c r="K175" s="8"/>
      <c r="L175" s="1"/>
      <c r="M175" s="124"/>
      <c r="N175" s="124"/>
      <c r="O175" s="124"/>
      <c r="P175" s="124"/>
      <c r="Q175" s="124"/>
      <c r="R175" s="124"/>
      <c r="S175" s="124"/>
    </row>
    <row r="176" spans="1:19" ht="18.75">
      <c r="A176" s="6"/>
      <c r="B176" s="7"/>
      <c r="C176" s="6"/>
      <c r="D176" s="8"/>
      <c r="E176" s="8"/>
      <c r="F176" s="8"/>
      <c r="G176" s="8"/>
      <c r="H176" s="8"/>
      <c r="I176" s="8"/>
      <c r="J176" s="8"/>
      <c r="K176" s="8"/>
      <c r="L176" s="1"/>
      <c r="M176" s="124"/>
      <c r="N176" s="124"/>
      <c r="O176" s="124"/>
      <c r="P176" s="124"/>
      <c r="Q176" s="124"/>
      <c r="R176" s="124"/>
      <c r="S176" s="124"/>
    </row>
    <row r="177" spans="1:19" ht="18.75">
      <c r="A177" s="6"/>
      <c r="B177" s="7"/>
      <c r="C177" s="6"/>
      <c r="D177" s="8"/>
      <c r="E177" s="8"/>
      <c r="F177" s="8"/>
      <c r="G177" s="8"/>
      <c r="H177" s="8"/>
      <c r="I177" s="8"/>
      <c r="J177" s="8"/>
      <c r="K177" s="8"/>
      <c r="L177" s="1"/>
      <c r="M177" s="124"/>
      <c r="N177" s="124"/>
      <c r="O177" s="124"/>
      <c r="P177" s="124"/>
      <c r="Q177" s="124"/>
      <c r="R177" s="124"/>
      <c r="S177" s="124"/>
    </row>
    <row r="178" spans="1:19" ht="18.75">
      <c r="A178" s="6"/>
      <c r="B178" s="7"/>
      <c r="C178" s="6"/>
      <c r="D178" s="8"/>
      <c r="E178" s="8"/>
      <c r="F178" s="8"/>
      <c r="G178" s="8"/>
      <c r="H178" s="8"/>
      <c r="I178" s="8"/>
      <c r="J178" s="8"/>
      <c r="K178" s="8"/>
      <c r="L178" s="1"/>
      <c r="M178" s="124"/>
      <c r="N178" s="124"/>
      <c r="O178" s="124"/>
      <c r="P178" s="124"/>
      <c r="Q178" s="124"/>
      <c r="R178" s="124"/>
      <c r="S178" s="124"/>
    </row>
    <row r="179" spans="1:19" ht="18.75">
      <c r="A179" s="6"/>
      <c r="B179" s="7"/>
      <c r="C179" s="6"/>
      <c r="D179" s="8"/>
      <c r="E179" s="8"/>
      <c r="F179" s="8"/>
      <c r="G179" s="8"/>
      <c r="H179" s="8"/>
      <c r="I179" s="8"/>
      <c r="J179" s="8"/>
      <c r="K179" s="8"/>
      <c r="L179" s="1"/>
      <c r="M179" s="124"/>
      <c r="N179" s="124"/>
      <c r="O179" s="124"/>
      <c r="P179" s="124"/>
      <c r="Q179" s="124"/>
      <c r="R179" s="124"/>
      <c r="S179" s="124"/>
    </row>
    <row r="180" spans="1:19" ht="18.75">
      <c r="A180" s="6"/>
      <c r="B180" s="7"/>
      <c r="C180" s="6"/>
      <c r="D180" s="8"/>
      <c r="E180" s="8"/>
      <c r="F180" s="8"/>
      <c r="G180" s="8"/>
      <c r="H180" s="8"/>
      <c r="I180" s="8"/>
      <c r="J180" s="8"/>
      <c r="K180" s="8"/>
      <c r="L180" s="1"/>
      <c r="M180" s="124"/>
      <c r="N180" s="124"/>
      <c r="O180" s="124"/>
      <c r="P180" s="124"/>
      <c r="Q180" s="124"/>
      <c r="R180" s="124"/>
      <c r="S180" s="124"/>
    </row>
    <row r="181" spans="1:19" ht="18.75">
      <c r="A181" s="6"/>
      <c r="B181" s="7"/>
      <c r="C181" s="6"/>
      <c r="D181" s="8"/>
      <c r="E181" s="8"/>
      <c r="F181" s="8"/>
      <c r="G181" s="8"/>
      <c r="H181" s="8"/>
      <c r="I181" s="8"/>
      <c r="J181" s="8"/>
      <c r="K181" s="8"/>
      <c r="L181" s="1"/>
      <c r="M181" s="124"/>
      <c r="N181" s="124"/>
      <c r="O181" s="124"/>
      <c r="P181" s="124"/>
      <c r="Q181" s="124"/>
      <c r="R181" s="124"/>
      <c r="S181" s="124"/>
    </row>
    <row r="182" spans="1:19" ht="18.75">
      <c r="A182" s="6"/>
      <c r="B182" s="7"/>
      <c r="C182" s="6"/>
      <c r="D182" s="8"/>
      <c r="E182" s="8"/>
      <c r="F182" s="8"/>
      <c r="G182" s="8"/>
      <c r="H182" s="8"/>
      <c r="I182" s="8"/>
      <c r="J182" s="8"/>
      <c r="K182" s="8"/>
      <c r="L182" s="1"/>
      <c r="M182" s="124"/>
      <c r="N182" s="124"/>
      <c r="O182" s="124"/>
      <c r="P182" s="124"/>
      <c r="Q182" s="124"/>
      <c r="R182" s="124"/>
      <c r="S182" s="124"/>
    </row>
    <row r="183" spans="1:19" ht="18.75">
      <c r="A183" s="6"/>
      <c r="B183" s="7"/>
      <c r="C183" s="6"/>
      <c r="D183" s="8"/>
      <c r="E183" s="8"/>
      <c r="F183" s="8"/>
      <c r="G183" s="8"/>
      <c r="H183" s="8"/>
      <c r="I183" s="8"/>
      <c r="J183" s="8"/>
      <c r="K183" s="8"/>
      <c r="L183" s="1"/>
      <c r="M183" s="124"/>
      <c r="N183" s="124"/>
      <c r="O183" s="124"/>
      <c r="P183" s="124"/>
      <c r="Q183" s="124"/>
      <c r="R183" s="124"/>
      <c r="S183" s="124"/>
    </row>
    <row r="184" spans="1:19" ht="18.75">
      <c r="A184" s="6"/>
      <c r="B184" s="7"/>
      <c r="C184" s="6"/>
      <c r="D184" s="8"/>
      <c r="E184" s="8"/>
      <c r="F184" s="8"/>
      <c r="G184" s="8"/>
      <c r="H184" s="8"/>
      <c r="I184" s="8"/>
      <c r="J184" s="8"/>
      <c r="K184" s="8"/>
      <c r="L184" s="1"/>
      <c r="M184" s="124"/>
      <c r="N184" s="124"/>
      <c r="O184" s="124"/>
      <c r="P184" s="124"/>
      <c r="Q184" s="124"/>
      <c r="R184" s="124"/>
      <c r="S184" s="124"/>
    </row>
    <row r="185" spans="1:19" ht="18.75">
      <c r="A185" s="6"/>
      <c r="B185" s="7"/>
      <c r="C185" s="6"/>
      <c r="D185" s="8"/>
      <c r="E185" s="8"/>
      <c r="F185" s="8"/>
      <c r="G185" s="8"/>
      <c r="H185" s="8"/>
      <c r="I185" s="8"/>
      <c r="J185" s="8"/>
      <c r="K185" s="8"/>
      <c r="L185" s="1"/>
      <c r="M185" s="124"/>
      <c r="N185" s="124"/>
      <c r="O185" s="124"/>
      <c r="P185" s="124"/>
      <c r="Q185" s="124"/>
      <c r="R185" s="124"/>
      <c r="S185" s="124"/>
    </row>
    <row r="186" spans="1:19" ht="18.75">
      <c r="A186" s="6"/>
      <c r="B186" s="7"/>
      <c r="C186" s="6"/>
      <c r="D186" s="8"/>
      <c r="E186" s="8"/>
      <c r="F186" s="8"/>
      <c r="G186" s="8"/>
      <c r="H186" s="8"/>
      <c r="I186" s="8"/>
      <c r="J186" s="8"/>
      <c r="K186" s="8"/>
      <c r="L186" s="1"/>
      <c r="M186" s="124"/>
      <c r="N186" s="124"/>
      <c r="O186" s="124"/>
      <c r="P186" s="124"/>
      <c r="Q186" s="124"/>
      <c r="R186" s="124"/>
      <c r="S186" s="124"/>
    </row>
    <row r="187" spans="1:19" ht="18.75">
      <c r="A187" s="6"/>
      <c r="B187" s="7"/>
      <c r="C187" s="6"/>
      <c r="D187" s="8"/>
      <c r="E187" s="8"/>
      <c r="F187" s="8"/>
      <c r="G187" s="8"/>
      <c r="H187" s="8"/>
      <c r="I187" s="8"/>
      <c r="J187" s="8"/>
      <c r="K187" s="8"/>
      <c r="L187" s="1"/>
      <c r="M187" s="124"/>
      <c r="N187" s="124"/>
      <c r="O187" s="124"/>
      <c r="P187" s="124"/>
      <c r="Q187" s="124"/>
      <c r="R187" s="124"/>
      <c r="S187" s="124"/>
    </row>
    <row r="188" spans="1:19" ht="18.75">
      <c r="A188" s="6"/>
      <c r="B188" s="7"/>
      <c r="C188" s="6"/>
      <c r="D188" s="8"/>
      <c r="E188" s="8"/>
      <c r="F188" s="8"/>
      <c r="G188" s="8"/>
      <c r="H188" s="8"/>
      <c r="I188" s="8"/>
      <c r="J188" s="8"/>
      <c r="K188" s="8"/>
      <c r="L188" s="1"/>
      <c r="M188" s="124"/>
      <c r="N188" s="124"/>
      <c r="O188" s="124"/>
      <c r="P188" s="124"/>
      <c r="Q188" s="124"/>
      <c r="R188" s="124"/>
      <c r="S188" s="124"/>
    </row>
    <row r="189" spans="1:19" ht="18.75">
      <c r="A189" s="6"/>
      <c r="B189" s="7"/>
      <c r="C189" s="6"/>
      <c r="D189" s="8"/>
      <c r="E189" s="8"/>
      <c r="F189" s="8"/>
      <c r="G189" s="8"/>
      <c r="H189" s="8"/>
      <c r="I189" s="8"/>
      <c r="J189" s="8"/>
      <c r="K189" s="8"/>
      <c r="L189" s="1"/>
      <c r="M189" s="124"/>
      <c r="N189" s="124"/>
      <c r="O189" s="124"/>
      <c r="P189" s="124"/>
      <c r="Q189" s="124"/>
      <c r="R189" s="124"/>
      <c r="S189" s="124"/>
    </row>
    <row r="190" spans="1:19" ht="18.75">
      <c r="A190" s="6"/>
      <c r="B190" s="7"/>
      <c r="C190" s="6"/>
      <c r="D190" s="8"/>
      <c r="E190" s="8"/>
      <c r="F190" s="8"/>
      <c r="G190" s="8"/>
      <c r="H190" s="8"/>
      <c r="I190" s="8"/>
      <c r="J190" s="8"/>
      <c r="K190" s="8"/>
      <c r="L190" s="1"/>
      <c r="M190" s="124"/>
      <c r="N190" s="124"/>
      <c r="O190" s="124"/>
      <c r="P190" s="124"/>
      <c r="Q190" s="124"/>
      <c r="R190" s="124"/>
      <c r="S190" s="124"/>
    </row>
    <row r="191" spans="1:19" ht="18.75">
      <c r="A191" s="6"/>
      <c r="B191" s="7"/>
      <c r="C191" s="6"/>
      <c r="D191" s="8"/>
      <c r="E191" s="8"/>
      <c r="F191" s="8"/>
      <c r="G191" s="8"/>
      <c r="H191" s="8"/>
      <c r="I191" s="8"/>
      <c r="J191" s="8"/>
      <c r="K191" s="8"/>
      <c r="L191" s="1"/>
      <c r="M191" s="124"/>
      <c r="N191" s="124"/>
      <c r="O191" s="124"/>
      <c r="P191" s="124"/>
      <c r="Q191" s="124"/>
      <c r="R191" s="124"/>
      <c r="S191" s="124"/>
    </row>
    <row r="192" spans="1:19" ht="18.75">
      <c r="A192" s="6"/>
      <c r="B192" s="7"/>
      <c r="C192" s="6"/>
      <c r="D192" s="8"/>
      <c r="E192" s="8"/>
      <c r="F192" s="8"/>
      <c r="G192" s="8"/>
      <c r="H192" s="8"/>
      <c r="I192" s="8"/>
      <c r="J192" s="8"/>
      <c r="K192" s="8"/>
      <c r="L192" s="1"/>
      <c r="M192" s="124"/>
      <c r="N192" s="124"/>
      <c r="O192" s="124"/>
      <c r="P192" s="124"/>
      <c r="Q192" s="124"/>
      <c r="R192" s="124"/>
      <c r="S192" s="124"/>
    </row>
    <row r="193" spans="1:19" ht="18.75">
      <c r="A193" s="6"/>
      <c r="B193" s="7"/>
      <c r="C193" s="6"/>
      <c r="D193" s="8"/>
      <c r="E193" s="8"/>
      <c r="F193" s="8"/>
      <c r="G193" s="8"/>
      <c r="H193" s="8"/>
      <c r="I193" s="8"/>
      <c r="J193" s="8"/>
      <c r="K193" s="8"/>
      <c r="L193" s="1"/>
      <c r="M193" s="124"/>
      <c r="N193" s="124"/>
      <c r="O193" s="124"/>
      <c r="P193" s="124"/>
      <c r="Q193" s="124"/>
      <c r="R193" s="124"/>
      <c r="S193" s="124"/>
    </row>
    <row r="194" spans="1:19" ht="18.75">
      <c r="A194" s="6"/>
      <c r="B194" s="7"/>
      <c r="C194" s="6"/>
      <c r="D194" s="8"/>
      <c r="E194" s="8"/>
      <c r="F194" s="8"/>
      <c r="G194" s="8"/>
      <c r="H194" s="8"/>
      <c r="I194" s="8"/>
      <c r="J194" s="8"/>
      <c r="K194" s="8"/>
      <c r="L194" s="124"/>
      <c r="M194" s="124"/>
      <c r="N194" s="124"/>
      <c r="O194" s="124"/>
      <c r="P194" s="124"/>
      <c r="Q194" s="124"/>
      <c r="R194" s="124"/>
      <c r="S194" s="124"/>
    </row>
    <row r="195" spans="1:19" ht="18.75">
      <c r="A195" s="6"/>
      <c r="B195" s="7"/>
      <c r="C195" s="6"/>
      <c r="D195" s="8"/>
      <c r="E195" s="8"/>
      <c r="F195" s="8"/>
      <c r="G195" s="8"/>
      <c r="H195" s="8"/>
      <c r="I195" s="8"/>
      <c r="J195" s="8"/>
      <c r="K195" s="8"/>
      <c r="L195" s="124"/>
      <c r="M195" s="124"/>
      <c r="N195" s="124"/>
      <c r="O195" s="124"/>
      <c r="P195" s="124"/>
      <c r="Q195" s="124"/>
      <c r="R195" s="124"/>
      <c r="S195" s="124"/>
    </row>
    <row r="196" spans="1:19" ht="18.75">
      <c r="A196" s="6"/>
      <c r="B196" s="7"/>
      <c r="C196" s="6"/>
      <c r="D196" s="8"/>
      <c r="E196" s="8"/>
      <c r="F196" s="8"/>
      <c r="G196" s="8"/>
      <c r="H196" s="8"/>
      <c r="I196" s="8"/>
      <c r="J196" s="8"/>
      <c r="K196" s="8"/>
      <c r="L196" s="124"/>
      <c r="M196" s="124"/>
      <c r="N196" s="124"/>
      <c r="O196" s="124"/>
      <c r="P196" s="124"/>
      <c r="Q196" s="124"/>
      <c r="R196" s="124"/>
      <c r="S196" s="124"/>
    </row>
    <row r="197" spans="1:19" ht="18.75">
      <c r="A197" s="6"/>
      <c r="B197" s="7"/>
      <c r="C197" s="6"/>
      <c r="D197" s="8"/>
      <c r="E197" s="8"/>
      <c r="F197" s="8"/>
      <c r="G197" s="8"/>
      <c r="H197" s="8"/>
      <c r="I197" s="8"/>
      <c r="J197" s="8"/>
      <c r="K197" s="8"/>
      <c r="L197" s="124"/>
      <c r="M197" s="124"/>
      <c r="N197" s="124"/>
      <c r="O197" s="124"/>
      <c r="P197" s="124"/>
      <c r="Q197" s="124"/>
      <c r="R197" s="124"/>
      <c r="S197" s="124"/>
    </row>
    <row r="198" spans="1:19" ht="18.75">
      <c r="A198" s="6"/>
      <c r="B198" s="7"/>
      <c r="C198" s="6"/>
      <c r="D198" s="8"/>
      <c r="E198" s="8"/>
      <c r="F198" s="8"/>
      <c r="G198" s="8"/>
      <c r="H198" s="8"/>
      <c r="I198" s="8"/>
      <c r="J198" s="8"/>
      <c r="K198" s="8"/>
      <c r="L198" s="124"/>
      <c r="M198" s="124"/>
      <c r="N198" s="124"/>
      <c r="O198" s="124"/>
      <c r="P198" s="124"/>
      <c r="Q198" s="124"/>
      <c r="R198" s="124"/>
      <c r="S198" s="124"/>
    </row>
    <row r="199" spans="1:19" ht="18.75">
      <c r="A199" s="6"/>
      <c r="B199" s="7"/>
      <c r="C199" s="6"/>
      <c r="D199" s="8"/>
      <c r="E199" s="8"/>
      <c r="F199" s="8"/>
      <c r="G199" s="8"/>
      <c r="H199" s="8"/>
      <c r="I199" s="8"/>
      <c r="J199" s="8"/>
      <c r="K199" s="8"/>
      <c r="L199" s="124"/>
      <c r="M199" s="124"/>
      <c r="N199" s="124"/>
      <c r="O199" s="124"/>
      <c r="P199" s="124"/>
      <c r="Q199" s="124"/>
      <c r="R199" s="124"/>
      <c r="S199" s="124"/>
    </row>
    <row r="200" spans="1:19" ht="18.75">
      <c r="A200" s="6"/>
      <c r="B200" s="7"/>
      <c r="C200" s="6"/>
      <c r="D200" s="8"/>
      <c r="E200" s="8"/>
      <c r="F200" s="8"/>
      <c r="G200" s="8"/>
      <c r="H200" s="8"/>
      <c r="I200" s="8"/>
      <c r="J200" s="8"/>
      <c r="K200" s="8"/>
      <c r="L200" s="124"/>
      <c r="M200" s="124"/>
      <c r="N200" s="124"/>
      <c r="O200" s="124"/>
      <c r="P200" s="124"/>
      <c r="Q200" s="124"/>
      <c r="R200" s="124"/>
      <c r="S200" s="124"/>
    </row>
    <row r="201" spans="1:19" ht="18.75">
      <c r="A201" s="6"/>
      <c r="B201" s="7"/>
      <c r="C201" s="6"/>
      <c r="D201" s="8"/>
      <c r="E201" s="8"/>
      <c r="F201" s="8"/>
      <c r="G201" s="8"/>
      <c r="H201" s="8"/>
      <c r="I201" s="8"/>
      <c r="J201" s="8"/>
      <c r="K201" s="8"/>
      <c r="L201" s="124"/>
      <c r="M201" s="124"/>
      <c r="N201" s="124"/>
      <c r="O201" s="124"/>
      <c r="P201" s="124"/>
      <c r="Q201" s="124"/>
      <c r="R201" s="124"/>
      <c r="S201" s="124"/>
    </row>
    <row r="202" spans="1:19" ht="18.75">
      <c r="A202" s="6"/>
      <c r="B202" s="7"/>
      <c r="C202" s="6"/>
      <c r="D202" s="8"/>
      <c r="E202" s="8"/>
      <c r="F202" s="8"/>
      <c r="G202" s="8"/>
      <c r="H202" s="8"/>
      <c r="I202" s="8"/>
      <c r="J202" s="8"/>
      <c r="K202" s="8"/>
      <c r="L202" s="124"/>
      <c r="M202" s="124"/>
      <c r="N202" s="124"/>
      <c r="O202" s="124"/>
      <c r="P202" s="124"/>
      <c r="Q202" s="124"/>
      <c r="R202" s="124"/>
      <c r="S202" s="124"/>
    </row>
    <row r="203" spans="1:19" ht="18.75">
      <c r="A203" s="6"/>
      <c r="B203" s="7"/>
      <c r="C203" s="6"/>
      <c r="D203" s="8"/>
      <c r="E203" s="8"/>
      <c r="F203" s="8"/>
      <c r="G203" s="8"/>
      <c r="H203" s="8"/>
      <c r="I203" s="8"/>
      <c r="J203" s="8"/>
      <c r="K203" s="8"/>
      <c r="L203" s="124"/>
      <c r="M203" s="124"/>
      <c r="N203" s="124"/>
      <c r="O203" s="124"/>
      <c r="P203" s="124"/>
      <c r="Q203" s="124"/>
      <c r="R203" s="124"/>
      <c r="S203" s="124"/>
    </row>
    <row r="204" spans="1:19" ht="18.75">
      <c r="A204" s="6"/>
      <c r="B204" s="7"/>
      <c r="C204" s="6"/>
      <c r="D204" s="8"/>
      <c r="E204" s="8"/>
      <c r="F204" s="8"/>
      <c r="G204" s="8"/>
      <c r="H204" s="8"/>
      <c r="I204" s="8"/>
      <c r="J204" s="8"/>
      <c r="K204" s="8"/>
      <c r="L204" s="124"/>
      <c r="M204" s="124"/>
      <c r="N204" s="124"/>
      <c r="O204" s="124"/>
      <c r="P204" s="124"/>
      <c r="Q204" s="124"/>
      <c r="R204" s="124"/>
      <c r="S204" s="124"/>
    </row>
    <row r="205" spans="1:19" ht="18.75">
      <c r="A205" s="6"/>
      <c r="B205" s="7"/>
      <c r="C205" s="6"/>
      <c r="D205" s="8"/>
      <c r="E205" s="8"/>
      <c r="F205" s="8"/>
      <c r="G205" s="8"/>
      <c r="H205" s="8"/>
      <c r="I205" s="8"/>
      <c r="J205" s="8"/>
      <c r="K205" s="8"/>
      <c r="L205" s="124"/>
      <c r="M205" s="124"/>
      <c r="N205" s="124"/>
      <c r="O205" s="124"/>
      <c r="P205" s="124"/>
      <c r="Q205" s="124"/>
      <c r="R205" s="124"/>
      <c r="S205" s="124"/>
    </row>
    <row r="206" spans="1:19" ht="18.75">
      <c r="A206" s="6"/>
      <c r="B206" s="7"/>
      <c r="C206" s="6"/>
      <c r="D206" s="8"/>
      <c r="E206" s="8"/>
      <c r="F206" s="8"/>
      <c r="G206" s="8"/>
      <c r="H206" s="8"/>
      <c r="I206" s="8"/>
      <c r="J206" s="8"/>
      <c r="K206" s="8"/>
      <c r="L206" s="124"/>
      <c r="M206" s="124"/>
      <c r="N206" s="124"/>
      <c r="O206" s="124"/>
      <c r="P206" s="124"/>
      <c r="Q206" s="124"/>
      <c r="R206" s="124"/>
      <c r="S206" s="124"/>
    </row>
    <row r="207" spans="1:19" ht="18.75">
      <c r="A207" s="6"/>
      <c r="B207" s="7"/>
      <c r="C207" s="6"/>
      <c r="D207" s="8"/>
      <c r="E207" s="8"/>
      <c r="F207" s="8"/>
      <c r="G207" s="8"/>
      <c r="H207" s="8"/>
      <c r="I207" s="8"/>
      <c r="J207" s="8"/>
      <c r="K207" s="8"/>
      <c r="L207" s="124"/>
      <c r="M207" s="124"/>
      <c r="N207" s="124"/>
      <c r="O207" s="124"/>
      <c r="P207" s="124"/>
      <c r="Q207" s="124"/>
      <c r="R207" s="124"/>
      <c r="S207" s="124"/>
    </row>
    <row r="208" spans="1:19" ht="18.75">
      <c r="A208" s="6"/>
      <c r="B208" s="7"/>
      <c r="C208" s="6"/>
      <c r="D208" s="8"/>
      <c r="E208" s="8"/>
      <c r="F208" s="8"/>
      <c r="G208" s="8"/>
      <c r="H208" s="8"/>
      <c r="I208" s="8"/>
      <c r="J208" s="8"/>
      <c r="K208" s="8"/>
      <c r="L208" s="124"/>
      <c r="M208" s="124"/>
      <c r="N208" s="124"/>
      <c r="O208" s="124"/>
      <c r="P208" s="124"/>
      <c r="Q208" s="124"/>
      <c r="R208" s="124"/>
      <c r="S208" s="124"/>
    </row>
    <row r="209" spans="1:19" ht="18.75">
      <c r="A209" s="6"/>
      <c r="B209" s="7"/>
      <c r="C209" s="6"/>
      <c r="D209" s="8"/>
      <c r="E209" s="8"/>
      <c r="F209" s="8"/>
      <c r="G209" s="8"/>
      <c r="H209" s="8"/>
      <c r="I209" s="8"/>
      <c r="J209" s="8"/>
      <c r="K209" s="8"/>
      <c r="L209" s="124"/>
      <c r="M209" s="124"/>
      <c r="N209" s="124"/>
      <c r="O209" s="124"/>
      <c r="P209" s="124"/>
      <c r="Q209" s="124"/>
      <c r="R209" s="124"/>
      <c r="S209" s="124"/>
    </row>
    <row r="210" spans="1:19" ht="18.75">
      <c r="A210" s="6"/>
      <c r="B210" s="7"/>
      <c r="C210" s="6"/>
      <c r="D210" s="8"/>
      <c r="E210" s="8"/>
      <c r="F210" s="8"/>
      <c r="G210" s="8"/>
      <c r="H210" s="8"/>
      <c r="I210" s="8"/>
      <c r="J210" s="8"/>
      <c r="K210" s="8"/>
      <c r="L210" s="124"/>
      <c r="M210" s="124"/>
      <c r="N210" s="124"/>
      <c r="O210" s="124"/>
      <c r="P210" s="124"/>
      <c r="Q210" s="124"/>
      <c r="R210" s="124"/>
      <c r="S210" s="124"/>
    </row>
  </sheetData>
  <sheetProtection/>
  <mergeCells count="47">
    <mergeCell ref="A6:A7"/>
    <mergeCell ref="N6:N7"/>
    <mergeCell ref="H126:K126"/>
    <mergeCell ref="C6:C7"/>
    <mergeCell ref="D6:K6"/>
    <mergeCell ref="L6:L7"/>
    <mergeCell ref="L2:U2"/>
    <mergeCell ref="U6:U7"/>
    <mergeCell ref="O6:O7"/>
    <mergeCell ref="P6:P7"/>
    <mergeCell ref="Q6:Q7"/>
    <mergeCell ref="R6:R7"/>
    <mergeCell ref="S6:S7"/>
    <mergeCell ref="T6:T7"/>
    <mergeCell ref="M6:M7"/>
    <mergeCell ref="A4:S4"/>
    <mergeCell ref="H141:K141"/>
    <mergeCell ref="H133:K133"/>
    <mergeCell ref="H127:K127"/>
    <mergeCell ref="H128:K128"/>
    <mergeCell ref="H129:K129"/>
    <mergeCell ref="H130:K130"/>
    <mergeCell ref="H131:K131"/>
    <mergeCell ref="H132:K132"/>
    <mergeCell ref="H134:K134"/>
    <mergeCell ref="H135:K135"/>
    <mergeCell ref="H136:K136"/>
    <mergeCell ref="H137:K137"/>
    <mergeCell ref="H139:K139"/>
    <mergeCell ref="H140:K140"/>
    <mergeCell ref="H138:K138"/>
    <mergeCell ref="H142:K142"/>
    <mergeCell ref="H148:K148"/>
    <mergeCell ref="H143:K143"/>
    <mergeCell ref="H146:K146"/>
    <mergeCell ref="H147:K147"/>
    <mergeCell ref="H144:K144"/>
    <mergeCell ref="H145:K145"/>
    <mergeCell ref="H157:K157"/>
    <mergeCell ref="H149:K149"/>
    <mergeCell ref="H150:K150"/>
    <mergeCell ref="H151:K151"/>
    <mergeCell ref="H152:K152"/>
    <mergeCell ref="H153:K153"/>
    <mergeCell ref="H154:K154"/>
    <mergeCell ref="H155:K155"/>
    <mergeCell ref="H156:K156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4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5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73.125" style="193" customWidth="1"/>
    <col min="2" max="2" width="6.125" style="193" customWidth="1"/>
    <col min="3" max="3" width="6.875" style="193" customWidth="1"/>
    <col min="4" max="4" width="6.375" style="193" customWidth="1"/>
    <col min="5" max="5" width="12.75390625" style="193" customWidth="1"/>
    <col min="6" max="6" width="8.00390625" style="193" customWidth="1"/>
    <col min="7" max="7" width="19.00390625" style="193" customWidth="1"/>
    <col min="8" max="8" width="20.00390625" style="193" customWidth="1"/>
    <col min="9" max="9" width="11.25390625" style="193" bestFit="1" customWidth="1"/>
    <col min="10" max="10" width="13.875" style="193" bestFit="1" customWidth="1"/>
    <col min="11" max="11" width="14.125" style="193" customWidth="1"/>
    <col min="12" max="12" width="12.625" style="193" customWidth="1"/>
    <col min="13" max="13" width="13.25390625" style="193" customWidth="1"/>
    <col min="14" max="14" width="13.75390625" style="193" customWidth="1"/>
    <col min="15" max="16384" width="9.125" style="193" customWidth="1"/>
  </cols>
  <sheetData>
    <row r="1" spans="3:12" ht="12.75">
      <c r="C1" s="193" t="s">
        <v>266</v>
      </c>
      <c r="D1" s="194"/>
      <c r="E1" s="194"/>
      <c r="F1" s="194"/>
      <c r="G1" s="194"/>
      <c r="H1" s="194"/>
      <c r="I1" s="194"/>
      <c r="J1" s="194"/>
      <c r="K1" s="195"/>
      <c r="L1" s="195"/>
    </row>
    <row r="2" spans="3:12" ht="12.75" customHeight="1">
      <c r="C2" s="196" t="s">
        <v>267</v>
      </c>
      <c r="D2" s="197"/>
      <c r="E2" s="197"/>
      <c r="F2" s="197"/>
      <c r="G2" s="197"/>
      <c r="H2" s="197"/>
      <c r="I2" s="197"/>
      <c r="J2" s="197"/>
      <c r="K2" s="197"/>
      <c r="L2" s="197"/>
    </row>
    <row r="3" ht="12.75">
      <c r="C3" s="198" t="s">
        <v>452</v>
      </c>
    </row>
    <row r="4" ht="12.75">
      <c r="G4" s="199"/>
    </row>
    <row r="5" spans="1:7" ht="31.5" customHeight="1">
      <c r="A5" s="443" t="s">
        <v>430</v>
      </c>
      <c r="B5" s="443"/>
      <c r="C5" s="443"/>
      <c r="D5" s="443"/>
      <c r="E5" s="443"/>
      <c r="F5" s="443"/>
      <c r="G5" s="443"/>
    </row>
    <row r="6" spans="1:7" ht="13.5" thickBot="1">
      <c r="A6" s="200"/>
      <c r="B6" s="200"/>
      <c r="C6" s="201"/>
      <c r="D6" s="201"/>
      <c r="E6" s="202"/>
      <c r="F6" s="202"/>
      <c r="G6" s="203" t="s">
        <v>720</v>
      </c>
    </row>
    <row r="7" spans="1:9" ht="12.75" customHeight="1">
      <c r="A7" s="444" t="s">
        <v>667</v>
      </c>
      <c r="B7" s="446" t="s">
        <v>702</v>
      </c>
      <c r="C7" s="448" t="s">
        <v>668</v>
      </c>
      <c r="D7" s="450" t="s">
        <v>677</v>
      </c>
      <c r="E7" s="452" t="s">
        <v>687</v>
      </c>
      <c r="F7" s="455" t="s">
        <v>688</v>
      </c>
      <c r="G7" s="440" t="s">
        <v>269</v>
      </c>
      <c r="H7" s="440" t="s">
        <v>268</v>
      </c>
      <c r="I7" s="440" t="s">
        <v>265</v>
      </c>
    </row>
    <row r="8" spans="1:9" ht="12.75">
      <c r="A8" s="445"/>
      <c r="B8" s="447"/>
      <c r="C8" s="449"/>
      <c r="D8" s="451"/>
      <c r="E8" s="453"/>
      <c r="F8" s="456"/>
      <c r="G8" s="441"/>
      <c r="H8" s="441"/>
      <c r="I8" s="441"/>
    </row>
    <row r="9" spans="1:9" ht="12.75">
      <c r="A9" s="445"/>
      <c r="B9" s="447"/>
      <c r="C9" s="449"/>
      <c r="D9" s="451"/>
      <c r="E9" s="453"/>
      <c r="F9" s="456"/>
      <c r="G9" s="441"/>
      <c r="H9" s="441"/>
      <c r="I9" s="441"/>
    </row>
    <row r="10" spans="1:9" ht="12.75">
      <c r="A10" s="445"/>
      <c r="B10" s="447"/>
      <c r="C10" s="449"/>
      <c r="D10" s="451"/>
      <c r="E10" s="453"/>
      <c r="F10" s="456"/>
      <c r="G10" s="441"/>
      <c r="H10" s="441"/>
      <c r="I10" s="441"/>
    </row>
    <row r="11" spans="1:9" ht="12.75">
      <c r="A11" s="445"/>
      <c r="B11" s="447"/>
      <c r="C11" s="449"/>
      <c r="D11" s="451"/>
      <c r="E11" s="453"/>
      <c r="F11" s="456"/>
      <c r="G11" s="441"/>
      <c r="H11" s="441"/>
      <c r="I11" s="441"/>
    </row>
    <row r="12" spans="1:9" ht="12.75">
      <c r="A12" s="445"/>
      <c r="B12" s="447"/>
      <c r="C12" s="449"/>
      <c r="D12" s="451"/>
      <c r="E12" s="454"/>
      <c r="F12" s="456"/>
      <c r="G12" s="442"/>
      <c r="H12" s="442"/>
      <c r="I12" s="442"/>
    </row>
    <row r="13" spans="1:9" ht="12.75">
      <c r="A13" s="204" t="s">
        <v>701</v>
      </c>
      <c r="B13" s="205" t="s">
        <v>703</v>
      </c>
      <c r="C13" s="206"/>
      <c r="D13" s="207"/>
      <c r="E13" s="208"/>
      <c r="F13" s="209"/>
      <c r="G13" s="413">
        <f>G411</f>
        <v>423957950</v>
      </c>
      <c r="H13" s="414">
        <f>H411</f>
        <v>296393125.61</v>
      </c>
      <c r="I13" s="210">
        <f>H13/G13*100</f>
        <v>69.91097244667779</v>
      </c>
    </row>
    <row r="14" spans="1:9" ht="12.75">
      <c r="A14" s="460" t="s">
        <v>683</v>
      </c>
      <c r="B14" s="211" t="s">
        <v>703</v>
      </c>
      <c r="C14" s="212" t="s">
        <v>669</v>
      </c>
      <c r="D14" s="213"/>
      <c r="E14" s="212"/>
      <c r="F14" s="214"/>
      <c r="G14" s="215">
        <f>G15+G19+G57+G60</f>
        <v>26391136.38</v>
      </c>
      <c r="H14" s="215">
        <f>H15+H19+H57+H60</f>
        <v>18687290.46</v>
      </c>
      <c r="I14" s="210">
        <f aca="true" t="shared" si="0" ref="I14:I90">H14/G14*100</f>
        <v>70.80896476349459</v>
      </c>
    </row>
    <row r="15" spans="1:13" ht="32.25" customHeight="1">
      <c r="A15" s="216" t="s">
        <v>706</v>
      </c>
      <c r="B15" s="217" t="s">
        <v>703</v>
      </c>
      <c r="C15" s="218" t="s">
        <v>669</v>
      </c>
      <c r="D15" s="219" t="s">
        <v>678</v>
      </c>
      <c r="E15" s="220"/>
      <c r="F15" s="221"/>
      <c r="G15" s="222">
        <f>G16</f>
        <v>364500</v>
      </c>
      <c r="H15" s="222">
        <f>H16</f>
        <v>346005</v>
      </c>
      <c r="I15" s="210">
        <f t="shared" si="0"/>
        <v>94.92592592592592</v>
      </c>
      <c r="J15"/>
      <c r="K15"/>
      <c r="L15"/>
      <c r="M15"/>
    </row>
    <row r="16" spans="1:13" ht="21.75" customHeight="1">
      <c r="A16" s="223" t="s">
        <v>35</v>
      </c>
      <c r="B16" s="217" t="s">
        <v>703</v>
      </c>
      <c r="C16" s="224" t="s">
        <v>669</v>
      </c>
      <c r="D16" s="225" t="s">
        <v>678</v>
      </c>
      <c r="E16" s="226" t="s">
        <v>745</v>
      </c>
      <c r="F16" s="227"/>
      <c r="G16" s="228">
        <f>G17+G18</f>
        <v>364500</v>
      </c>
      <c r="H16" s="228">
        <f>H17+H18</f>
        <v>346005</v>
      </c>
      <c r="I16" s="210">
        <f t="shared" si="0"/>
        <v>94.92592592592592</v>
      </c>
      <c r="J16" s="410"/>
      <c r="K16" s="410"/>
      <c r="L16" s="410"/>
      <c r="M16" s="410"/>
    </row>
    <row r="17" spans="1:13" ht="46.5" customHeight="1">
      <c r="A17" s="229" t="s">
        <v>431</v>
      </c>
      <c r="B17" s="217" t="s">
        <v>703</v>
      </c>
      <c r="C17" s="230" t="s">
        <v>669</v>
      </c>
      <c r="D17" s="231" t="s">
        <v>678</v>
      </c>
      <c r="E17" s="232" t="s">
        <v>745</v>
      </c>
      <c r="F17" s="233" t="s">
        <v>432</v>
      </c>
      <c r="G17" s="234">
        <v>230000</v>
      </c>
      <c r="H17" s="234">
        <v>218005</v>
      </c>
      <c r="I17" s="210">
        <f t="shared" si="0"/>
        <v>94.78478260869565</v>
      </c>
      <c r="J17" s="410"/>
      <c r="K17" s="410"/>
      <c r="L17" s="410"/>
      <c r="M17" s="410"/>
    </row>
    <row r="18" spans="1:9" ht="25.5" customHeight="1">
      <c r="A18" s="229" t="s">
        <v>747</v>
      </c>
      <c r="B18" s="217" t="s">
        <v>703</v>
      </c>
      <c r="C18" s="230" t="s">
        <v>669</v>
      </c>
      <c r="D18" s="231" t="s">
        <v>678</v>
      </c>
      <c r="E18" s="232" t="s">
        <v>745</v>
      </c>
      <c r="F18" s="233" t="s">
        <v>749</v>
      </c>
      <c r="G18" s="234">
        <v>134500</v>
      </c>
      <c r="H18" s="234">
        <v>128000</v>
      </c>
      <c r="I18" s="210">
        <f t="shared" si="0"/>
        <v>95.16728624535315</v>
      </c>
    </row>
    <row r="19" spans="1:9" ht="30.75" customHeight="1">
      <c r="A19" s="461" t="s">
        <v>697</v>
      </c>
      <c r="B19" s="217" t="s">
        <v>703</v>
      </c>
      <c r="C19" s="218" t="s">
        <v>669</v>
      </c>
      <c r="D19" s="219" t="s">
        <v>679</v>
      </c>
      <c r="E19" s="220"/>
      <c r="F19" s="221"/>
      <c r="G19" s="222">
        <f>G20+G26+G28+G32+G35+G38+G43+G46+G48+G50+G52+G55</f>
        <v>18964774.04</v>
      </c>
      <c r="H19" s="222">
        <f>H20+H26+H28+H32+H35+H38+H43+H46+H48+H50+H52+H55</f>
        <v>12753880.94</v>
      </c>
      <c r="I19" s="210">
        <f t="shared" si="0"/>
        <v>67.25037120452821</v>
      </c>
    </row>
    <row r="20" spans="1:9" ht="27" customHeight="1">
      <c r="A20" s="235" t="s">
        <v>755</v>
      </c>
      <c r="B20" s="217" t="s">
        <v>703</v>
      </c>
      <c r="C20" s="224" t="s">
        <v>669</v>
      </c>
      <c r="D20" s="225" t="s">
        <v>679</v>
      </c>
      <c r="E20" s="226" t="s">
        <v>433</v>
      </c>
      <c r="F20" s="227"/>
      <c r="G20" s="228">
        <f>SUM(G21:G25)</f>
        <v>16533774.040000001</v>
      </c>
      <c r="H20" s="228">
        <f>SUM(H21:H25)</f>
        <v>11187902.67</v>
      </c>
      <c r="I20" s="210">
        <f t="shared" si="0"/>
        <v>67.66696244265353</v>
      </c>
    </row>
    <row r="21" spans="1:9" ht="26.25" customHeight="1">
      <c r="A21" s="229" t="s">
        <v>750</v>
      </c>
      <c r="B21" s="217" t="s">
        <v>703</v>
      </c>
      <c r="C21" s="230" t="s">
        <v>669</v>
      </c>
      <c r="D21" s="231" t="s">
        <v>679</v>
      </c>
      <c r="E21" s="232" t="s">
        <v>433</v>
      </c>
      <c r="F21" s="233" t="s">
        <v>751</v>
      </c>
      <c r="G21" s="234">
        <v>13637696.42</v>
      </c>
      <c r="H21" s="234">
        <v>8869845.62</v>
      </c>
      <c r="I21" s="210">
        <f t="shared" si="0"/>
        <v>65.03917778219615</v>
      </c>
    </row>
    <row r="22" spans="1:9" ht="17.25" customHeight="1">
      <c r="A22" s="229" t="s">
        <v>756</v>
      </c>
      <c r="B22" s="217" t="s">
        <v>703</v>
      </c>
      <c r="C22" s="230" t="s">
        <v>757</v>
      </c>
      <c r="D22" s="231" t="s">
        <v>679</v>
      </c>
      <c r="E22" s="232" t="s">
        <v>433</v>
      </c>
      <c r="F22" s="233" t="s">
        <v>758</v>
      </c>
      <c r="G22" s="234">
        <v>178000</v>
      </c>
      <c r="H22" s="234">
        <v>128062.74</v>
      </c>
      <c r="I22" s="210">
        <f t="shared" si="0"/>
        <v>71.9453595505618</v>
      </c>
    </row>
    <row r="23" spans="1:9" ht="24.75" customHeight="1">
      <c r="A23" s="229" t="s">
        <v>746</v>
      </c>
      <c r="B23" s="217" t="s">
        <v>703</v>
      </c>
      <c r="C23" s="230" t="s">
        <v>757</v>
      </c>
      <c r="D23" s="231" t="s">
        <v>679</v>
      </c>
      <c r="E23" s="232" t="s">
        <v>433</v>
      </c>
      <c r="F23" s="233" t="s">
        <v>748</v>
      </c>
      <c r="G23" s="234">
        <v>81450</v>
      </c>
      <c r="H23" s="234">
        <v>8000</v>
      </c>
      <c r="I23" s="210">
        <f t="shared" si="0"/>
        <v>9.821976672805402</v>
      </c>
    </row>
    <row r="24" spans="1:9" ht="25.5" customHeight="1">
      <c r="A24" s="229" t="s">
        <v>747</v>
      </c>
      <c r="B24" s="217" t="s">
        <v>703</v>
      </c>
      <c r="C24" s="230" t="s">
        <v>669</v>
      </c>
      <c r="D24" s="231" t="s">
        <v>679</v>
      </c>
      <c r="E24" s="232" t="s">
        <v>433</v>
      </c>
      <c r="F24" s="233" t="s">
        <v>749</v>
      </c>
      <c r="G24" s="234">
        <v>1436724.04</v>
      </c>
      <c r="H24" s="234">
        <v>982090.73</v>
      </c>
      <c r="I24" s="210">
        <f t="shared" si="0"/>
        <v>68.35625371731095</v>
      </c>
    </row>
    <row r="25" spans="1:9" ht="27.75" customHeight="1">
      <c r="A25" s="462" t="s">
        <v>23</v>
      </c>
      <c r="B25" s="236" t="s">
        <v>703</v>
      </c>
      <c r="C25" s="230" t="s">
        <v>669</v>
      </c>
      <c r="D25" s="231" t="s">
        <v>679</v>
      </c>
      <c r="E25" s="232" t="s">
        <v>433</v>
      </c>
      <c r="F25" s="233" t="s">
        <v>24</v>
      </c>
      <c r="G25" s="234">
        <v>1199903.58</v>
      </c>
      <c r="H25" s="234">
        <v>1199903.58</v>
      </c>
      <c r="I25" s="210">
        <f t="shared" si="0"/>
        <v>100</v>
      </c>
    </row>
    <row r="26" spans="1:9" ht="28.5" customHeight="1">
      <c r="A26" s="463" t="s">
        <v>704</v>
      </c>
      <c r="B26" s="236" t="s">
        <v>703</v>
      </c>
      <c r="C26" s="237" t="s">
        <v>669</v>
      </c>
      <c r="D26" s="238" t="s">
        <v>679</v>
      </c>
      <c r="E26" s="226" t="s">
        <v>434</v>
      </c>
      <c r="F26" s="239"/>
      <c r="G26" s="240">
        <f>G27</f>
        <v>1300000</v>
      </c>
      <c r="H26" s="240">
        <f>H27</f>
        <v>951269.5</v>
      </c>
      <c r="I26" s="210">
        <f t="shared" si="0"/>
        <v>73.17457692307693</v>
      </c>
    </row>
    <row r="27" spans="1:9" ht="25.5" customHeight="1">
      <c r="A27" s="229" t="s">
        <v>750</v>
      </c>
      <c r="B27" s="236" t="s">
        <v>703</v>
      </c>
      <c r="C27" s="241" t="s">
        <v>669</v>
      </c>
      <c r="D27" s="231" t="s">
        <v>679</v>
      </c>
      <c r="E27" s="232" t="s">
        <v>434</v>
      </c>
      <c r="F27" s="233" t="s">
        <v>751</v>
      </c>
      <c r="G27" s="234">
        <v>1300000</v>
      </c>
      <c r="H27" s="234">
        <v>951269.5</v>
      </c>
      <c r="I27" s="210">
        <f t="shared" si="0"/>
        <v>73.17457692307693</v>
      </c>
    </row>
    <row r="28" spans="1:9" ht="26.25" customHeight="1">
      <c r="A28" s="464" t="s">
        <v>721</v>
      </c>
      <c r="B28" s="217" t="s">
        <v>703</v>
      </c>
      <c r="C28" s="237" t="s">
        <v>669</v>
      </c>
      <c r="D28" s="238" t="s">
        <v>679</v>
      </c>
      <c r="E28" s="242" t="s">
        <v>435</v>
      </c>
      <c r="F28" s="239"/>
      <c r="G28" s="240">
        <f>SUM(G29:G31)</f>
        <v>331000</v>
      </c>
      <c r="H28" s="240">
        <f>SUM(H29:H31)</f>
        <v>170994.45</v>
      </c>
      <c r="I28" s="210">
        <f t="shared" si="0"/>
        <v>51.659954682779464</v>
      </c>
    </row>
    <row r="29" spans="1:9" ht="20.25" customHeight="1">
      <c r="A29" s="229" t="s">
        <v>750</v>
      </c>
      <c r="B29" s="217" t="s">
        <v>703</v>
      </c>
      <c r="C29" s="230" t="s">
        <v>669</v>
      </c>
      <c r="D29" s="231" t="s">
        <v>679</v>
      </c>
      <c r="E29" s="232" t="s">
        <v>435</v>
      </c>
      <c r="F29" s="233" t="s">
        <v>751</v>
      </c>
      <c r="G29" s="234">
        <v>255000</v>
      </c>
      <c r="H29" s="234">
        <v>160494.45</v>
      </c>
      <c r="I29" s="210">
        <f t="shared" si="0"/>
        <v>62.939</v>
      </c>
    </row>
    <row r="30" spans="1:9" ht="19.5" customHeight="1">
      <c r="A30" s="229" t="s">
        <v>756</v>
      </c>
      <c r="B30" s="217" t="s">
        <v>703</v>
      </c>
      <c r="C30" s="230" t="s">
        <v>669</v>
      </c>
      <c r="D30" s="231" t="s">
        <v>679</v>
      </c>
      <c r="E30" s="232" t="s">
        <v>435</v>
      </c>
      <c r="F30" s="233" t="s">
        <v>758</v>
      </c>
      <c r="G30" s="234">
        <v>15000</v>
      </c>
      <c r="H30" s="234">
        <v>0</v>
      </c>
      <c r="I30" s="210">
        <f t="shared" si="0"/>
        <v>0</v>
      </c>
    </row>
    <row r="31" spans="1:9" ht="17.25" customHeight="1">
      <c r="A31" s="229" t="s">
        <v>747</v>
      </c>
      <c r="B31" s="217" t="s">
        <v>703</v>
      </c>
      <c r="C31" s="230" t="s">
        <v>669</v>
      </c>
      <c r="D31" s="231" t="s">
        <v>679</v>
      </c>
      <c r="E31" s="232" t="s">
        <v>435</v>
      </c>
      <c r="F31" s="233" t="s">
        <v>749</v>
      </c>
      <c r="G31" s="234">
        <v>61000</v>
      </c>
      <c r="H31" s="234">
        <v>10500</v>
      </c>
      <c r="I31" s="210">
        <f t="shared" si="0"/>
        <v>17.21311475409836</v>
      </c>
    </row>
    <row r="32" spans="1:9" ht="27" customHeight="1">
      <c r="A32" s="243" t="s">
        <v>708</v>
      </c>
      <c r="B32" s="217" t="s">
        <v>703</v>
      </c>
      <c r="C32" s="237" t="s">
        <v>669</v>
      </c>
      <c r="D32" s="238" t="s">
        <v>679</v>
      </c>
      <c r="E32" s="242" t="s">
        <v>436</v>
      </c>
      <c r="F32" s="239"/>
      <c r="G32" s="240">
        <f>G33+G34</f>
        <v>68000</v>
      </c>
      <c r="H32" s="240">
        <f>H33+H34</f>
        <v>49689.99</v>
      </c>
      <c r="I32" s="210">
        <f t="shared" si="0"/>
        <v>73.07351470588235</v>
      </c>
    </row>
    <row r="33" spans="1:9" ht="27.75" customHeight="1">
      <c r="A33" s="229" t="s">
        <v>750</v>
      </c>
      <c r="B33" s="217" t="s">
        <v>703</v>
      </c>
      <c r="C33" s="230" t="s">
        <v>669</v>
      </c>
      <c r="D33" s="231" t="s">
        <v>679</v>
      </c>
      <c r="E33" s="232" t="s">
        <v>436</v>
      </c>
      <c r="F33" s="233" t="s">
        <v>751</v>
      </c>
      <c r="G33" s="234">
        <v>64000</v>
      </c>
      <c r="H33" s="234">
        <v>49689.99</v>
      </c>
      <c r="I33" s="210">
        <f t="shared" si="0"/>
        <v>77.640609375</v>
      </c>
    </row>
    <row r="34" spans="1:9" ht="16.5" customHeight="1">
      <c r="A34" s="229" t="s">
        <v>747</v>
      </c>
      <c r="B34" s="217" t="s">
        <v>703</v>
      </c>
      <c r="C34" s="230" t="s">
        <v>669</v>
      </c>
      <c r="D34" s="231" t="s">
        <v>679</v>
      </c>
      <c r="E34" s="232" t="s">
        <v>436</v>
      </c>
      <c r="F34" s="233" t="s">
        <v>749</v>
      </c>
      <c r="G34" s="234">
        <v>4000</v>
      </c>
      <c r="H34" s="234"/>
      <c r="I34" s="210">
        <f t="shared" si="0"/>
        <v>0</v>
      </c>
    </row>
    <row r="35" spans="1:9" ht="18" customHeight="1">
      <c r="A35" s="465" t="s">
        <v>722</v>
      </c>
      <c r="B35" s="217" t="s">
        <v>703</v>
      </c>
      <c r="C35" s="237" t="s">
        <v>669</v>
      </c>
      <c r="D35" s="238" t="s">
        <v>679</v>
      </c>
      <c r="E35" s="242" t="s">
        <v>437</v>
      </c>
      <c r="F35" s="239"/>
      <c r="G35" s="240">
        <f>G36+G37</f>
        <v>80000</v>
      </c>
      <c r="H35" s="240">
        <f>H36+H37</f>
        <v>48985.46</v>
      </c>
      <c r="I35" s="210">
        <f t="shared" si="0"/>
        <v>61.23182499999999</v>
      </c>
    </row>
    <row r="36" spans="1:9" ht="26.25" customHeight="1">
      <c r="A36" s="229" t="s">
        <v>750</v>
      </c>
      <c r="B36" s="217" t="s">
        <v>703</v>
      </c>
      <c r="C36" s="230" t="s">
        <v>669</v>
      </c>
      <c r="D36" s="231" t="s">
        <v>679</v>
      </c>
      <c r="E36" s="232" t="s">
        <v>437</v>
      </c>
      <c r="F36" s="233" t="s">
        <v>751</v>
      </c>
      <c r="G36" s="234">
        <v>73700</v>
      </c>
      <c r="H36" s="234">
        <v>48985.46</v>
      </c>
      <c r="I36" s="210">
        <f t="shared" si="0"/>
        <v>66.46602442333786</v>
      </c>
    </row>
    <row r="37" spans="1:9" ht="21" customHeight="1">
      <c r="A37" s="229" t="s">
        <v>747</v>
      </c>
      <c r="B37" s="217" t="s">
        <v>703</v>
      </c>
      <c r="C37" s="230" t="s">
        <v>669</v>
      </c>
      <c r="D37" s="231" t="s">
        <v>679</v>
      </c>
      <c r="E37" s="232" t="s">
        <v>437</v>
      </c>
      <c r="F37" s="233" t="s">
        <v>749</v>
      </c>
      <c r="G37" s="234">
        <v>6300</v>
      </c>
      <c r="H37" s="234">
        <v>0</v>
      </c>
      <c r="I37" s="210">
        <f t="shared" si="0"/>
        <v>0</v>
      </c>
    </row>
    <row r="38" spans="1:9" ht="37.5" customHeight="1">
      <c r="A38" s="466" t="s">
        <v>741</v>
      </c>
      <c r="B38" s="217" t="s">
        <v>703</v>
      </c>
      <c r="C38" s="244" t="s">
        <v>669</v>
      </c>
      <c r="D38" s="245" t="s">
        <v>679</v>
      </c>
      <c r="E38" s="246" t="s">
        <v>438</v>
      </c>
      <c r="F38" s="247"/>
      <c r="G38" s="240">
        <f>SUM(G39:G42)</f>
        <v>338000</v>
      </c>
      <c r="H38" s="240">
        <f>SUM(H39:H42)</f>
        <v>198182.59</v>
      </c>
      <c r="I38" s="210">
        <f t="shared" si="0"/>
        <v>58.6339023668639</v>
      </c>
    </row>
    <row r="39" spans="1:9" ht="25.5" customHeight="1">
      <c r="A39" s="229" t="s">
        <v>750</v>
      </c>
      <c r="B39" s="217" t="s">
        <v>703</v>
      </c>
      <c r="C39" s="230" t="s">
        <v>669</v>
      </c>
      <c r="D39" s="231" t="s">
        <v>679</v>
      </c>
      <c r="E39" s="232" t="s">
        <v>438</v>
      </c>
      <c r="F39" s="233" t="s">
        <v>751</v>
      </c>
      <c r="G39" s="234">
        <v>255000</v>
      </c>
      <c r="H39" s="234">
        <v>177102.19</v>
      </c>
      <c r="I39" s="210">
        <f t="shared" si="0"/>
        <v>69.45183921568628</v>
      </c>
    </row>
    <row r="40" spans="1:9" ht="25.5" customHeight="1">
      <c r="A40" s="229" t="s">
        <v>756</v>
      </c>
      <c r="B40" s="217" t="s">
        <v>703</v>
      </c>
      <c r="C40" s="230" t="s">
        <v>669</v>
      </c>
      <c r="D40" s="231" t="s">
        <v>679</v>
      </c>
      <c r="E40" s="232" t="s">
        <v>438</v>
      </c>
      <c r="F40" s="233" t="s">
        <v>758</v>
      </c>
      <c r="G40" s="234">
        <v>13880.4</v>
      </c>
      <c r="H40" s="234">
        <v>13880.4</v>
      </c>
      <c r="I40" s="210">
        <f t="shared" si="0"/>
        <v>100</v>
      </c>
    </row>
    <row r="41" spans="1:9" ht="12.75">
      <c r="A41" s="229" t="s">
        <v>747</v>
      </c>
      <c r="B41" s="217" t="s">
        <v>703</v>
      </c>
      <c r="C41" s="230" t="s">
        <v>669</v>
      </c>
      <c r="D41" s="231" t="s">
        <v>679</v>
      </c>
      <c r="E41" s="232" t="s">
        <v>438</v>
      </c>
      <c r="F41" s="233" t="s">
        <v>749</v>
      </c>
      <c r="G41" s="234">
        <v>59119.6</v>
      </c>
      <c r="H41" s="234"/>
      <c r="I41" s="210">
        <f t="shared" si="0"/>
        <v>0</v>
      </c>
    </row>
    <row r="42" spans="1:9" ht="18" customHeight="1">
      <c r="A42" s="229" t="s">
        <v>759</v>
      </c>
      <c r="B42" s="217" t="s">
        <v>703</v>
      </c>
      <c r="C42" s="230" t="s">
        <v>669</v>
      </c>
      <c r="D42" s="231" t="s">
        <v>679</v>
      </c>
      <c r="E42" s="232" t="s">
        <v>438</v>
      </c>
      <c r="F42" s="233" t="s">
        <v>736</v>
      </c>
      <c r="G42" s="234">
        <v>10000</v>
      </c>
      <c r="H42" s="234">
        <v>7200</v>
      </c>
      <c r="I42" s="210">
        <f t="shared" si="0"/>
        <v>72</v>
      </c>
    </row>
    <row r="43" spans="1:9" ht="26.25" customHeight="1">
      <c r="A43" s="235" t="s">
        <v>439</v>
      </c>
      <c r="B43" s="217" t="s">
        <v>703</v>
      </c>
      <c r="C43" s="224" t="s">
        <v>669</v>
      </c>
      <c r="D43" s="225" t="s">
        <v>679</v>
      </c>
      <c r="E43" s="226" t="s">
        <v>440</v>
      </c>
      <c r="F43" s="227"/>
      <c r="G43" s="228">
        <f>G45+G44</f>
        <v>70500</v>
      </c>
      <c r="H43" s="228">
        <f>H45</f>
        <v>47740.33</v>
      </c>
      <c r="I43" s="210">
        <f t="shared" si="0"/>
        <v>67.71678014184398</v>
      </c>
    </row>
    <row r="44" spans="1:9" ht="26.25" customHeight="1">
      <c r="A44" s="467" t="s">
        <v>750</v>
      </c>
      <c r="B44" s="217" t="s">
        <v>703</v>
      </c>
      <c r="C44" s="230" t="s">
        <v>669</v>
      </c>
      <c r="D44" s="231" t="s">
        <v>679</v>
      </c>
      <c r="E44" s="232" t="s">
        <v>614</v>
      </c>
      <c r="F44" s="233" t="s">
        <v>749</v>
      </c>
      <c r="G44" s="234">
        <v>2259.67</v>
      </c>
      <c r="H44" s="234">
        <v>0</v>
      </c>
      <c r="I44" s="210">
        <f t="shared" si="0"/>
        <v>0</v>
      </c>
    </row>
    <row r="45" spans="1:9" ht="39.75" customHeight="1">
      <c r="A45" s="467" t="s">
        <v>750</v>
      </c>
      <c r="B45" s="217" t="s">
        <v>703</v>
      </c>
      <c r="C45" s="230" t="s">
        <v>669</v>
      </c>
      <c r="D45" s="231" t="s">
        <v>679</v>
      </c>
      <c r="E45" s="232" t="s">
        <v>440</v>
      </c>
      <c r="F45" s="233" t="s">
        <v>751</v>
      </c>
      <c r="G45" s="234">
        <v>68240.33</v>
      </c>
      <c r="H45" s="234">
        <v>47740.33</v>
      </c>
      <c r="I45" s="210">
        <f t="shared" si="0"/>
        <v>69.95911362093355</v>
      </c>
    </row>
    <row r="46" spans="1:9" ht="27.75" customHeight="1">
      <c r="A46" s="468" t="s">
        <v>752</v>
      </c>
      <c r="B46" s="217" t="s">
        <v>703</v>
      </c>
      <c r="C46" s="224" t="s">
        <v>669</v>
      </c>
      <c r="D46" s="225" t="s">
        <v>679</v>
      </c>
      <c r="E46" s="226" t="s">
        <v>441</v>
      </c>
      <c r="F46" s="227"/>
      <c r="G46" s="228">
        <f>G47</f>
        <v>150500</v>
      </c>
      <c r="H46" s="228">
        <f>H47</f>
        <v>61200</v>
      </c>
      <c r="I46" s="210">
        <f t="shared" si="0"/>
        <v>40.66445182724252</v>
      </c>
    </row>
    <row r="47" spans="1:9" ht="24" customHeight="1">
      <c r="A47" s="467" t="s">
        <v>747</v>
      </c>
      <c r="B47" s="217" t="s">
        <v>703</v>
      </c>
      <c r="C47" s="230" t="s">
        <v>669</v>
      </c>
      <c r="D47" s="231" t="s">
        <v>679</v>
      </c>
      <c r="E47" s="232" t="s">
        <v>441</v>
      </c>
      <c r="F47" s="233" t="s">
        <v>749</v>
      </c>
      <c r="G47" s="234">
        <v>150500</v>
      </c>
      <c r="H47" s="234">
        <v>61200</v>
      </c>
      <c r="I47" s="210">
        <f t="shared" si="0"/>
        <v>40.66445182724252</v>
      </c>
    </row>
    <row r="48" spans="1:9" ht="135" customHeight="1">
      <c r="A48" s="469" t="s">
        <v>753</v>
      </c>
      <c r="B48" s="217" t="s">
        <v>703</v>
      </c>
      <c r="C48" s="248" t="s">
        <v>669</v>
      </c>
      <c r="D48" s="225" t="s">
        <v>679</v>
      </c>
      <c r="E48" s="226" t="s">
        <v>442</v>
      </c>
      <c r="F48" s="227"/>
      <c r="G48" s="228">
        <f>G49</f>
        <v>5000</v>
      </c>
      <c r="H48" s="228">
        <f>H49</f>
        <v>0</v>
      </c>
      <c r="I48" s="210">
        <f t="shared" si="0"/>
        <v>0</v>
      </c>
    </row>
    <row r="49" spans="1:9" ht="20.25" customHeight="1">
      <c r="A49" s="467" t="s">
        <v>747</v>
      </c>
      <c r="B49" s="217" t="s">
        <v>703</v>
      </c>
      <c r="C49" s="230" t="s">
        <v>669</v>
      </c>
      <c r="D49" s="231" t="s">
        <v>679</v>
      </c>
      <c r="E49" s="232" t="s">
        <v>442</v>
      </c>
      <c r="F49" s="233" t="s">
        <v>749</v>
      </c>
      <c r="G49" s="234">
        <v>5000</v>
      </c>
      <c r="H49" s="234"/>
      <c r="I49" s="210">
        <f t="shared" si="0"/>
        <v>0</v>
      </c>
    </row>
    <row r="50" spans="1:9" ht="27" customHeight="1">
      <c r="A50" s="470" t="s">
        <v>760</v>
      </c>
      <c r="B50" s="217" t="s">
        <v>703</v>
      </c>
      <c r="C50" s="249" t="s">
        <v>669</v>
      </c>
      <c r="D50" s="250" t="s">
        <v>679</v>
      </c>
      <c r="E50" s="242" t="s">
        <v>443</v>
      </c>
      <c r="F50" s="251"/>
      <c r="G50" s="252">
        <f>G51</f>
        <v>11000</v>
      </c>
      <c r="H50" s="252">
        <f>H51</f>
        <v>8422.26</v>
      </c>
      <c r="I50" s="210">
        <f t="shared" si="0"/>
        <v>76.566</v>
      </c>
    </row>
    <row r="51" spans="1:9" ht="27.75" customHeight="1">
      <c r="A51" s="467" t="s">
        <v>747</v>
      </c>
      <c r="B51" s="217" t="s">
        <v>703</v>
      </c>
      <c r="C51" s="230" t="s">
        <v>669</v>
      </c>
      <c r="D51" s="231" t="s">
        <v>679</v>
      </c>
      <c r="E51" s="232" t="s">
        <v>443</v>
      </c>
      <c r="F51" s="233" t="s">
        <v>749</v>
      </c>
      <c r="G51" s="234">
        <v>11000</v>
      </c>
      <c r="H51" s="234">
        <v>8422.26</v>
      </c>
      <c r="I51" s="210">
        <f t="shared" si="0"/>
        <v>76.566</v>
      </c>
    </row>
    <row r="52" spans="1:9" ht="28.5" customHeight="1">
      <c r="A52" s="470" t="s">
        <v>0</v>
      </c>
      <c r="B52" s="217" t="s">
        <v>703</v>
      </c>
      <c r="C52" s="253" t="s">
        <v>669</v>
      </c>
      <c r="D52" s="238" t="s">
        <v>679</v>
      </c>
      <c r="E52" s="242" t="s">
        <v>444</v>
      </c>
      <c r="F52" s="239"/>
      <c r="G52" s="240">
        <f>SUM(G53:G54)</f>
        <v>66000</v>
      </c>
      <c r="H52" s="240">
        <f>SUM(H53:H54)</f>
        <v>21587.67</v>
      </c>
      <c r="I52" s="210">
        <f t="shared" si="0"/>
        <v>32.70859090909091</v>
      </c>
    </row>
    <row r="53" spans="1:9" ht="30.75" customHeight="1">
      <c r="A53" s="467" t="s">
        <v>750</v>
      </c>
      <c r="B53" s="217" t="s">
        <v>703</v>
      </c>
      <c r="C53" s="230" t="s">
        <v>669</v>
      </c>
      <c r="D53" s="231" t="s">
        <v>679</v>
      </c>
      <c r="E53" s="232" t="s">
        <v>444</v>
      </c>
      <c r="F53" s="233" t="s">
        <v>751</v>
      </c>
      <c r="G53" s="234">
        <v>48000</v>
      </c>
      <c r="H53" s="234">
        <v>11190.69</v>
      </c>
      <c r="I53" s="210">
        <f t="shared" si="0"/>
        <v>23.3139375</v>
      </c>
    </row>
    <row r="54" spans="1:9" ht="28.5" customHeight="1">
      <c r="A54" s="467" t="s">
        <v>747</v>
      </c>
      <c r="B54" s="217" t="s">
        <v>703</v>
      </c>
      <c r="C54" s="230" t="s">
        <v>669</v>
      </c>
      <c r="D54" s="231" t="s">
        <v>679</v>
      </c>
      <c r="E54" s="232" t="s">
        <v>444</v>
      </c>
      <c r="F54" s="233" t="s">
        <v>749</v>
      </c>
      <c r="G54" s="234">
        <v>18000</v>
      </c>
      <c r="H54" s="234">
        <v>10396.98</v>
      </c>
      <c r="I54" s="210">
        <f t="shared" si="0"/>
        <v>57.760999999999996</v>
      </c>
    </row>
    <row r="55" spans="1:9" ht="30" customHeight="1">
      <c r="A55" s="470" t="s">
        <v>1</v>
      </c>
      <c r="B55" s="217" t="s">
        <v>703</v>
      </c>
      <c r="C55" s="253" t="s">
        <v>669</v>
      </c>
      <c r="D55" s="238" t="s">
        <v>679</v>
      </c>
      <c r="E55" s="242" t="s">
        <v>445</v>
      </c>
      <c r="F55" s="239"/>
      <c r="G55" s="240">
        <f>G56</f>
        <v>11000</v>
      </c>
      <c r="H55" s="240">
        <f>H56</f>
        <v>7906.02</v>
      </c>
      <c r="I55" s="210">
        <f t="shared" si="0"/>
        <v>71.8729090909091</v>
      </c>
    </row>
    <row r="56" spans="1:9" ht="27.75" customHeight="1">
      <c r="A56" s="467" t="s">
        <v>747</v>
      </c>
      <c r="B56" s="217" t="s">
        <v>703</v>
      </c>
      <c r="C56" s="241" t="s">
        <v>669</v>
      </c>
      <c r="D56" s="231" t="s">
        <v>679</v>
      </c>
      <c r="E56" s="232" t="s">
        <v>445</v>
      </c>
      <c r="F56" s="233" t="s">
        <v>749</v>
      </c>
      <c r="G56" s="234">
        <v>11000</v>
      </c>
      <c r="H56" s="234">
        <v>7906.02</v>
      </c>
      <c r="I56" s="210">
        <f t="shared" si="0"/>
        <v>71.8729090909091</v>
      </c>
    </row>
    <row r="57" spans="1:9" ht="19.5" customHeight="1">
      <c r="A57" s="471" t="s">
        <v>712</v>
      </c>
      <c r="B57" s="217" t="s">
        <v>703</v>
      </c>
      <c r="C57" s="218" t="s">
        <v>669</v>
      </c>
      <c r="D57" s="219" t="s">
        <v>700</v>
      </c>
      <c r="E57" s="220"/>
      <c r="F57" s="221"/>
      <c r="G57" s="222">
        <f>G58</f>
        <v>69863</v>
      </c>
      <c r="H57" s="222">
        <f>H58</f>
        <v>0</v>
      </c>
      <c r="I57" s="210">
        <f t="shared" si="0"/>
        <v>0</v>
      </c>
    </row>
    <row r="58" spans="1:9" ht="13.5" customHeight="1">
      <c r="A58" s="472" t="s">
        <v>713</v>
      </c>
      <c r="B58" s="217" t="s">
        <v>703</v>
      </c>
      <c r="C58" s="237" t="s">
        <v>669</v>
      </c>
      <c r="D58" s="238" t="s">
        <v>700</v>
      </c>
      <c r="E58" s="242" t="s">
        <v>2</v>
      </c>
      <c r="F58" s="239"/>
      <c r="G58" s="240">
        <f>G59</f>
        <v>69863</v>
      </c>
      <c r="H58" s="240">
        <f>H59</f>
        <v>0</v>
      </c>
      <c r="I58" s="210">
        <f t="shared" si="0"/>
        <v>0</v>
      </c>
    </row>
    <row r="59" spans="1:9" ht="15.75" customHeight="1">
      <c r="A59" s="473" t="s">
        <v>3</v>
      </c>
      <c r="B59" s="217" t="s">
        <v>703</v>
      </c>
      <c r="C59" s="254" t="s">
        <v>669</v>
      </c>
      <c r="D59" s="255" t="s">
        <v>700</v>
      </c>
      <c r="E59" s="232" t="s">
        <v>2</v>
      </c>
      <c r="F59" s="256" t="s">
        <v>739</v>
      </c>
      <c r="G59" s="234">
        <v>69863</v>
      </c>
      <c r="H59" s="234"/>
      <c r="I59" s="210">
        <f t="shared" si="0"/>
        <v>0</v>
      </c>
    </row>
    <row r="60" spans="1:9" ht="15.75" customHeight="1">
      <c r="A60" s="474" t="s">
        <v>684</v>
      </c>
      <c r="B60" s="217" t="s">
        <v>703</v>
      </c>
      <c r="C60" s="218" t="s">
        <v>669</v>
      </c>
      <c r="D60" s="219" t="s">
        <v>717</v>
      </c>
      <c r="E60" s="220"/>
      <c r="F60" s="221"/>
      <c r="G60" s="222">
        <f>G61+G63+G65+G71+G79</f>
        <v>6991999.340000001</v>
      </c>
      <c r="H60" s="222">
        <f>H61+H65+H71+H79</f>
        <v>5587404.52</v>
      </c>
      <c r="I60" s="210">
        <f t="shared" si="0"/>
        <v>79.91139941955427</v>
      </c>
    </row>
    <row r="61" spans="1:9" ht="30" customHeight="1">
      <c r="A61" s="475" t="s">
        <v>577</v>
      </c>
      <c r="B61" s="217" t="s">
        <v>703</v>
      </c>
      <c r="C61" s="237" t="s">
        <v>669</v>
      </c>
      <c r="D61" s="238" t="s">
        <v>717</v>
      </c>
      <c r="E61" s="242" t="s">
        <v>576</v>
      </c>
      <c r="F61" s="239"/>
      <c r="G61" s="240">
        <f>G62</f>
        <v>50000</v>
      </c>
      <c r="H61" s="240">
        <f>H62</f>
        <v>36000</v>
      </c>
      <c r="I61" s="210">
        <f>H61/G61*100</f>
        <v>72</v>
      </c>
    </row>
    <row r="62" spans="1:9" ht="29.25" customHeight="1">
      <c r="A62" s="476" t="s">
        <v>596</v>
      </c>
      <c r="B62" s="217" t="s">
        <v>703</v>
      </c>
      <c r="C62" s="254" t="s">
        <v>669</v>
      </c>
      <c r="D62" s="255" t="s">
        <v>717</v>
      </c>
      <c r="E62" s="232" t="s">
        <v>576</v>
      </c>
      <c r="F62" s="256" t="s">
        <v>39</v>
      </c>
      <c r="G62" s="234">
        <v>50000</v>
      </c>
      <c r="H62" s="234">
        <v>36000</v>
      </c>
      <c r="I62" s="210">
        <f>H62/G62*100</f>
        <v>72</v>
      </c>
    </row>
    <row r="63" spans="1:9" ht="23.25" customHeight="1">
      <c r="A63" s="475" t="s">
        <v>616</v>
      </c>
      <c r="B63" s="217" t="s">
        <v>703</v>
      </c>
      <c r="C63" s="237" t="s">
        <v>669</v>
      </c>
      <c r="D63" s="238" t="s">
        <v>717</v>
      </c>
      <c r="E63" s="242" t="s">
        <v>617</v>
      </c>
      <c r="F63" s="239"/>
      <c r="G63" s="240">
        <f>G64</f>
        <v>611697</v>
      </c>
      <c r="H63" s="240">
        <f>H64</f>
        <v>0</v>
      </c>
      <c r="I63" s="210">
        <f>H63/G63*100</f>
        <v>0</v>
      </c>
    </row>
    <row r="64" spans="1:9" ht="34.5" customHeight="1">
      <c r="A64" s="476" t="s">
        <v>618</v>
      </c>
      <c r="B64" s="217" t="s">
        <v>703</v>
      </c>
      <c r="C64" s="254" t="s">
        <v>669</v>
      </c>
      <c r="D64" s="255" t="s">
        <v>717</v>
      </c>
      <c r="E64" s="232" t="s">
        <v>617</v>
      </c>
      <c r="F64" s="256" t="s">
        <v>39</v>
      </c>
      <c r="G64" s="234">
        <v>611697</v>
      </c>
      <c r="H64" s="234">
        <v>0</v>
      </c>
      <c r="I64" s="210">
        <f>H64/G64*100</f>
        <v>0</v>
      </c>
    </row>
    <row r="65" spans="1:9" ht="40.5" customHeight="1">
      <c r="A65" s="468" t="s">
        <v>36</v>
      </c>
      <c r="B65" s="217" t="s">
        <v>703</v>
      </c>
      <c r="C65" s="224" t="s">
        <v>669</v>
      </c>
      <c r="D65" s="225" t="s">
        <v>717</v>
      </c>
      <c r="E65" s="226" t="s">
        <v>446</v>
      </c>
      <c r="F65" s="227"/>
      <c r="G65" s="228">
        <f>SUM(G66:G70)</f>
        <v>669319</v>
      </c>
      <c r="H65" s="228">
        <f>SUM(H66:H70)</f>
        <v>650005.1799999999</v>
      </c>
      <c r="I65" s="210">
        <f t="shared" si="0"/>
        <v>97.11440733043585</v>
      </c>
    </row>
    <row r="66" spans="1:9" ht="45" customHeight="1">
      <c r="A66" s="467" t="s">
        <v>447</v>
      </c>
      <c r="B66" s="217" t="s">
        <v>703</v>
      </c>
      <c r="C66" s="230" t="s">
        <v>757</v>
      </c>
      <c r="D66" s="231" t="s">
        <v>717</v>
      </c>
      <c r="E66" s="232" t="s">
        <v>446</v>
      </c>
      <c r="F66" s="233" t="s">
        <v>432</v>
      </c>
      <c r="G66" s="234">
        <v>209609.45</v>
      </c>
      <c r="H66" s="234">
        <v>209609.45</v>
      </c>
      <c r="I66" s="210">
        <f t="shared" si="0"/>
        <v>100</v>
      </c>
    </row>
    <row r="67" spans="1:9" ht="20.25" customHeight="1">
      <c r="A67" s="467" t="s">
        <v>747</v>
      </c>
      <c r="B67" s="217" t="s">
        <v>703</v>
      </c>
      <c r="C67" s="230" t="s">
        <v>669</v>
      </c>
      <c r="D67" s="231" t="s">
        <v>717</v>
      </c>
      <c r="E67" s="232" t="s">
        <v>446</v>
      </c>
      <c r="F67" s="233" t="s">
        <v>749</v>
      </c>
      <c r="G67" s="234">
        <v>236815.99</v>
      </c>
      <c r="H67" s="234">
        <v>236815.99</v>
      </c>
      <c r="I67" s="210">
        <f>H67/G67*100</f>
        <v>100</v>
      </c>
    </row>
    <row r="68" spans="1:9" ht="79.5" customHeight="1">
      <c r="A68" s="467" t="s">
        <v>9</v>
      </c>
      <c r="B68" s="217" t="s">
        <v>703</v>
      </c>
      <c r="C68" s="230" t="s">
        <v>669</v>
      </c>
      <c r="D68" s="231" t="s">
        <v>717</v>
      </c>
      <c r="E68" s="232" t="s">
        <v>446</v>
      </c>
      <c r="F68" s="233" t="s">
        <v>5</v>
      </c>
      <c r="G68" s="234">
        <v>21893.56</v>
      </c>
      <c r="H68" s="234">
        <v>7178.48</v>
      </c>
      <c r="I68" s="210">
        <f t="shared" si="0"/>
        <v>32.78808928287587</v>
      </c>
    </row>
    <row r="69" spans="1:9" ht="23.25" customHeight="1">
      <c r="A69" s="467" t="s">
        <v>4</v>
      </c>
      <c r="B69" s="217" t="s">
        <v>703</v>
      </c>
      <c r="C69" s="230" t="s">
        <v>669</v>
      </c>
      <c r="D69" s="231" t="s">
        <v>717</v>
      </c>
      <c r="E69" s="232" t="s">
        <v>446</v>
      </c>
      <c r="F69" s="233" t="s">
        <v>7</v>
      </c>
      <c r="G69" s="234">
        <v>142500</v>
      </c>
      <c r="H69" s="234">
        <v>138781</v>
      </c>
      <c r="I69" s="210">
        <f t="shared" si="0"/>
        <v>97.39017543859649</v>
      </c>
    </row>
    <row r="70" spans="1:9" ht="18.75" customHeight="1">
      <c r="A70" s="467" t="s">
        <v>6</v>
      </c>
      <c r="B70" s="217" t="s">
        <v>703</v>
      </c>
      <c r="C70" s="230" t="s">
        <v>669</v>
      </c>
      <c r="D70" s="231" t="s">
        <v>717</v>
      </c>
      <c r="E70" s="232" t="s">
        <v>446</v>
      </c>
      <c r="F70" s="233" t="s">
        <v>8</v>
      </c>
      <c r="G70" s="234">
        <v>58500</v>
      </c>
      <c r="H70" s="234">
        <v>57620.26</v>
      </c>
      <c r="I70" s="210">
        <f t="shared" si="0"/>
        <v>98.49617094017094</v>
      </c>
    </row>
    <row r="71" spans="1:9" ht="17.25" customHeight="1">
      <c r="A71" s="477" t="s">
        <v>738</v>
      </c>
      <c r="B71" s="217" t="s">
        <v>703</v>
      </c>
      <c r="C71" s="257" t="s">
        <v>669</v>
      </c>
      <c r="D71" s="258" t="s">
        <v>717</v>
      </c>
      <c r="E71" s="259" t="s">
        <v>448</v>
      </c>
      <c r="F71" s="260"/>
      <c r="G71" s="261">
        <f>SUM(G72:G78)</f>
        <v>5655983.340000001</v>
      </c>
      <c r="H71" s="261">
        <f>SUM(H72:H78)</f>
        <v>4901399.34</v>
      </c>
      <c r="I71" s="210">
        <f t="shared" si="0"/>
        <v>86.65865942950248</v>
      </c>
    </row>
    <row r="72" spans="1:9" ht="27" customHeight="1">
      <c r="A72" s="467" t="s">
        <v>10</v>
      </c>
      <c r="B72" s="217" t="s">
        <v>703</v>
      </c>
      <c r="C72" s="262" t="s">
        <v>669</v>
      </c>
      <c r="D72" s="263" t="s">
        <v>717</v>
      </c>
      <c r="E72" s="263" t="s">
        <v>448</v>
      </c>
      <c r="F72" s="264" t="s">
        <v>11</v>
      </c>
      <c r="G72" s="265">
        <v>2983605.67</v>
      </c>
      <c r="H72" s="265">
        <v>2526612.34</v>
      </c>
      <c r="I72" s="210">
        <f t="shared" si="0"/>
        <v>84.68318603242231</v>
      </c>
    </row>
    <row r="73" spans="1:9" ht="22.5" customHeight="1">
      <c r="A73" s="467" t="s">
        <v>13</v>
      </c>
      <c r="B73" s="217" t="s">
        <v>703</v>
      </c>
      <c r="C73" s="262" t="s">
        <v>669</v>
      </c>
      <c r="D73" s="263" t="s">
        <v>717</v>
      </c>
      <c r="E73" s="263" t="s">
        <v>448</v>
      </c>
      <c r="F73" s="264" t="s">
        <v>12</v>
      </c>
      <c r="G73" s="265">
        <v>21500</v>
      </c>
      <c r="H73" s="265">
        <v>1112.5</v>
      </c>
      <c r="I73" s="210">
        <f t="shared" si="0"/>
        <v>5.174418604651162</v>
      </c>
    </row>
    <row r="74" spans="1:9" ht="18.75" customHeight="1">
      <c r="A74" s="467" t="s">
        <v>746</v>
      </c>
      <c r="B74" s="217" t="s">
        <v>703</v>
      </c>
      <c r="C74" s="262" t="s">
        <v>669</v>
      </c>
      <c r="D74" s="263" t="s">
        <v>717</v>
      </c>
      <c r="E74" s="263" t="s">
        <v>448</v>
      </c>
      <c r="F74" s="264" t="s">
        <v>748</v>
      </c>
      <c r="G74" s="265">
        <v>4000</v>
      </c>
      <c r="H74" s="265">
        <v>0</v>
      </c>
      <c r="I74" s="210">
        <f t="shared" si="0"/>
        <v>0</v>
      </c>
    </row>
    <row r="75" spans="1:9" ht="25.5" customHeight="1">
      <c r="A75" s="478" t="s">
        <v>14</v>
      </c>
      <c r="B75" s="217" t="s">
        <v>703</v>
      </c>
      <c r="C75" s="262" t="s">
        <v>669</v>
      </c>
      <c r="D75" s="263" t="s">
        <v>717</v>
      </c>
      <c r="E75" s="263" t="s">
        <v>448</v>
      </c>
      <c r="F75" s="264" t="s">
        <v>749</v>
      </c>
      <c r="G75" s="265">
        <v>2420555.23</v>
      </c>
      <c r="H75" s="265">
        <v>2154858.72</v>
      </c>
      <c r="I75" s="210">
        <f t="shared" si="0"/>
        <v>89.0233237933596</v>
      </c>
    </row>
    <row r="76" spans="1:9" ht="25.5" customHeight="1">
      <c r="A76" s="467" t="s">
        <v>4</v>
      </c>
      <c r="B76" s="217" t="s">
        <v>703</v>
      </c>
      <c r="C76" s="230" t="s">
        <v>669</v>
      </c>
      <c r="D76" s="231" t="s">
        <v>717</v>
      </c>
      <c r="E76" s="263" t="s">
        <v>448</v>
      </c>
      <c r="F76" s="233" t="s">
        <v>7</v>
      </c>
      <c r="G76" s="234">
        <v>86000</v>
      </c>
      <c r="H76" s="234">
        <v>82840.14</v>
      </c>
      <c r="I76" s="210">
        <f t="shared" si="0"/>
        <v>96.3257441860465</v>
      </c>
    </row>
    <row r="77" spans="1:9" ht="66" customHeight="1">
      <c r="A77" s="467" t="s">
        <v>9</v>
      </c>
      <c r="B77" s="217" t="s">
        <v>703</v>
      </c>
      <c r="C77" s="230" t="s">
        <v>669</v>
      </c>
      <c r="D77" s="231" t="s">
        <v>717</v>
      </c>
      <c r="E77" s="263" t="s">
        <v>615</v>
      </c>
      <c r="F77" s="233" t="s">
        <v>5</v>
      </c>
      <c r="G77" s="234">
        <v>10000</v>
      </c>
      <c r="H77" s="234">
        <v>5893.02</v>
      </c>
      <c r="I77" s="210">
        <f t="shared" si="0"/>
        <v>58.9302</v>
      </c>
    </row>
    <row r="78" spans="1:9" ht="24" customHeight="1">
      <c r="A78" s="467" t="s">
        <v>6</v>
      </c>
      <c r="B78" s="217" t="s">
        <v>703</v>
      </c>
      <c r="C78" s="230" t="s">
        <v>669</v>
      </c>
      <c r="D78" s="231" t="s">
        <v>717</v>
      </c>
      <c r="E78" s="263" t="s">
        <v>448</v>
      </c>
      <c r="F78" s="233" t="s">
        <v>8</v>
      </c>
      <c r="G78" s="234">
        <v>130322.44</v>
      </c>
      <c r="H78" s="234">
        <v>130082.62</v>
      </c>
      <c r="I78" s="210">
        <f t="shared" si="0"/>
        <v>99.81597950437391</v>
      </c>
    </row>
    <row r="79" spans="1:9" ht="31.5" customHeight="1">
      <c r="A79" s="479" t="s">
        <v>449</v>
      </c>
      <c r="B79" s="217" t="s">
        <v>703</v>
      </c>
      <c r="C79" s="266" t="s">
        <v>669</v>
      </c>
      <c r="D79" s="238" t="s">
        <v>717</v>
      </c>
      <c r="E79" s="242" t="s">
        <v>450</v>
      </c>
      <c r="F79" s="267"/>
      <c r="G79" s="240">
        <f>SUM(G80:G80)</f>
        <v>5000</v>
      </c>
      <c r="H79" s="240">
        <f>SUM(H80:H80)</f>
        <v>0</v>
      </c>
      <c r="I79" s="210">
        <f t="shared" si="0"/>
        <v>0</v>
      </c>
    </row>
    <row r="80" spans="1:9" ht="39.75" customHeight="1">
      <c r="A80" s="467" t="s">
        <v>447</v>
      </c>
      <c r="B80" s="217" t="s">
        <v>703</v>
      </c>
      <c r="C80" s="268" t="s">
        <v>669</v>
      </c>
      <c r="D80" s="269" t="s">
        <v>717</v>
      </c>
      <c r="E80" s="232" t="s">
        <v>450</v>
      </c>
      <c r="F80" s="267" t="s">
        <v>432</v>
      </c>
      <c r="G80" s="234">
        <v>5000</v>
      </c>
      <c r="H80" s="234"/>
      <c r="I80" s="210">
        <f t="shared" si="0"/>
        <v>0</v>
      </c>
    </row>
    <row r="81" spans="1:13" ht="25.5" customHeight="1">
      <c r="A81" s="480" t="s">
        <v>731</v>
      </c>
      <c r="B81" s="211" t="s">
        <v>703</v>
      </c>
      <c r="C81" s="270" t="s">
        <v>676</v>
      </c>
      <c r="D81" s="271"/>
      <c r="E81" s="272"/>
      <c r="F81" s="271"/>
      <c r="G81" s="273">
        <f aca="true" t="shared" si="1" ref="G81:H83">G82</f>
        <v>571000</v>
      </c>
      <c r="H81" s="273">
        <f t="shared" si="1"/>
        <v>440400</v>
      </c>
      <c r="I81" s="210">
        <f t="shared" si="0"/>
        <v>77.12784588441332</v>
      </c>
      <c r="J81" s="411"/>
      <c r="K81" s="411"/>
      <c r="L81" s="411"/>
      <c r="M81" s="411"/>
    </row>
    <row r="82" spans="1:9" ht="14.25" customHeight="1">
      <c r="A82" s="481" t="s">
        <v>732</v>
      </c>
      <c r="B82" s="217" t="s">
        <v>703</v>
      </c>
      <c r="C82" s="274" t="s">
        <v>676</v>
      </c>
      <c r="D82" s="219" t="s">
        <v>678</v>
      </c>
      <c r="E82" s="220"/>
      <c r="F82" s="275"/>
      <c r="G82" s="222">
        <f t="shared" si="1"/>
        <v>571000</v>
      </c>
      <c r="H82" s="222">
        <f t="shared" si="1"/>
        <v>440400</v>
      </c>
      <c r="I82" s="210">
        <f t="shared" si="0"/>
        <v>77.12784588441332</v>
      </c>
    </row>
    <row r="83" spans="1:11" ht="42" customHeight="1">
      <c r="A83" s="482" t="s">
        <v>719</v>
      </c>
      <c r="B83" s="217" t="s">
        <v>703</v>
      </c>
      <c r="C83" s="237" t="s">
        <v>676</v>
      </c>
      <c r="D83" s="238" t="s">
        <v>678</v>
      </c>
      <c r="E83" s="242" t="s">
        <v>451</v>
      </c>
      <c r="F83" s="276"/>
      <c r="G83" s="240">
        <f t="shared" si="1"/>
        <v>571000</v>
      </c>
      <c r="H83" s="240">
        <f t="shared" si="1"/>
        <v>440400</v>
      </c>
      <c r="I83" s="210">
        <f t="shared" si="0"/>
        <v>77.12784588441332</v>
      </c>
      <c r="K83" s="410"/>
    </row>
    <row r="84" spans="1:11" ht="17.25" customHeight="1">
      <c r="A84" s="467" t="s">
        <v>759</v>
      </c>
      <c r="B84" s="217" t="s">
        <v>703</v>
      </c>
      <c r="C84" s="230" t="s">
        <v>676</v>
      </c>
      <c r="D84" s="231" t="s">
        <v>678</v>
      </c>
      <c r="E84" s="232" t="s">
        <v>451</v>
      </c>
      <c r="F84" s="277" t="s">
        <v>736</v>
      </c>
      <c r="G84" s="234">
        <v>571000</v>
      </c>
      <c r="H84" s="234">
        <v>440400</v>
      </c>
      <c r="I84" s="210">
        <f t="shared" si="0"/>
        <v>77.12784588441332</v>
      </c>
      <c r="K84" s="410"/>
    </row>
    <row r="85" spans="1:9" ht="17.25" customHeight="1">
      <c r="A85" s="480" t="s">
        <v>619</v>
      </c>
      <c r="B85" s="211" t="s">
        <v>703</v>
      </c>
      <c r="C85" s="270" t="s">
        <v>678</v>
      </c>
      <c r="D85" s="271"/>
      <c r="E85" s="272"/>
      <c r="F85" s="271"/>
      <c r="G85" s="273">
        <f aca="true" t="shared" si="2" ref="G85:H87">G86</f>
        <v>1421151</v>
      </c>
      <c r="H85" s="273">
        <f t="shared" si="2"/>
        <v>43800</v>
      </c>
      <c r="I85" s="210">
        <f>H85/G85*100</f>
        <v>3.0820088787187285</v>
      </c>
    </row>
    <row r="86" spans="1:11" ht="36" customHeight="1">
      <c r="A86" s="483" t="s">
        <v>620</v>
      </c>
      <c r="B86" s="217" t="s">
        <v>703</v>
      </c>
      <c r="C86" s="278" t="s">
        <v>678</v>
      </c>
      <c r="D86" s="221" t="s">
        <v>705</v>
      </c>
      <c r="E86" s="220"/>
      <c r="F86" s="221"/>
      <c r="G86" s="222">
        <f t="shared" si="2"/>
        <v>1421151</v>
      </c>
      <c r="H86" s="222">
        <f t="shared" si="2"/>
        <v>43800</v>
      </c>
      <c r="I86" s="210">
        <f>H86/G86*100</f>
        <v>3.0820088787187285</v>
      </c>
      <c r="K86" s="410"/>
    </row>
    <row r="87" spans="1:11" ht="42.75" customHeight="1">
      <c r="A87" s="475" t="s">
        <v>616</v>
      </c>
      <c r="B87" s="217" t="s">
        <v>703</v>
      </c>
      <c r="C87" s="279" t="s">
        <v>678</v>
      </c>
      <c r="D87" s="239" t="s">
        <v>705</v>
      </c>
      <c r="E87" s="242" t="s">
        <v>617</v>
      </c>
      <c r="F87" s="239"/>
      <c r="G87" s="240">
        <f t="shared" si="2"/>
        <v>1421151</v>
      </c>
      <c r="H87" s="240">
        <f t="shared" si="2"/>
        <v>43800</v>
      </c>
      <c r="I87" s="210">
        <f>H87/G87*100</f>
        <v>3.0820088787187285</v>
      </c>
      <c r="K87" s="410"/>
    </row>
    <row r="88" spans="1:9" ht="36" customHeight="1">
      <c r="A88" s="476" t="s">
        <v>618</v>
      </c>
      <c r="B88" s="217" t="s">
        <v>703</v>
      </c>
      <c r="C88" s="280" t="s">
        <v>678</v>
      </c>
      <c r="D88" s="231" t="s">
        <v>705</v>
      </c>
      <c r="E88" s="232" t="s">
        <v>617</v>
      </c>
      <c r="F88" s="281" t="s">
        <v>39</v>
      </c>
      <c r="G88" s="234">
        <v>1421151</v>
      </c>
      <c r="H88" s="234">
        <v>43800</v>
      </c>
      <c r="I88" s="210">
        <f>H88/G88*100</f>
        <v>3.0820088787187285</v>
      </c>
    </row>
    <row r="89" spans="1:9" ht="16.5" customHeight="1">
      <c r="A89" s="480" t="s">
        <v>698</v>
      </c>
      <c r="B89" s="211" t="s">
        <v>703</v>
      </c>
      <c r="C89" s="270" t="s">
        <v>679</v>
      </c>
      <c r="D89" s="271"/>
      <c r="E89" s="272"/>
      <c r="F89" s="271"/>
      <c r="G89" s="273">
        <f>G90+G93+G101</f>
        <v>1198000</v>
      </c>
      <c r="H89" s="273">
        <f>H90+H101</f>
        <v>44750</v>
      </c>
      <c r="I89" s="210">
        <f t="shared" si="0"/>
        <v>3.735392320534224</v>
      </c>
    </row>
    <row r="90" spans="1:11" ht="18" customHeight="1">
      <c r="A90" s="483" t="s">
        <v>37</v>
      </c>
      <c r="B90" s="217" t="s">
        <v>703</v>
      </c>
      <c r="C90" s="278" t="s">
        <v>679</v>
      </c>
      <c r="D90" s="221" t="s">
        <v>675</v>
      </c>
      <c r="E90" s="220"/>
      <c r="F90" s="221"/>
      <c r="G90" s="222">
        <f>G91</f>
        <v>180000</v>
      </c>
      <c r="H90" s="222">
        <f>H91</f>
        <v>44750</v>
      </c>
      <c r="I90" s="210">
        <f t="shared" si="0"/>
        <v>24.86111111111111</v>
      </c>
      <c r="J90" s="410"/>
      <c r="K90" s="410"/>
    </row>
    <row r="91" spans="1:11" ht="42" customHeight="1">
      <c r="A91" s="484" t="s">
        <v>38</v>
      </c>
      <c r="B91" s="217" t="s">
        <v>703</v>
      </c>
      <c r="C91" s="279" t="s">
        <v>679</v>
      </c>
      <c r="D91" s="239" t="s">
        <v>675</v>
      </c>
      <c r="E91" s="242" t="s">
        <v>471</v>
      </c>
      <c r="F91" s="239"/>
      <c r="G91" s="240">
        <f>G92</f>
        <v>180000</v>
      </c>
      <c r="H91" s="240">
        <f>H92</f>
        <v>44750</v>
      </c>
      <c r="I91" s="210">
        <f aca="true" t="shared" si="3" ref="I91:I212">H91/G91*100</f>
        <v>24.86111111111111</v>
      </c>
      <c r="J91" s="410"/>
      <c r="K91" s="410"/>
    </row>
    <row r="92" spans="1:9" ht="29.25" customHeight="1">
      <c r="A92" s="478" t="s">
        <v>14</v>
      </c>
      <c r="B92" s="217" t="s">
        <v>703</v>
      </c>
      <c r="C92" s="280" t="s">
        <v>679</v>
      </c>
      <c r="D92" s="231" t="s">
        <v>675</v>
      </c>
      <c r="E92" s="232" t="s">
        <v>471</v>
      </c>
      <c r="F92" s="281" t="s">
        <v>749</v>
      </c>
      <c r="G92" s="234">
        <v>180000</v>
      </c>
      <c r="H92" s="234">
        <v>44750</v>
      </c>
      <c r="I92" s="210">
        <f t="shared" si="3"/>
        <v>24.86111111111111</v>
      </c>
    </row>
    <row r="93" spans="1:9" ht="29.25" customHeight="1">
      <c r="A93" s="483" t="s">
        <v>621</v>
      </c>
      <c r="B93" s="217" t="s">
        <v>703</v>
      </c>
      <c r="C93" s="278" t="s">
        <v>679</v>
      </c>
      <c r="D93" s="221" t="s">
        <v>672</v>
      </c>
      <c r="E93" s="220"/>
      <c r="F93" s="221"/>
      <c r="G93" s="222">
        <f>G94+G96</f>
        <v>905000</v>
      </c>
      <c r="H93" s="222">
        <f>H94</f>
        <v>0</v>
      </c>
      <c r="I93" s="210">
        <f t="shared" si="3"/>
        <v>0</v>
      </c>
    </row>
    <row r="94" spans="1:9" ht="46.5" customHeight="1">
      <c r="A94" s="484" t="s">
        <v>622</v>
      </c>
      <c r="B94" s="217" t="s">
        <v>703</v>
      </c>
      <c r="C94" s="279" t="s">
        <v>679</v>
      </c>
      <c r="D94" s="239" t="s">
        <v>672</v>
      </c>
      <c r="E94" s="242" t="s">
        <v>623</v>
      </c>
      <c r="F94" s="239"/>
      <c r="G94" s="240">
        <f>G95</f>
        <v>881000</v>
      </c>
      <c r="H94" s="240">
        <f>H95</f>
        <v>0</v>
      </c>
      <c r="I94" s="210">
        <f aca="true" t="shared" si="4" ref="I94:I100">H94/G94*100</f>
        <v>0</v>
      </c>
    </row>
    <row r="95" spans="1:9" ht="29.25" customHeight="1">
      <c r="A95" s="476" t="s">
        <v>618</v>
      </c>
      <c r="B95" s="217" t="s">
        <v>703</v>
      </c>
      <c r="C95" s="280" t="s">
        <v>679</v>
      </c>
      <c r="D95" s="231" t="s">
        <v>672</v>
      </c>
      <c r="E95" s="232" t="s">
        <v>623</v>
      </c>
      <c r="F95" s="281" t="s">
        <v>39</v>
      </c>
      <c r="G95" s="234">
        <v>881000</v>
      </c>
      <c r="H95" s="234">
        <v>0</v>
      </c>
      <c r="I95" s="210">
        <f t="shared" si="4"/>
        <v>0</v>
      </c>
    </row>
    <row r="96" spans="1:9" ht="29.25" customHeight="1">
      <c r="A96" s="485" t="s">
        <v>465</v>
      </c>
      <c r="B96" s="406" t="s">
        <v>703</v>
      </c>
      <c r="C96" s="302" t="s">
        <v>679</v>
      </c>
      <c r="D96" s="303" t="s">
        <v>672</v>
      </c>
      <c r="E96" s="304" t="s">
        <v>466</v>
      </c>
      <c r="F96" s="305"/>
      <c r="G96" s="306">
        <f>G97+G99</f>
        <v>24000</v>
      </c>
      <c r="H96" s="234">
        <v>0</v>
      </c>
      <c r="I96" s="210">
        <f t="shared" si="4"/>
        <v>0</v>
      </c>
    </row>
    <row r="97" spans="1:9" ht="29.25" customHeight="1">
      <c r="A97" s="486" t="s">
        <v>467</v>
      </c>
      <c r="B97" s="406" t="s">
        <v>703</v>
      </c>
      <c r="C97" s="409" t="s">
        <v>679</v>
      </c>
      <c r="D97" s="226" t="s">
        <v>672</v>
      </c>
      <c r="E97" s="226" t="s">
        <v>468</v>
      </c>
      <c r="F97" s="232"/>
      <c r="G97" s="228">
        <f>G98</f>
        <v>8000</v>
      </c>
      <c r="H97" s="234">
        <v>0</v>
      </c>
      <c r="I97" s="210">
        <f t="shared" si="4"/>
        <v>0</v>
      </c>
    </row>
    <row r="98" spans="1:9" ht="29.25" customHeight="1">
      <c r="A98" s="487" t="s">
        <v>14</v>
      </c>
      <c r="B98" s="406" t="s">
        <v>703</v>
      </c>
      <c r="C98" s="230" t="s">
        <v>679</v>
      </c>
      <c r="D98" s="232" t="s">
        <v>672</v>
      </c>
      <c r="E98" s="232" t="s">
        <v>468</v>
      </c>
      <c r="F98" s="232" t="s">
        <v>749</v>
      </c>
      <c r="G98" s="234">
        <v>8000</v>
      </c>
      <c r="H98" s="234">
        <v>0</v>
      </c>
      <c r="I98" s="210">
        <f t="shared" si="4"/>
        <v>0</v>
      </c>
    </row>
    <row r="99" spans="1:9" ht="29.25" customHeight="1">
      <c r="A99" s="486" t="s">
        <v>469</v>
      </c>
      <c r="B99" s="406" t="s">
        <v>703</v>
      </c>
      <c r="C99" s="409" t="s">
        <v>679</v>
      </c>
      <c r="D99" s="226" t="s">
        <v>672</v>
      </c>
      <c r="E99" s="226" t="s">
        <v>470</v>
      </c>
      <c r="F99" s="232"/>
      <c r="G99" s="228">
        <f>G100</f>
        <v>16000</v>
      </c>
      <c r="H99" s="234">
        <v>0</v>
      </c>
      <c r="I99" s="210">
        <f t="shared" si="4"/>
        <v>0</v>
      </c>
    </row>
    <row r="100" spans="1:9" ht="29.25" customHeight="1">
      <c r="A100" s="487" t="s">
        <v>14</v>
      </c>
      <c r="B100" s="406" t="s">
        <v>703</v>
      </c>
      <c r="C100" s="230" t="s">
        <v>679</v>
      </c>
      <c r="D100" s="232" t="s">
        <v>672</v>
      </c>
      <c r="E100" s="232" t="s">
        <v>470</v>
      </c>
      <c r="F100" s="232" t="s">
        <v>749</v>
      </c>
      <c r="G100" s="234">
        <v>16000</v>
      </c>
      <c r="H100" s="234">
        <v>0</v>
      </c>
      <c r="I100" s="210">
        <f t="shared" si="4"/>
        <v>0</v>
      </c>
    </row>
    <row r="101" spans="1:9" ht="21.75" customHeight="1">
      <c r="A101" s="483" t="s">
        <v>714</v>
      </c>
      <c r="B101" s="217" t="s">
        <v>703</v>
      </c>
      <c r="C101" s="278" t="s">
        <v>679</v>
      </c>
      <c r="D101" s="221" t="s">
        <v>673</v>
      </c>
      <c r="E101" s="220"/>
      <c r="F101" s="221"/>
      <c r="G101" s="222">
        <f>G102+G104</f>
        <v>113000</v>
      </c>
      <c r="H101" s="222">
        <f>H104</f>
        <v>0</v>
      </c>
      <c r="I101" s="210">
        <f t="shared" si="3"/>
        <v>0</v>
      </c>
    </row>
    <row r="102" spans="1:9" ht="21.75" customHeight="1">
      <c r="A102" s="484" t="s">
        <v>624</v>
      </c>
      <c r="B102" s="217" t="s">
        <v>703</v>
      </c>
      <c r="C102" s="279" t="s">
        <v>679</v>
      </c>
      <c r="D102" s="239" t="s">
        <v>673</v>
      </c>
      <c r="E102" s="242" t="s">
        <v>625</v>
      </c>
      <c r="F102" s="239"/>
      <c r="G102" s="240">
        <f>G103</f>
        <v>60000</v>
      </c>
      <c r="H102" s="240">
        <f>H103</f>
        <v>0</v>
      </c>
      <c r="I102" s="210">
        <f>H102/G102*100</f>
        <v>0</v>
      </c>
    </row>
    <row r="103" spans="1:9" ht="21.75" customHeight="1">
      <c r="A103" s="478" t="s">
        <v>14</v>
      </c>
      <c r="B103" s="217" t="s">
        <v>703</v>
      </c>
      <c r="C103" s="280" t="s">
        <v>679</v>
      </c>
      <c r="D103" s="231" t="s">
        <v>673</v>
      </c>
      <c r="E103" s="232" t="s">
        <v>625</v>
      </c>
      <c r="F103" s="281" t="s">
        <v>626</v>
      </c>
      <c r="G103" s="234">
        <v>60000</v>
      </c>
      <c r="H103" s="234"/>
      <c r="I103" s="210">
        <f>H103/G103*100</f>
        <v>0</v>
      </c>
    </row>
    <row r="104" spans="1:9" ht="31.5" customHeight="1">
      <c r="A104" s="484" t="s">
        <v>472</v>
      </c>
      <c r="B104" s="217" t="s">
        <v>703</v>
      </c>
      <c r="C104" s="279" t="s">
        <v>679</v>
      </c>
      <c r="D104" s="239" t="s">
        <v>673</v>
      </c>
      <c r="E104" s="242" t="s">
        <v>473</v>
      </c>
      <c r="F104" s="239"/>
      <c r="G104" s="240">
        <f>G105</f>
        <v>53000</v>
      </c>
      <c r="H104" s="240">
        <f>H105</f>
        <v>0</v>
      </c>
      <c r="I104" s="210">
        <f t="shared" si="3"/>
        <v>0</v>
      </c>
    </row>
    <row r="105" spans="1:9" ht="32.25" customHeight="1">
      <c r="A105" s="478" t="s">
        <v>14</v>
      </c>
      <c r="B105" s="217" t="s">
        <v>703</v>
      </c>
      <c r="C105" s="280" t="s">
        <v>679</v>
      </c>
      <c r="D105" s="231" t="s">
        <v>673</v>
      </c>
      <c r="E105" s="232" t="s">
        <v>473</v>
      </c>
      <c r="F105" s="281" t="s">
        <v>749</v>
      </c>
      <c r="G105" s="234">
        <v>53000</v>
      </c>
      <c r="H105" s="234"/>
      <c r="I105" s="210">
        <f t="shared" si="3"/>
        <v>0</v>
      </c>
    </row>
    <row r="106" spans="1:13" ht="23.25" customHeight="1">
      <c r="A106" s="488" t="s">
        <v>694</v>
      </c>
      <c r="B106" s="211" t="s">
        <v>703</v>
      </c>
      <c r="C106" s="270" t="s">
        <v>675</v>
      </c>
      <c r="D106" s="282"/>
      <c r="E106" s="272"/>
      <c r="F106" s="271"/>
      <c r="G106" s="273">
        <f>G107+G118+G136+G147</f>
        <v>20974803.12</v>
      </c>
      <c r="H106" s="273">
        <f>H118+H136+H147</f>
        <v>9581142.48</v>
      </c>
      <c r="I106" s="210">
        <f t="shared" si="3"/>
        <v>45.67929636900448</v>
      </c>
      <c r="J106" s="411"/>
      <c r="K106" s="411"/>
      <c r="L106" s="411"/>
      <c r="M106" s="411"/>
    </row>
    <row r="107" spans="1:13" ht="23.25" customHeight="1">
      <c r="A107" s="489" t="s">
        <v>627</v>
      </c>
      <c r="B107" s="217" t="s">
        <v>703</v>
      </c>
      <c r="C107" s="283" t="s">
        <v>675</v>
      </c>
      <c r="D107" s="284" t="s">
        <v>669</v>
      </c>
      <c r="E107" s="285"/>
      <c r="F107" s="286"/>
      <c r="G107" s="287">
        <f>G108+G110+G112+G114+G116</f>
        <v>2737693</v>
      </c>
      <c r="H107" s="287">
        <f>H108+H110+H112+H114</f>
        <v>0</v>
      </c>
      <c r="I107" s="210">
        <f aca="true" t="shared" si="5" ref="I107:I117">H107/G107*100</f>
        <v>0</v>
      </c>
      <c r="J107" s="410"/>
      <c r="K107" s="410"/>
      <c r="M107" s="410"/>
    </row>
    <row r="108" spans="1:13" ht="47.25" customHeight="1">
      <c r="A108" s="470" t="s">
        <v>628</v>
      </c>
      <c r="B108" s="217" t="s">
        <v>703</v>
      </c>
      <c r="C108" s="288" t="s">
        <v>675</v>
      </c>
      <c r="D108" s="226" t="s">
        <v>669</v>
      </c>
      <c r="E108" s="289" t="s">
        <v>629</v>
      </c>
      <c r="F108" s="290"/>
      <c r="G108" s="291">
        <f>G109</f>
        <v>140000</v>
      </c>
      <c r="H108" s="291">
        <f>H109</f>
        <v>0</v>
      </c>
      <c r="I108" s="210">
        <f t="shared" si="5"/>
        <v>0</v>
      </c>
      <c r="J108" s="410"/>
      <c r="K108" s="410"/>
      <c r="M108" s="410"/>
    </row>
    <row r="109" spans="1:9" ht="23.25" customHeight="1">
      <c r="A109" s="467" t="s">
        <v>718</v>
      </c>
      <c r="B109" s="217" t="s">
        <v>703</v>
      </c>
      <c r="C109" s="230" t="s">
        <v>675</v>
      </c>
      <c r="D109" s="231" t="s">
        <v>669</v>
      </c>
      <c r="E109" s="232" t="s">
        <v>629</v>
      </c>
      <c r="F109" s="233" t="s">
        <v>626</v>
      </c>
      <c r="G109" s="234">
        <v>140000</v>
      </c>
      <c r="H109" s="234"/>
      <c r="I109" s="210">
        <f t="shared" si="5"/>
        <v>0</v>
      </c>
    </row>
    <row r="110" spans="1:9" ht="23.25" customHeight="1">
      <c r="A110" s="470" t="s">
        <v>630</v>
      </c>
      <c r="B110" s="217" t="s">
        <v>703</v>
      </c>
      <c r="C110" s="288" t="s">
        <v>675</v>
      </c>
      <c r="D110" s="226" t="s">
        <v>669</v>
      </c>
      <c r="E110" s="289" t="s">
        <v>631</v>
      </c>
      <c r="F110" s="290"/>
      <c r="G110" s="291">
        <f>G111</f>
        <v>1252535.5</v>
      </c>
      <c r="H110" s="291">
        <f>H111</f>
        <v>0</v>
      </c>
      <c r="I110" s="210">
        <f t="shared" si="5"/>
        <v>0</v>
      </c>
    </row>
    <row r="111" spans="1:9" ht="23.25" customHeight="1">
      <c r="A111" s="467" t="s">
        <v>718</v>
      </c>
      <c r="B111" s="217" t="s">
        <v>703</v>
      </c>
      <c r="C111" s="230" t="s">
        <v>675</v>
      </c>
      <c r="D111" s="231" t="s">
        <v>669</v>
      </c>
      <c r="E111" s="232" t="s">
        <v>631</v>
      </c>
      <c r="F111" s="233" t="s">
        <v>626</v>
      </c>
      <c r="G111" s="234">
        <v>1252535.5</v>
      </c>
      <c r="H111" s="234"/>
      <c r="I111" s="210">
        <f t="shared" si="5"/>
        <v>0</v>
      </c>
    </row>
    <row r="112" spans="1:9" ht="23.25" customHeight="1">
      <c r="A112" s="475" t="s">
        <v>616</v>
      </c>
      <c r="B112" s="217" t="s">
        <v>703</v>
      </c>
      <c r="C112" s="279" t="s">
        <v>675</v>
      </c>
      <c r="D112" s="239" t="s">
        <v>669</v>
      </c>
      <c r="E112" s="242" t="s">
        <v>617</v>
      </c>
      <c r="F112" s="239"/>
      <c r="G112" s="240">
        <f>G113</f>
        <v>99000</v>
      </c>
      <c r="H112" s="240">
        <f>H113</f>
        <v>0</v>
      </c>
      <c r="I112" s="210">
        <f t="shared" si="5"/>
        <v>0</v>
      </c>
    </row>
    <row r="113" spans="1:9" ht="23.25" customHeight="1">
      <c r="A113" s="476" t="s">
        <v>618</v>
      </c>
      <c r="B113" s="217" t="s">
        <v>703</v>
      </c>
      <c r="C113" s="280" t="s">
        <v>675</v>
      </c>
      <c r="D113" s="231" t="s">
        <v>669</v>
      </c>
      <c r="E113" s="232" t="s">
        <v>617</v>
      </c>
      <c r="F113" s="281" t="s">
        <v>39</v>
      </c>
      <c r="G113" s="234">
        <v>99000</v>
      </c>
      <c r="H113" s="234"/>
      <c r="I113" s="210">
        <f t="shared" si="5"/>
        <v>0</v>
      </c>
    </row>
    <row r="114" spans="1:9" ht="23.25" customHeight="1">
      <c r="A114" s="475" t="s">
        <v>616</v>
      </c>
      <c r="B114" s="217" t="s">
        <v>703</v>
      </c>
      <c r="C114" s="279" t="s">
        <v>675</v>
      </c>
      <c r="D114" s="239" t="s">
        <v>669</v>
      </c>
      <c r="E114" s="242" t="s">
        <v>632</v>
      </c>
      <c r="F114" s="239"/>
      <c r="G114" s="240">
        <f>G115</f>
        <v>833335</v>
      </c>
      <c r="H114" s="240">
        <f>H115</f>
        <v>0</v>
      </c>
      <c r="I114" s="210">
        <f t="shared" si="5"/>
        <v>0</v>
      </c>
    </row>
    <row r="115" spans="1:9" ht="23.25" customHeight="1">
      <c r="A115" s="476" t="s">
        <v>556</v>
      </c>
      <c r="B115" s="217" t="s">
        <v>703</v>
      </c>
      <c r="C115" s="280" t="s">
        <v>675</v>
      </c>
      <c r="D115" s="231" t="s">
        <v>669</v>
      </c>
      <c r="E115" s="232" t="s">
        <v>632</v>
      </c>
      <c r="F115" s="281" t="s">
        <v>48</v>
      </c>
      <c r="G115" s="234">
        <v>833335</v>
      </c>
      <c r="H115" s="234"/>
      <c r="I115" s="210">
        <f t="shared" si="5"/>
        <v>0</v>
      </c>
    </row>
    <row r="116" spans="1:9" ht="22.5" customHeight="1">
      <c r="A116" s="490" t="s">
        <v>454</v>
      </c>
      <c r="B116" s="236" t="s">
        <v>703</v>
      </c>
      <c r="C116" s="299" t="s">
        <v>675</v>
      </c>
      <c r="D116" s="225" t="s">
        <v>669</v>
      </c>
      <c r="E116" s="226" t="s">
        <v>453</v>
      </c>
      <c r="F116" s="227"/>
      <c r="G116" s="228">
        <v>412822.5</v>
      </c>
      <c r="H116" s="228"/>
      <c r="I116" s="210">
        <f t="shared" si="5"/>
        <v>0</v>
      </c>
    </row>
    <row r="117" spans="1:9" ht="23.25" customHeight="1">
      <c r="A117" s="478" t="s">
        <v>14</v>
      </c>
      <c r="B117" s="217" t="s">
        <v>703</v>
      </c>
      <c r="C117" s="294" t="s">
        <v>675</v>
      </c>
      <c r="D117" s="231" t="s">
        <v>669</v>
      </c>
      <c r="E117" s="232" t="s">
        <v>453</v>
      </c>
      <c r="F117" s="233" t="s">
        <v>749</v>
      </c>
      <c r="G117" s="234">
        <v>412822.5</v>
      </c>
      <c r="H117" s="234"/>
      <c r="I117" s="210">
        <f t="shared" si="5"/>
        <v>0</v>
      </c>
    </row>
    <row r="118" spans="1:9" ht="18" customHeight="1">
      <c r="A118" s="489" t="s">
        <v>754</v>
      </c>
      <c r="B118" s="217" t="s">
        <v>703</v>
      </c>
      <c r="C118" s="283" t="s">
        <v>675</v>
      </c>
      <c r="D118" s="284" t="s">
        <v>676</v>
      </c>
      <c r="E118" s="285"/>
      <c r="F118" s="286"/>
      <c r="G118" s="287">
        <f>G119+G121+G123+G125+G127+G129+G131+G133</f>
        <v>17030042.12</v>
      </c>
      <c r="H118" s="287">
        <f>H119+H121+H123+H125+H127+H129+H131+H133</f>
        <v>8731578.48</v>
      </c>
      <c r="I118" s="210">
        <f t="shared" si="3"/>
        <v>51.27161999056759</v>
      </c>
    </row>
    <row r="119" spans="1:9" ht="27" customHeight="1">
      <c r="A119" s="470" t="s">
        <v>577</v>
      </c>
      <c r="B119" s="217" t="s">
        <v>703</v>
      </c>
      <c r="C119" s="288" t="s">
        <v>675</v>
      </c>
      <c r="D119" s="226" t="s">
        <v>676</v>
      </c>
      <c r="E119" s="289" t="s">
        <v>576</v>
      </c>
      <c r="F119" s="290"/>
      <c r="G119" s="291">
        <f>G120</f>
        <v>403060</v>
      </c>
      <c r="H119" s="291">
        <f>H120</f>
        <v>179000</v>
      </c>
      <c r="I119" s="210">
        <f aca="true" t="shared" si="6" ref="I119:I126">H119/G119*100</f>
        <v>44.41026149952861</v>
      </c>
    </row>
    <row r="120" spans="1:9" ht="33" customHeight="1">
      <c r="A120" s="467" t="s">
        <v>596</v>
      </c>
      <c r="B120" s="217" t="s">
        <v>703</v>
      </c>
      <c r="C120" s="230" t="s">
        <v>675</v>
      </c>
      <c r="D120" s="231" t="s">
        <v>676</v>
      </c>
      <c r="E120" s="232" t="s">
        <v>576</v>
      </c>
      <c r="F120" s="233" t="s">
        <v>39</v>
      </c>
      <c r="G120" s="234">
        <v>403060</v>
      </c>
      <c r="H120" s="234">
        <v>179000</v>
      </c>
      <c r="I120" s="210">
        <f t="shared" si="6"/>
        <v>44.41026149952861</v>
      </c>
    </row>
    <row r="121" spans="1:9" ht="33" customHeight="1">
      <c r="A121" s="475" t="s">
        <v>616</v>
      </c>
      <c r="B121" s="217" t="s">
        <v>703</v>
      </c>
      <c r="C121" s="279" t="s">
        <v>675</v>
      </c>
      <c r="D121" s="239" t="s">
        <v>676</v>
      </c>
      <c r="E121" s="242" t="s">
        <v>617</v>
      </c>
      <c r="F121" s="239"/>
      <c r="G121" s="240">
        <f>G122</f>
        <v>181818</v>
      </c>
      <c r="H121" s="240">
        <f>H122</f>
        <v>0</v>
      </c>
      <c r="I121" s="210">
        <f t="shared" si="6"/>
        <v>0</v>
      </c>
    </row>
    <row r="122" spans="1:9" ht="33" customHeight="1">
      <c r="A122" s="476" t="s">
        <v>618</v>
      </c>
      <c r="B122" s="217" t="s">
        <v>703</v>
      </c>
      <c r="C122" s="280" t="s">
        <v>675</v>
      </c>
      <c r="D122" s="231" t="s">
        <v>676</v>
      </c>
      <c r="E122" s="232" t="s">
        <v>617</v>
      </c>
      <c r="F122" s="281" t="s">
        <v>39</v>
      </c>
      <c r="G122" s="234">
        <v>181818</v>
      </c>
      <c r="H122" s="234"/>
      <c r="I122" s="210">
        <f t="shared" si="6"/>
        <v>0</v>
      </c>
    </row>
    <row r="123" spans="1:9" ht="33" customHeight="1">
      <c r="A123" s="475" t="s">
        <v>633</v>
      </c>
      <c r="B123" s="217" t="s">
        <v>703</v>
      </c>
      <c r="C123" s="279" t="s">
        <v>675</v>
      </c>
      <c r="D123" s="239" t="s">
        <v>676</v>
      </c>
      <c r="E123" s="242" t="s">
        <v>634</v>
      </c>
      <c r="F123" s="239"/>
      <c r="G123" s="240">
        <f>G124</f>
        <v>704789</v>
      </c>
      <c r="H123" s="240">
        <f>H124</f>
        <v>0</v>
      </c>
      <c r="I123" s="210">
        <f t="shared" si="6"/>
        <v>0</v>
      </c>
    </row>
    <row r="124" spans="1:9" ht="26.25" customHeight="1">
      <c r="A124" s="476" t="s">
        <v>618</v>
      </c>
      <c r="B124" s="217" t="s">
        <v>703</v>
      </c>
      <c r="C124" s="280" t="s">
        <v>675</v>
      </c>
      <c r="D124" s="231" t="s">
        <v>676</v>
      </c>
      <c r="E124" s="232" t="s">
        <v>634</v>
      </c>
      <c r="F124" s="281" t="s">
        <v>39</v>
      </c>
      <c r="G124" s="234">
        <v>704789</v>
      </c>
      <c r="H124" s="234"/>
      <c r="I124" s="210">
        <f t="shared" si="6"/>
        <v>0</v>
      </c>
    </row>
    <row r="125" spans="1:9" ht="45" customHeight="1">
      <c r="A125" s="470" t="s">
        <v>635</v>
      </c>
      <c r="B125" s="217" t="s">
        <v>703</v>
      </c>
      <c r="C125" s="288" t="s">
        <v>675</v>
      </c>
      <c r="D125" s="226" t="s">
        <v>676</v>
      </c>
      <c r="E125" s="289" t="s">
        <v>636</v>
      </c>
      <c r="F125" s="290"/>
      <c r="G125" s="291">
        <f>G126</f>
        <v>10000</v>
      </c>
      <c r="H125" s="291">
        <f>H126</f>
        <v>0</v>
      </c>
      <c r="I125" s="210">
        <f t="shared" si="6"/>
        <v>0</v>
      </c>
    </row>
    <row r="126" spans="1:9" ht="33" customHeight="1">
      <c r="A126" s="467" t="s">
        <v>718</v>
      </c>
      <c r="B126" s="217" t="s">
        <v>703</v>
      </c>
      <c r="C126" s="230" t="s">
        <v>675</v>
      </c>
      <c r="D126" s="231" t="s">
        <v>676</v>
      </c>
      <c r="E126" s="232" t="s">
        <v>636</v>
      </c>
      <c r="F126" s="233" t="s">
        <v>626</v>
      </c>
      <c r="G126" s="234">
        <v>10000</v>
      </c>
      <c r="H126" s="234">
        <v>0</v>
      </c>
      <c r="I126" s="210">
        <f t="shared" si="6"/>
        <v>0</v>
      </c>
    </row>
    <row r="127" spans="1:9" ht="27.75" customHeight="1">
      <c r="A127" s="470" t="s">
        <v>474</v>
      </c>
      <c r="B127" s="217" t="s">
        <v>703</v>
      </c>
      <c r="C127" s="288" t="s">
        <v>675</v>
      </c>
      <c r="D127" s="226" t="s">
        <v>676</v>
      </c>
      <c r="E127" s="289" t="s">
        <v>475</v>
      </c>
      <c r="F127" s="290"/>
      <c r="G127" s="291">
        <f>G128</f>
        <v>50000</v>
      </c>
      <c r="H127" s="291">
        <f>H128</f>
        <v>0</v>
      </c>
      <c r="I127" s="210">
        <f t="shared" si="3"/>
        <v>0</v>
      </c>
    </row>
    <row r="128" spans="1:9" ht="20.25" customHeight="1">
      <c r="A128" s="467" t="s">
        <v>747</v>
      </c>
      <c r="B128" s="217" t="s">
        <v>703</v>
      </c>
      <c r="C128" s="230" t="s">
        <v>675</v>
      </c>
      <c r="D128" s="231" t="s">
        <v>676</v>
      </c>
      <c r="E128" s="232" t="s">
        <v>475</v>
      </c>
      <c r="F128" s="233" t="s">
        <v>749</v>
      </c>
      <c r="G128" s="234">
        <v>50000</v>
      </c>
      <c r="H128" s="234"/>
      <c r="I128" s="210">
        <f t="shared" si="3"/>
        <v>0</v>
      </c>
    </row>
    <row r="129" spans="1:9" ht="20.25" customHeight="1">
      <c r="A129" s="470" t="s">
        <v>637</v>
      </c>
      <c r="B129" s="217" t="s">
        <v>703</v>
      </c>
      <c r="C129" s="288" t="s">
        <v>675</v>
      </c>
      <c r="D129" s="226" t="s">
        <v>676</v>
      </c>
      <c r="E129" s="289" t="s">
        <v>638</v>
      </c>
      <c r="F129" s="290"/>
      <c r="G129" s="291">
        <f>G130</f>
        <v>243022</v>
      </c>
      <c r="H129" s="291">
        <f>H130</f>
        <v>200000</v>
      </c>
      <c r="I129" s="210">
        <f aca="true" t="shared" si="7" ref="I129:I146">H129/G129*100</f>
        <v>82.29707598489026</v>
      </c>
    </row>
    <row r="130" spans="1:9" ht="20.25" customHeight="1">
      <c r="A130" s="467" t="s">
        <v>718</v>
      </c>
      <c r="B130" s="217" t="s">
        <v>703</v>
      </c>
      <c r="C130" s="230" t="s">
        <v>675</v>
      </c>
      <c r="D130" s="231" t="s">
        <v>676</v>
      </c>
      <c r="E130" s="232" t="s">
        <v>638</v>
      </c>
      <c r="F130" s="233" t="s">
        <v>626</v>
      </c>
      <c r="G130" s="234">
        <v>243022</v>
      </c>
      <c r="H130" s="234">
        <v>200000</v>
      </c>
      <c r="I130" s="210">
        <f t="shared" si="7"/>
        <v>82.29707598489026</v>
      </c>
    </row>
    <row r="131" spans="1:9" ht="20.25" customHeight="1">
      <c r="A131" s="470" t="s">
        <v>639</v>
      </c>
      <c r="B131" s="217" t="s">
        <v>703</v>
      </c>
      <c r="C131" s="288" t="s">
        <v>675</v>
      </c>
      <c r="D131" s="226" t="s">
        <v>676</v>
      </c>
      <c r="E131" s="289" t="s">
        <v>640</v>
      </c>
      <c r="F131" s="290"/>
      <c r="G131" s="291">
        <f>G132</f>
        <v>408712.96</v>
      </c>
      <c r="H131" s="291">
        <f>H132</f>
        <v>408712.96</v>
      </c>
      <c r="I131" s="210">
        <f t="shared" si="7"/>
        <v>100</v>
      </c>
    </row>
    <row r="132" spans="1:9" ht="20.25" customHeight="1">
      <c r="A132" s="467" t="s">
        <v>747</v>
      </c>
      <c r="B132" s="217" t="s">
        <v>703</v>
      </c>
      <c r="C132" s="230" t="s">
        <v>675</v>
      </c>
      <c r="D132" s="231" t="s">
        <v>676</v>
      </c>
      <c r="E132" s="232" t="s">
        <v>640</v>
      </c>
      <c r="F132" s="233" t="s">
        <v>749</v>
      </c>
      <c r="G132" s="234">
        <v>408712.96</v>
      </c>
      <c r="H132" s="234">
        <v>408712.96</v>
      </c>
      <c r="I132" s="210">
        <f t="shared" si="7"/>
        <v>100</v>
      </c>
    </row>
    <row r="133" spans="1:9" ht="30" customHeight="1">
      <c r="A133" s="470" t="s">
        <v>580</v>
      </c>
      <c r="B133" s="217" t="s">
        <v>703</v>
      </c>
      <c r="C133" s="288" t="s">
        <v>675</v>
      </c>
      <c r="D133" s="226" t="s">
        <v>676</v>
      </c>
      <c r="E133" s="289" t="s">
        <v>579</v>
      </c>
      <c r="F133" s="290"/>
      <c r="G133" s="291">
        <f>G134+G135</f>
        <v>15028640.16</v>
      </c>
      <c r="H133" s="291">
        <f>H134+H135</f>
        <v>7943865.52</v>
      </c>
      <c r="I133" s="210">
        <f t="shared" si="7"/>
        <v>52.858179019704465</v>
      </c>
    </row>
    <row r="134" spans="1:9" ht="66" customHeight="1">
      <c r="A134" s="467" t="s">
        <v>595</v>
      </c>
      <c r="B134" s="217" t="s">
        <v>703</v>
      </c>
      <c r="C134" s="230" t="s">
        <v>675</v>
      </c>
      <c r="D134" s="231" t="s">
        <v>676</v>
      </c>
      <c r="E134" s="232" t="s">
        <v>579</v>
      </c>
      <c r="F134" s="233" t="s">
        <v>578</v>
      </c>
      <c r="G134" s="234">
        <v>4961640.16</v>
      </c>
      <c r="H134" s="234">
        <v>4961640.16</v>
      </c>
      <c r="I134" s="210">
        <f t="shared" si="7"/>
        <v>100</v>
      </c>
    </row>
    <row r="135" spans="1:9" ht="30" customHeight="1">
      <c r="A135" s="467" t="s">
        <v>656</v>
      </c>
      <c r="B135" s="217" t="s">
        <v>703</v>
      </c>
      <c r="C135" s="230" t="s">
        <v>675</v>
      </c>
      <c r="D135" s="231" t="s">
        <v>676</v>
      </c>
      <c r="E135" s="232" t="s">
        <v>579</v>
      </c>
      <c r="F135" s="233" t="s">
        <v>578</v>
      </c>
      <c r="G135" s="234">
        <v>10067000</v>
      </c>
      <c r="H135" s="234">
        <v>2982225.36</v>
      </c>
      <c r="I135" s="210">
        <f t="shared" si="7"/>
        <v>29.623774312108868</v>
      </c>
    </row>
    <row r="136" spans="1:9" ht="21.75" customHeight="1">
      <c r="A136" s="491" t="s">
        <v>581</v>
      </c>
      <c r="B136" s="217" t="s">
        <v>703</v>
      </c>
      <c r="C136" s="292" t="s">
        <v>675</v>
      </c>
      <c r="D136" s="219" t="s">
        <v>678</v>
      </c>
      <c r="E136" s="220"/>
      <c r="F136" s="221"/>
      <c r="G136" s="293">
        <f>G137+G139+G141+G143+G145</f>
        <v>1168068</v>
      </c>
      <c r="H136" s="293">
        <f>H137+H143+H145</f>
        <v>849564</v>
      </c>
      <c r="I136" s="210">
        <f t="shared" si="7"/>
        <v>72.73240941452038</v>
      </c>
    </row>
    <row r="137" spans="1:9" ht="21.75" customHeight="1">
      <c r="A137" s="475" t="s">
        <v>616</v>
      </c>
      <c r="B137" s="217" t="s">
        <v>703</v>
      </c>
      <c r="C137" s="237" t="s">
        <v>675</v>
      </c>
      <c r="D137" s="238" t="s">
        <v>678</v>
      </c>
      <c r="E137" s="242" t="s">
        <v>617</v>
      </c>
      <c r="F137" s="239"/>
      <c r="G137" s="240">
        <f>G138</f>
        <v>1081837</v>
      </c>
      <c r="H137" s="240">
        <f>H138</f>
        <v>833333</v>
      </c>
      <c r="I137" s="210">
        <f t="shared" si="7"/>
        <v>77.02944158870514</v>
      </c>
    </row>
    <row r="138" spans="1:9" ht="26.25" customHeight="1">
      <c r="A138" s="492" t="s">
        <v>618</v>
      </c>
      <c r="B138" s="217" t="s">
        <v>703</v>
      </c>
      <c r="C138" s="294" t="s">
        <v>675</v>
      </c>
      <c r="D138" s="231" t="s">
        <v>678</v>
      </c>
      <c r="E138" s="232" t="s">
        <v>617</v>
      </c>
      <c r="F138" s="233" t="s">
        <v>39</v>
      </c>
      <c r="G138" s="234">
        <v>1081837</v>
      </c>
      <c r="H138" s="234">
        <v>833333</v>
      </c>
      <c r="I138" s="210">
        <f t="shared" si="7"/>
        <v>77.02944158870514</v>
      </c>
    </row>
    <row r="139" spans="1:9" ht="57.75" customHeight="1">
      <c r="A139" s="470" t="s">
        <v>641</v>
      </c>
      <c r="B139" s="217" t="s">
        <v>703</v>
      </c>
      <c r="C139" s="288" t="s">
        <v>675</v>
      </c>
      <c r="D139" s="226" t="s">
        <v>678</v>
      </c>
      <c r="E139" s="289" t="s">
        <v>642</v>
      </c>
      <c r="F139" s="290"/>
      <c r="G139" s="291">
        <f>G140</f>
        <v>20000</v>
      </c>
      <c r="H139" s="291">
        <f>H140</f>
        <v>0</v>
      </c>
      <c r="I139" s="210">
        <f t="shared" si="7"/>
        <v>0</v>
      </c>
    </row>
    <row r="140" spans="1:9" ht="21.75" customHeight="1">
      <c r="A140" s="467" t="s">
        <v>718</v>
      </c>
      <c r="B140" s="217" t="s">
        <v>703</v>
      </c>
      <c r="C140" s="230" t="s">
        <v>675</v>
      </c>
      <c r="D140" s="231" t="s">
        <v>678</v>
      </c>
      <c r="E140" s="232" t="s">
        <v>642</v>
      </c>
      <c r="F140" s="233" t="s">
        <v>626</v>
      </c>
      <c r="G140" s="234">
        <v>20000</v>
      </c>
      <c r="H140" s="234"/>
      <c r="I140" s="210">
        <f t="shared" si="7"/>
        <v>0</v>
      </c>
    </row>
    <row r="141" spans="1:9" ht="40.5" customHeight="1">
      <c r="A141" s="470" t="s">
        <v>643</v>
      </c>
      <c r="B141" s="217" t="s">
        <v>703</v>
      </c>
      <c r="C141" s="288" t="s">
        <v>675</v>
      </c>
      <c r="D141" s="226" t="s">
        <v>678</v>
      </c>
      <c r="E141" s="289" t="s">
        <v>644</v>
      </c>
      <c r="F141" s="290"/>
      <c r="G141" s="291">
        <f>G142</f>
        <v>50000</v>
      </c>
      <c r="H141" s="291">
        <f>H142</f>
        <v>0</v>
      </c>
      <c r="I141" s="210">
        <f t="shared" si="7"/>
        <v>0</v>
      </c>
    </row>
    <row r="142" spans="1:9" ht="21.75" customHeight="1">
      <c r="A142" s="467" t="s">
        <v>718</v>
      </c>
      <c r="B142" s="217" t="s">
        <v>703</v>
      </c>
      <c r="C142" s="230" t="s">
        <v>675</v>
      </c>
      <c r="D142" s="231" t="s">
        <v>678</v>
      </c>
      <c r="E142" s="232" t="s">
        <v>644</v>
      </c>
      <c r="F142" s="233" t="s">
        <v>626</v>
      </c>
      <c r="G142" s="234">
        <v>50000</v>
      </c>
      <c r="H142" s="234"/>
      <c r="I142" s="210">
        <f t="shared" si="7"/>
        <v>0</v>
      </c>
    </row>
    <row r="143" spans="1:9" ht="20.25" customHeight="1">
      <c r="A143" s="479" t="s">
        <v>582</v>
      </c>
      <c r="B143" s="217" t="s">
        <v>703</v>
      </c>
      <c r="C143" s="237" t="s">
        <v>675</v>
      </c>
      <c r="D143" s="238" t="s">
        <v>678</v>
      </c>
      <c r="E143" s="242" t="s">
        <v>583</v>
      </c>
      <c r="F143" s="239"/>
      <c r="G143" s="240">
        <f>G144</f>
        <v>2250</v>
      </c>
      <c r="H143" s="240">
        <f>H144</f>
        <v>2250</v>
      </c>
      <c r="I143" s="210">
        <f t="shared" si="7"/>
        <v>100</v>
      </c>
    </row>
    <row r="144" spans="1:9" ht="30" customHeight="1">
      <c r="A144" s="478" t="s">
        <v>14</v>
      </c>
      <c r="B144" s="217" t="s">
        <v>703</v>
      </c>
      <c r="C144" s="294" t="s">
        <v>675</v>
      </c>
      <c r="D144" s="231" t="s">
        <v>678</v>
      </c>
      <c r="E144" s="232" t="s">
        <v>583</v>
      </c>
      <c r="F144" s="233" t="s">
        <v>749</v>
      </c>
      <c r="G144" s="234">
        <v>2250</v>
      </c>
      <c r="H144" s="234">
        <v>2250</v>
      </c>
      <c r="I144" s="210">
        <f t="shared" si="7"/>
        <v>100</v>
      </c>
    </row>
    <row r="145" spans="1:9" ht="18" customHeight="1">
      <c r="A145" s="479" t="s">
        <v>585</v>
      </c>
      <c r="B145" s="217" t="s">
        <v>703</v>
      </c>
      <c r="C145" s="237" t="s">
        <v>675</v>
      </c>
      <c r="D145" s="238" t="s">
        <v>678</v>
      </c>
      <c r="E145" s="242" t="s">
        <v>584</v>
      </c>
      <c r="F145" s="239"/>
      <c r="G145" s="240">
        <f>G146</f>
        <v>13981</v>
      </c>
      <c r="H145" s="240">
        <f>H146</f>
        <v>13981</v>
      </c>
      <c r="I145" s="210">
        <f t="shared" si="7"/>
        <v>100</v>
      </c>
    </row>
    <row r="146" spans="1:9" ht="30" customHeight="1">
      <c r="A146" s="478" t="s">
        <v>14</v>
      </c>
      <c r="B146" s="217" t="s">
        <v>703</v>
      </c>
      <c r="C146" s="294" t="s">
        <v>675</v>
      </c>
      <c r="D146" s="231" t="s">
        <v>678</v>
      </c>
      <c r="E146" s="232" t="s">
        <v>584</v>
      </c>
      <c r="F146" s="233" t="s">
        <v>749</v>
      </c>
      <c r="G146" s="234">
        <v>13981</v>
      </c>
      <c r="H146" s="234">
        <v>13981</v>
      </c>
      <c r="I146" s="210">
        <f t="shared" si="7"/>
        <v>100</v>
      </c>
    </row>
    <row r="147" spans="1:9" ht="15.75" customHeight="1">
      <c r="A147" s="491" t="s">
        <v>695</v>
      </c>
      <c r="B147" s="217" t="s">
        <v>703</v>
      </c>
      <c r="C147" s="292" t="s">
        <v>675</v>
      </c>
      <c r="D147" s="219" t="s">
        <v>675</v>
      </c>
      <c r="E147" s="220"/>
      <c r="F147" s="221"/>
      <c r="G147" s="293">
        <f>G148</f>
        <v>39000</v>
      </c>
      <c r="H147" s="293">
        <f>H148</f>
        <v>0</v>
      </c>
      <c r="I147" s="210">
        <f t="shared" si="3"/>
        <v>0</v>
      </c>
    </row>
    <row r="148" spans="1:9" ht="18" customHeight="1">
      <c r="A148" s="479" t="s">
        <v>476</v>
      </c>
      <c r="B148" s="217" t="s">
        <v>703</v>
      </c>
      <c r="C148" s="237" t="s">
        <v>675</v>
      </c>
      <c r="D148" s="238" t="s">
        <v>675</v>
      </c>
      <c r="E148" s="242" t="s">
        <v>477</v>
      </c>
      <c r="F148" s="239"/>
      <c r="G148" s="240">
        <f>G149</f>
        <v>39000</v>
      </c>
      <c r="H148" s="240">
        <f>H149</f>
        <v>0</v>
      </c>
      <c r="I148" s="210">
        <f t="shared" si="3"/>
        <v>0</v>
      </c>
    </row>
    <row r="149" spans="1:9" ht="15.75" customHeight="1">
      <c r="A149" s="493" t="s">
        <v>324</v>
      </c>
      <c r="B149" s="217" t="s">
        <v>703</v>
      </c>
      <c r="C149" s="294" t="s">
        <v>675</v>
      </c>
      <c r="D149" s="231" t="s">
        <v>675</v>
      </c>
      <c r="E149" s="232" t="s">
        <v>477</v>
      </c>
      <c r="F149" s="233" t="s">
        <v>322</v>
      </c>
      <c r="G149" s="234">
        <v>39000</v>
      </c>
      <c r="H149" s="234"/>
      <c r="I149" s="210">
        <f t="shared" si="3"/>
        <v>0</v>
      </c>
    </row>
    <row r="150" spans="1:14" ht="21" customHeight="1">
      <c r="A150" s="488" t="s">
        <v>689</v>
      </c>
      <c r="B150" s="211" t="s">
        <v>703</v>
      </c>
      <c r="C150" s="270" t="s">
        <v>670</v>
      </c>
      <c r="D150" s="282"/>
      <c r="E150" s="272"/>
      <c r="F150" s="271"/>
      <c r="G150" s="273">
        <f>G151+G185+G243+G256</f>
        <v>282669800.05</v>
      </c>
      <c r="H150" s="273">
        <f>H151+H185+H243+H256</f>
        <v>205419646.51999998</v>
      </c>
      <c r="I150" s="210">
        <f t="shared" si="3"/>
        <v>72.67123919274869</v>
      </c>
      <c r="J150" s="411"/>
      <c r="K150" s="411"/>
      <c r="L150" s="411"/>
      <c r="M150" s="411"/>
      <c r="N150" s="412"/>
    </row>
    <row r="151" spans="1:14" ht="22.5" customHeight="1">
      <c r="A151" s="491" t="s">
        <v>690</v>
      </c>
      <c r="B151" s="217" t="s">
        <v>703</v>
      </c>
      <c r="C151" s="295" t="s">
        <v>670</v>
      </c>
      <c r="D151" s="296" t="s">
        <v>669</v>
      </c>
      <c r="E151" s="297"/>
      <c r="F151" s="298"/>
      <c r="G151" s="293">
        <f>G153+G155+G157+G166+G172+G175+G179+G181+G183</f>
        <v>70955741.28</v>
      </c>
      <c r="H151" s="293">
        <f>H153+H155+H157+H166+H172+H175+H179+H181+H183</f>
        <v>52100025.269999996</v>
      </c>
      <c r="I151" s="210">
        <f t="shared" si="3"/>
        <v>73.42608833358099</v>
      </c>
      <c r="J151" s="410"/>
      <c r="K151" s="410"/>
      <c r="N151" s="410"/>
    </row>
    <row r="152" spans="1:9" ht="17.25" customHeight="1">
      <c r="A152" s="494" t="s">
        <v>478</v>
      </c>
      <c r="B152" s="217" t="s">
        <v>703</v>
      </c>
      <c r="C152" s="299" t="s">
        <v>670</v>
      </c>
      <c r="D152" s="225" t="s">
        <v>669</v>
      </c>
      <c r="E152" s="300" t="s">
        <v>479</v>
      </c>
      <c r="F152" s="301"/>
      <c r="G152" s="228">
        <f>G151</f>
        <v>70955741.28</v>
      </c>
      <c r="H152" s="228">
        <f>H151</f>
        <v>52100025.269999996</v>
      </c>
      <c r="I152" s="210">
        <f t="shared" si="3"/>
        <v>73.42608833358099</v>
      </c>
    </row>
    <row r="153" spans="1:14" ht="18" customHeight="1">
      <c r="A153" s="495" t="s">
        <v>480</v>
      </c>
      <c r="B153" s="217" t="s">
        <v>703</v>
      </c>
      <c r="C153" s="302" t="s">
        <v>670</v>
      </c>
      <c r="D153" s="303" t="s">
        <v>669</v>
      </c>
      <c r="E153" s="304" t="s">
        <v>481</v>
      </c>
      <c r="F153" s="305"/>
      <c r="G153" s="306">
        <f>G154</f>
        <v>11538000</v>
      </c>
      <c r="H153" s="306">
        <f>H154</f>
        <v>9405520.24</v>
      </c>
      <c r="I153" s="210">
        <f t="shared" si="3"/>
        <v>81.51776945744497</v>
      </c>
      <c r="J153" s="410"/>
      <c r="K153" s="410"/>
      <c r="N153" s="410"/>
    </row>
    <row r="154" spans="1:9" ht="31.5" customHeight="1">
      <c r="A154" s="467" t="s">
        <v>14</v>
      </c>
      <c r="B154" s="217" t="s">
        <v>703</v>
      </c>
      <c r="C154" s="294" t="s">
        <v>670</v>
      </c>
      <c r="D154" s="231" t="s">
        <v>669</v>
      </c>
      <c r="E154" s="232" t="s">
        <v>481</v>
      </c>
      <c r="F154" s="233" t="s">
        <v>749</v>
      </c>
      <c r="G154" s="234">
        <v>11538000</v>
      </c>
      <c r="H154" s="234">
        <v>9405520.24</v>
      </c>
      <c r="I154" s="210">
        <f t="shared" si="3"/>
        <v>81.51776945744497</v>
      </c>
    </row>
    <row r="155" spans="1:9" ht="31.5" customHeight="1">
      <c r="A155" s="495" t="s">
        <v>645</v>
      </c>
      <c r="B155" s="217" t="s">
        <v>703</v>
      </c>
      <c r="C155" s="302" t="s">
        <v>670</v>
      </c>
      <c r="D155" s="303" t="s">
        <v>669</v>
      </c>
      <c r="E155" s="304" t="s">
        <v>646</v>
      </c>
      <c r="F155" s="305"/>
      <c r="G155" s="306">
        <f>G156</f>
        <v>200000</v>
      </c>
      <c r="H155" s="306">
        <f>H156</f>
        <v>143357.71</v>
      </c>
      <c r="I155" s="210">
        <f>H155/G155*100</f>
        <v>71.678855</v>
      </c>
    </row>
    <row r="156" spans="1:9" ht="31.5" customHeight="1">
      <c r="A156" s="467" t="s">
        <v>14</v>
      </c>
      <c r="B156" s="217" t="s">
        <v>703</v>
      </c>
      <c r="C156" s="294" t="s">
        <v>670</v>
      </c>
      <c r="D156" s="231" t="s">
        <v>669</v>
      </c>
      <c r="E156" s="232" t="s">
        <v>646</v>
      </c>
      <c r="F156" s="233" t="s">
        <v>749</v>
      </c>
      <c r="G156" s="234">
        <v>200000</v>
      </c>
      <c r="H156" s="234">
        <v>143357.71</v>
      </c>
      <c r="I156" s="210">
        <f>H156/G156*100</f>
        <v>71.678855</v>
      </c>
    </row>
    <row r="157" spans="1:9" ht="18" customHeight="1">
      <c r="A157" s="496" t="s">
        <v>482</v>
      </c>
      <c r="B157" s="217" t="s">
        <v>703</v>
      </c>
      <c r="C157" s="302" t="s">
        <v>670</v>
      </c>
      <c r="D157" s="303" t="s">
        <v>669</v>
      </c>
      <c r="E157" s="304" t="s">
        <v>483</v>
      </c>
      <c r="F157" s="305"/>
      <c r="G157" s="306">
        <f>SUM(G158:G165)</f>
        <v>26732779.28</v>
      </c>
      <c r="H157" s="306">
        <f>SUM(H158:H165)</f>
        <v>18852555.209999997</v>
      </c>
      <c r="I157" s="210">
        <f t="shared" si="3"/>
        <v>70.52224167393042</v>
      </c>
    </row>
    <row r="158" spans="1:9" ht="26.25" customHeight="1">
      <c r="A158" s="467" t="s">
        <v>10</v>
      </c>
      <c r="B158" s="217" t="s">
        <v>703</v>
      </c>
      <c r="C158" s="268" t="s">
        <v>670</v>
      </c>
      <c r="D158" s="269" t="s">
        <v>669</v>
      </c>
      <c r="E158" s="232" t="s">
        <v>483</v>
      </c>
      <c r="F158" s="264" t="s">
        <v>11</v>
      </c>
      <c r="G158" s="234">
        <v>17867400</v>
      </c>
      <c r="H158" s="234">
        <v>12258106.62</v>
      </c>
      <c r="I158" s="210">
        <f t="shared" si="3"/>
        <v>68.60598979146378</v>
      </c>
    </row>
    <row r="159" spans="1:9" ht="28.5" customHeight="1">
      <c r="A159" s="467" t="s">
        <v>13</v>
      </c>
      <c r="B159" s="217" t="s">
        <v>703</v>
      </c>
      <c r="C159" s="268" t="s">
        <v>670</v>
      </c>
      <c r="D159" s="269" t="s">
        <v>669</v>
      </c>
      <c r="E159" s="232" t="s">
        <v>483</v>
      </c>
      <c r="F159" s="264" t="s">
        <v>12</v>
      </c>
      <c r="G159" s="234">
        <v>560079.63</v>
      </c>
      <c r="H159" s="234">
        <v>224799.18</v>
      </c>
      <c r="I159" s="210">
        <f t="shared" si="3"/>
        <v>40.13700337575212</v>
      </c>
    </row>
    <row r="160" spans="1:9" ht="26.25" customHeight="1">
      <c r="A160" s="467" t="s">
        <v>746</v>
      </c>
      <c r="B160" s="217" t="s">
        <v>703</v>
      </c>
      <c r="C160" s="268" t="s">
        <v>670</v>
      </c>
      <c r="D160" s="269" t="s">
        <v>669</v>
      </c>
      <c r="E160" s="232" t="s">
        <v>483</v>
      </c>
      <c r="F160" s="264" t="s">
        <v>748</v>
      </c>
      <c r="G160" s="234">
        <v>7000</v>
      </c>
      <c r="H160" s="234"/>
      <c r="I160" s="210">
        <f t="shared" si="3"/>
        <v>0</v>
      </c>
    </row>
    <row r="161" spans="1:9" ht="27.75" customHeight="1">
      <c r="A161" s="467" t="s">
        <v>14</v>
      </c>
      <c r="B161" s="217" t="s">
        <v>703</v>
      </c>
      <c r="C161" s="268" t="s">
        <v>670</v>
      </c>
      <c r="D161" s="269" t="s">
        <v>669</v>
      </c>
      <c r="E161" s="232" t="s">
        <v>483</v>
      </c>
      <c r="F161" s="264" t="s">
        <v>749</v>
      </c>
      <c r="G161" s="234">
        <v>7192700</v>
      </c>
      <c r="H161" s="234">
        <v>5393758.32</v>
      </c>
      <c r="I161" s="210">
        <f t="shared" si="3"/>
        <v>74.98934085948254</v>
      </c>
    </row>
    <row r="162" spans="1:9" ht="43.5" customHeight="1">
      <c r="A162" s="497" t="s">
        <v>15</v>
      </c>
      <c r="B162" s="217" t="s">
        <v>703</v>
      </c>
      <c r="C162" s="307" t="s">
        <v>670</v>
      </c>
      <c r="D162" s="269" t="s">
        <v>669</v>
      </c>
      <c r="E162" s="232" t="s">
        <v>483</v>
      </c>
      <c r="F162" s="264" t="s">
        <v>16</v>
      </c>
      <c r="G162" s="234">
        <v>340000</v>
      </c>
      <c r="H162" s="234">
        <v>291333</v>
      </c>
      <c r="I162" s="210">
        <f t="shared" si="3"/>
        <v>85.68617647058824</v>
      </c>
    </row>
    <row r="163" spans="1:9" ht="65.25" customHeight="1">
      <c r="A163" s="467" t="s">
        <v>9</v>
      </c>
      <c r="B163" s="217" t="s">
        <v>703</v>
      </c>
      <c r="C163" s="268" t="s">
        <v>670</v>
      </c>
      <c r="D163" s="269" t="s">
        <v>669</v>
      </c>
      <c r="E163" s="232" t="s">
        <v>483</v>
      </c>
      <c r="F163" s="264" t="s">
        <v>5</v>
      </c>
      <c r="G163" s="234">
        <v>172746.48</v>
      </c>
      <c r="H163" s="234">
        <v>160256.37</v>
      </c>
      <c r="I163" s="210">
        <f t="shared" si="3"/>
        <v>92.76968769493884</v>
      </c>
    </row>
    <row r="164" spans="1:9" ht="21.75" customHeight="1">
      <c r="A164" s="467" t="s">
        <v>4</v>
      </c>
      <c r="B164" s="217" t="s">
        <v>703</v>
      </c>
      <c r="C164" s="268" t="s">
        <v>670</v>
      </c>
      <c r="D164" s="269" t="s">
        <v>669</v>
      </c>
      <c r="E164" s="232" t="s">
        <v>483</v>
      </c>
      <c r="F164" s="233" t="s">
        <v>7</v>
      </c>
      <c r="G164" s="234">
        <v>519686.14</v>
      </c>
      <c r="H164" s="234">
        <v>475192.09</v>
      </c>
      <c r="I164" s="210">
        <f t="shared" si="3"/>
        <v>91.43828426903977</v>
      </c>
    </row>
    <row r="165" spans="1:9" ht="22.5" customHeight="1">
      <c r="A165" s="467" t="s">
        <v>6</v>
      </c>
      <c r="B165" s="217" t="s">
        <v>703</v>
      </c>
      <c r="C165" s="268" t="s">
        <v>670</v>
      </c>
      <c r="D165" s="269" t="s">
        <v>669</v>
      </c>
      <c r="E165" s="232" t="s">
        <v>483</v>
      </c>
      <c r="F165" s="233" t="s">
        <v>8</v>
      </c>
      <c r="G165" s="234">
        <v>73167.03</v>
      </c>
      <c r="H165" s="234">
        <v>49109.63</v>
      </c>
      <c r="I165" s="210">
        <f t="shared" si="3"/>
        <v>67.11988992856482</v>
      </c>
    </row>
    <row r="166" spans="1:9" ht="46.5" customHeight="1">
      <c r="A166" s="490" t="s">
        <v>484</v>
      </c>
      <c r="B166" s="217" t="s">
        <v>703</v>
      </c>
      <c r="C166" s="308" t="s">
        <v>670</v>
      </c>
      <c r="D166" s="309" t="s">
        <v>669</v>
      </c>
      <c r="E166" s="226" t="s">
        <v>485</v>
      </c>
      <c r="F166" s="227"/>
      <c r="G166" s="228">
        <f>SUM(G167:G171)</f>
        <v>29102000</v>
      </c>
      <c r="H166" s="228">
        <f>SUM(H167:H171)</f>
        <v>22006293.919999998</v>
      </c>
      <c r="I166" s="210">
        <f t="shared" si="3"/>
        <v>75.61780606143907</v>
      </c>
    </row>
    <row r="167" spans="1:9" ht="27.75" customHeight="1">
      <c r="A167" s="467" t="s">
        <v>10</v>
      </c>
      <c r="B167" s="217" t="s">
        <v>703</v>
      </c>
      <c r="C167" s="268" t="s">
        <v>670</v>
      </c>
      <c r="D167" s="269" t="s">
        <v>669</v>
      </c>
      <c r="E167" s="232" t="s">
        <v>485</v>
      </c>
      <c r="F167" s="264" t="s">
        <v>11</v>
      </c>
      <c r="G167" s="234">
        <v>27017517</v>
      </c>
      <c r="H167" s="234">
        <v>20821678.61</v>
      </c>
      <c r="I167" s="210">
        <f t="shared" si="3"/>
        <v>77.06732861498709</v>
      </c>
    </row>
    <row r="168" spans="1:9" ht="16.5" customHeight="1">
      <c r="A168" s="467" t="s">
        <v>13</v>
      </c>
      <c r="B168" s="217" t="s">
        <v>703</v>
      </c>
      <c r="C168" s="268" t="s">
        <v>670</v>
      </c>
      <c r="D168" s="269" t="s">
        <v>669</v>
      </c>
      <c r="E168" s="232" t="s">
        <v>485</v>
      </c>
      <c r="F168" s="264" t="s">
        <v>12</v>
      </c>
      <c r="G168" s="234">
        <v>353249.04</v>
      </c>
      <c r="H168" s="234">
        <v>289216.16</v>
      </c>
      <c r="I168" s="210">
        <f t="shared" si="3"/>
        <v>81.8731623446167</v>
      </c>
    </row>
    <row r="169" spans="1:9" ht="19.5" customHeight="1">
      <c r="A169" s="467" t="s">
        <v>746</v>
      </c>
      <c r="B169" s="217" t="s">
        <v>703</v>
      </c>
      <c r="C169" s="268" t="s">
        <v>670</v>
      </c>
      <c r="D169" s="269" t="s">
        <v>669</v>
      </c>
      <c r="E169" s="232" t="s">
        <v>485</v>
      </c>
      <c r="F169" s="264" t="s">
        <v>748</v>
      </c>
      <c r="G169" s="234">
        <v>2900</v>
      </c>
      <c r="H169" s="234"/>
      <c r="I169" s="210">
        <f t="shared" si="3"/>
        <v>0</v>
      </c>
    </row>
    <row r="170" spans="1:9" ht="30" customHeight="1">
      <c r="A170" s="467" t="s">
        <v>14</v>
      </c>
      <c r="B170" s="217" t="s">
        <v>703</v>
      </c>
      <c r="C170" s="268" t="s">
        <v>670</v>
      </c>
      <c r="D170" s="269" t="s">
        <v>669</v>
      </c>
      <c r="E170" s="232" t="s">
        <v>485</v>
      </c>
      <c r="F170" s="264" t="s">
        <v>749</v>
      </c>
      <c r="G170" s="234">
        <v>633333.96</v>
      </c>
      <c r="H170" s="234">
        <v>122585.15</v>
      </c>
      <c r="I170" s="210">
        <f t="shared" si="3"/>
        <v>19.355530848211583</v>
      </c>
    </row>
    <row r="171" spans="1:9" ht="41.25" customHeight="1">
      <c r="A171" s="497" t="s">
        <v>15</v>
      </c>
      <c r="B171" s="217" t="s">
        <v>703</v>
      </c>
      <c r="C171" s="307" t="s">
        <v>670</v>
      </c>
      <c r="D171" s="269" t="s">
        <v>669</v>
      </c>
      <c r="E171" s="232" t="s">
        <v>485</v>
      </c>
      <c r="F171" s="264" t="s">
        <v>16</v>
      </c>
      <c r="G171" s="234">
        <v>1095000</v>
      </c>
      <c r="H171" s="234">
        <v>772814</v>
      </c>
      <c r="I171" s="210">
        <f t="shared" si="3"/>
        <v>70.5766210045662</v>
      </c>
    </row>
    <row r="172" spans="1:9" ht="65.25" customHeight="1">
      <c r="A172" s="479" t="s">
        <v>486</v>
      </c>
      <c r="B172" s="217" t="s">
        <v>703</v>
      </c>
      <c r="C172" s="237" t="s">
        <v>670</v>
      </c>
      <c r="D172" s="238" t="s">
        <v>669</v>
      </c>
      <c r="E172" s="242" t="s">
        <v>487</v>
      </c>
      <c r="F172" s="239"/>
      <c r="G172" s="240">
        <f>G173+G174</f>
        <v>1020000</v>
      </c>
      <c r="H172" s="240">
        <f>H173+H174</f>
        <v>702929.19</v>
      </c>
      <c r="I172" s="210">
        <f t="shared" si="3"/>
        <v>68.91462647058823</v>
      </c>
    </row>
    <row r="173" spans="1:9" ht="18.75" customHeight="1">
      <c r="A173" s="493" t="s">
        <v>13</v>
      </c>
      <c r="B173" s="217" t="s">
        <v>703</v>
      </c>
      <c r="C173" s="230" t="s">
        <v>670</v>
      </c>
      <c r="D173" s="231" t="s">
        <v>669</v>
      </c>
      <c r="E173" s="232" t="s">
        <v>487</v>
      </c>
      <c r="F173" s="233" t="s">
        <v>12</v>
      </c>
      <c r="G173" s="234">
        <v>920000</v>
      </c>
      <c r="H173" s="234">
        <v>640853.1</v>
      </c>
      <c r="I173" s="210">
        <f t="shared" si="3"/>
        <v>69.65794565217391</v>
      </c>
    </row>
    <row r="174" spans="1:9" ht="16.5" customHeight="1">
      <c r="A174" s="493" t="s">
        <v>744</v>
      </c>
      <c r="B174" s="217" t="s">
        <v>703</v>
      </c>
      <c r="C174" s="230" t="s">
        <v>670</v>
      </c>
      <c r="D174" s="231" t="s">
        <v>669</v>
      </c>
      <c r="E174" s="232" t="s">
        <v>487</v>
      </c>
      <c r="F174" s="233" t="s">
        <v>743</v>
      </c>
      <c r="G174" s="234">
        <v>100000</v>
      </c>
      <c r="H174" s="234">
        <v>62076.09</v>
      </c>
      <c r="I174" s="210">
        <f t="shared" si="3"/>
        <v>62.07608999999999</v>
      </c>
    </row>
    <row r="175" spans="1:9" ht="75" customHeight="1">
      <c r="A175" s="479" t="s">
        <v>488</v>
      </c>
      <c r="B175" s="217" t="s">
        <v>703</v>
      </c>
      <c r="C175" s="237" t="s">
        <v>670</v>
      </c>
      <c r="D175" s="238" t="s">
        <v>669</v>
      </c>
      <c r="E175" s="242" t="s">
        <v>489</v>
      </c>
      <c r="F175" s="239"/>
      <c r="G175" s="240">
        <f>SUM(G176:G178)</f>
        <v>644962</v>
      </c>
      <c r="H175" s="240">
        <f>SUM(H176:H178)</f>
        <v>62678.17</v>
      </c>
      <c r="I175" s="210">
        <f t="shared" si="3"/>
        <v>9.718118276735684</v>
      </c>
    </row>
    <row r="176" spans="1:9" ht="35.25" customHeight="1">
      <c r="A176" s="467" t="s">
        <v>10</v>
      </c>
      <c r="B176" s="217" t="s">
        <v>703</v>
      </c>
      <c r="C176" s="241" t="s">
        <v>670</v>
      </c>
      <c r="D176" s="232" t="s">
        <v>669</v>
      </c>
      <c r="E176" s="232" t="s">
        <v>489</v>
      </c>
      <c r="F176" s="232" t="s">
        <v>11</v>
      </c>
      <c r="G176" s="234">
        <v>140000</v>
      </c>
      <c r="H176" s="234">
        <v>60794.17</v>
      </c>
      <c r="I176" s="210">
        <f t="shared" si="3"/>
        <v>43.42440714285714</v>
      </c>
    </row>
    <row r="177" spans="1:9" ht="30" customHeight="1">
      <c r="A177" s="467" t="s">
        <v>14</v>
      </c>
      <c r="B177" s="217" t="s">
        <v>703</v>
      </c>
      <c r="C177" s="241" t="s">
        <v>670</v>
      </c>
      <c r="D177" s="232" t="s">
        <v>669</v>
      </c>
      <c r="E177" s="232" t="s">
        <v>489</v>
      </c>
      <c r="F177" s="232" t="s">
        <v>749</v>
      </c>
      <c r="G177" s="234">
        <v>504962</v>
      </c>
      <c r="H177" s="234">
        <v>1884</v>
      </c>
      <c r="I177" s="210">
        <f t="shared" si="3"/>
        <v>0.373097381585149</v>
      </c>
    </row>
    <row r="178" spans="1:9" ht="18.75" customHeight="1">
      <c r="A178" s="493" t="s">
        <v>744</v>
      </c>
      <c r="B178" s="217" t="s">
        <v>703</v>
      </c>
      <c r="C178" s="241" t="s">
        <v>670</v>
      </c>
      <c r="D178" s="232" t="s">
        <v>669</v>
      </c>
      <c r="E178" s="232" t="s">
        <v>489</v>
      </c>
      <c r="F178" s="232" t="s">
        <v>743</v>
      </c>
      <c r="G178" s="234"/>
      <c r="H178" s="234"/>
      <c r="I178" s="210"/>
    </row>
    <row r="179" spans="1:9" ht="21.75" customHeight="1">
      <c r="A179" s="479" t="s">
        <v>41</v>
      </c>
      <c r="B179" s="217" t="s">
        <v>703</v>
      </c>
      <c r="C179" s="237" t="s">
        <v>670</v>
      </c>
      <c r="D179" s="238" t="s">
        <v>669</v>
      </c>
      <c r="E179" s="242" t="s">
        <v>490</v>
      </c>
      <c r="F179" s="239"/>
      <c r="G179" s="240">
        <f>G180</f>
        <v>320000</v>
      </c>
      <c r="H179" s="240">
        <f>H180</f>
        <v>0</v>
      </c>
      <c r="I179" s="210">
        <f>H179/G179*100</f>
        <v>0</v>
      </c>
    </row>
    <row r="180" spans="1:9" ht="30" customHeight="1">
      <c r="A180" s="493" t="s">
        <v>23</v>
      </c>
      <c r="B180" s="217" t="s">
        <v>703</v>
      </c>
      <c r="C180" s="230" t="s">
        <v>670</v>
      </c>
      <c r="D180" s="231" t="s">
        <v>669</v>
      </c>
      <c r="E180" s="232" t="s">
        <v>490</v>
      </c>
      <c r="F180" s="232" t="s">
        <v>24</v>
      </c>
      <c r="G180" s="234">
        <v>320000</v>
      </c>
      <c r="H180" s="234"/>
      <c r="I180" s="210">
        <f t="shared" si="3"/>
        <v>0</v>
      </c>
    </row>
    <row r="181" spans="1:9" ht="18.75" customHeight="1">
      <c r="A181" s="479" t="s">
        <v>42</v>
      </c>
      <c r="B181" s="217" t="s">
        <v>703</v>
      </c>
      <c r="C181" s="237" t="s">
        <v>670</v>
      </c>
      <c r="D181" s="238" t="s">
        <v>669</v>
      </c>
      <c r="E181" s="242" t="s">
        <v>43</v>
      </c>
      <c r="F181" s="239"/>
      <c r="G181" s="240">
        <f>G182</f>
        <v>35000</v>
      </c>
      <c r="H181" s="240">
        <f>H182</f>
        <v>0</v>
      </c>
      <c r="I181" s="210">
        <f t="shared" si="3"/>
        <v>0</v>
      </c>
    </row>
    <row r="182" spans="1:9" ht="24" customHeight="1">
      <c r="A182" s="493" t="s">
        <v>23</v>
      </c>
      <c r="B182" s="217" t="s">
        <v>703</v>
      </c>
      <c r="C182" s="230" t="s">
        <v>670</v>
      </c>
      <c r="D182" s="231" t="s">
        <v>669</v>
      </c>
      <c r="E182" s="232" t="s">
        <v>43</v>
      </c>
      <c r="F182" s="232" t="s">
        <v>24</v>
      </c>
      <c r="G182" s="234">
        <v>35000</v>
      </c>
      <c r="H182" s="234"/>
      <c r="I182" s="210">
        <f t="shared" si="3"/>
        <v>0</v>
      </c>
    </row>
    <row r="183" spans="1:9" ht="24.75" customHeight="1">
      <c r="A183" s="479" t="s">
        <v>32</v>
      </c>
      <c r="B183" s="217" t="s">
        <v>703</v>
      </c>
      <c r="C183" s="237" t="s">
        <v>670</v>
      </c>
      <c r="D183" s="238" t="s">
        <v>669</v>
      </c>
      <c r="E183" s="242" t="s">
        <v>586</v>
      </c>
      <c r="F183" s="239"/>
      <c r="G183" s="240">
        <f>G184</f>
        <v>1363000</v>
      </c>
      <c r="H183" s="240">
        <f>H184</f>
        <v>926690.83</v>
      </c>
      <c r="I183" s="210">
        <f t="shared" si="3"/>
        <v>67.98905575935437</v>
      </c>
    </row>
    <row r="184" spans="1:14" ht="29.25" customHeight="1">
      <c r="A184" s="467" t="s">
        <v>14</v>
      </c>
      <c r="B184" s="217" t="s">
        <v>703</v>
      </c>
      <c r="C184" s="230" t="s">
        <v>670</v>
      </c>
      <c r="D184" s="231" t="s">
        <v>669</v>
      </c>
      <c r="E184" s="232" t="s">
        <v>586</v>
      </c>
      <c r="F184" s="232" t="s">
        <v>749</v>
      </c>
      <c r="G184" s="234">
        <v>1363000</v>
      </c>
      <c r="H184" s="234">
        <v>926690.83</v>
      </c>
      <c r="I184" s="210">
        <f t="shared" si="3"/>
        <v>67.98905575935437</v>
      </c>
      <c r="J184" s="411"/>
      <c r="K184" s="411"/>
      <c r="L184" s="411"/>
      <c r="M184" s="411"/>
      <c r="N184" s="412"/>
    </row>
    <row r="185" spans="1:14" ht="14.25" customHeight="1">
      <c r="A185" s="491" t="s">
        <v>691</v>
      </c>
      <c r="B185" s="217" t="s">
        <v>703</v>
      </c>
      <c r="C185" s="292" t="s">
        <v>670</v>
      </c>
      <c r="D185" s="310" t="s">
        <v>676</v>
      </c>
      <c r="E185" s="220"/>
      <c r="F185" s="311"/>
      <c r="G185" s="293">
        <f>G186+G188+G213+G190+G226+G199+G201+G222+G204+G228+G234+G236+G239+G241+G230+G232</f>
        <v>194447436.41</v>
      </c>
      <c r="H185" s="293">
        <f>H186+H188+H213+H190+H226+H199+H201+H222+H204+H228+H234+H236+H239</f>
        <v>144227339.31</v>
      </c>
      <c r="I185" s="210">
        <f t="shared" si="3"/>
        <v>74.17291889921914</v>
      </c>
      <c r="J185" s="411"/>
      <c r="K185" s="411"/>
      <c r="L185" s="411"/>
      <c r="M185" s="411"/>
      <c r="N185" s="412"/>
    </row>
    <row r="186" spans="1:14" ht="24.75" customHeight="1">
      <c r="A186" s="498" t="s">
        <v>491</v>
      </c>
      <c r="B186" s="217" t="s">
        <v>703</v>
      </c>
      <c r="C186" s="312" t="s">
        <v>670</v>
      </c>
      <c r="D186" s="313" t="s">
        <v>676</v>
      </c>
      <c r="E186" s="314" t="s">
        <v>492</v>
      </c>
      <c r="F186" s="315"/>
      <c r="G186" s="316">
        <f>G187</f>
        <v>2950000</v>
      </c>
      <c r="H186" s="316">
        <f>H187</f>
        <v>1630597.66</v>
      </c>
      <c r="I186" s="210">
        <f t="shared" si="3"/>
        <v>55.27449694915254</v>
      </c>
      <c r="J186" s="410"/>
      <c r="K186" s="410"/>
      <c r="N186" s="410"/>
    </row>
    <row r="187" spans="1:14" ht="29.25" customHeight="1">
      <c r="A187" s="467" t="s">
        <v>14</v>
      </c>
      <c r="B187" s="217" t="s">
        <v>703</v>
      </c>
      <c r="C187" s="268" t="s">
        <v>670</v>
      </c>
      <c r="D187" s="269" t="s">
        <v>676</v>
      </c>
      <c r="E187" s="232" t="s">
        <v>492</v>
      </c>
      <c r="F187" s="233" t="s">
        <v>749</v>
      </c>
      <c r="G187" s="234">
        <v>2950000</v>
      </c>
      <c r="H187" s="234">
        <v>1630597.66</v>
      </c>
      <c r="I187" s="210">
        <f t="shared" si="3"/>
        <v>55.27449694915254</v>
      </c>
      <c r="J187" s="410"/>
      <c r="K187" s="410"/>
      <c r="N187" s="410"/>
    </row>
    <row r="188" spans="1:9" ht="16.5" customHeight="1">
      <c r="A188" s="499" t="s">
        <v>493</v>
      </c>
      <c r="B188" s="217" t="s">
        <v>703</v>
      </c>
      <c r="C188" s="317" t="s">
        <v>670</v>
      </c>
      <c r="D188" s="318" t="s">
        <v>676</v>
      </c>
      <c r="E188" s="304" t="s">
        <v>494</v>
      </c>
      <c r="F188" s="319"/>
      <c r="G188" s="306">
        <f>G189</f>
        <v>197000</v>
      </c>
      <c r="H188" s="306">
        <f>H189</f>
        <v>0</v>
      </c>
      <c r="I188" s="210">
        <f t="shared" si="3"/>
        <v>0</v>
      </c>
    </row>
    <row r="189" spans="1:9" ht="27.75" customHeight="1">
      <c r="A189" s="500" t="s">
        <v>14</v>
      </c>
      <c r="B189" s="217" t="s">
        <v>703</v>
      </c>
      <c r="C189" s="307" t="s">
        <v>670</v>
      </c>
      <c r="D189" s="269" t="s">
        <v>676</v>
      </c>
      <c r="E189" s="232" t="s">
        <v>494</v>
      </c>
      <c r="F189" s="267" t="s">
        <v>749</v>
      </c>
      <c r="G189" s="234">
        <v>197000</v>
      </c>
      <c r="H189" s="234"/>
      <c r="I189" s="210">
        <f t="shared" si="3"/>
        <v>0</v>
      </c>
    </row>
    <row r="190" spans="1:9" ht="18.75" customHeight="1">
      <c r="A190" s="495" t="s">
        <v>495</v>
      </c>
      <c r="B190" s="217" t="s">
        <v>703</v>
      </c>
      <c r="C190" s="320" t="s">
        <v>670</v>
      </c>
      <c r="D190" s="318" t="s">
        <v>676</v>
      </c>
      <c r="E190" s="304" t="s">
        <v>496</v>
      </c>
      <c r="F190" s="319"/>
      <c r="G190" s="306">
        <f>SUM(G191:G198)</f>
        <v>31580115.41</v>
      </c>
      <c r="H190" s="306">
        <f>SUM(H191:H198)</f>
        <v>21217849.5</v>
      </c>
      <c r="I190" s="210">
        <f t="shared" si="3"/>
        <v>67.18737162461814</v>
      </c>
    </row>
    <row r="191" spans="1:9" ht="26.25" customHeight="1">
      <c r="A191" s="467" t="s">
        <v>10</v>
      </c>
      <c r="B191" s="217" t="s">
        <v>703</v>
      </c>
      <c r="C191" s="268" t="s">
        <v>670</v>
      </c>
      <c r="D191" s="269" t="s">
        <v>676</v>
      </c>
      <c r="E191" s="232" t="s">
        <v>496</v>
      </c>
      <c r="F191" s="267" t="s">
        <v>11</v>
      </c>
      <c r="G191" s="234">
        <v>3752000</v>
      </c>
      <c r="H191" s="234">
        <v>188578.87</v>
      </c>
      <c r="I191" s="210">
        <f t="shared" si="3"/>
        <v>5.026089285714286</v>
      </c>
    </row>
    <row r="192" spans="1:9" ht="26.25" customHeight="1">
      <c r="A192" s="467" t="s">
        <v>13</v>
      </c>
      <c r="B192" s="321" t="s">
        <v>703</v>
      </c>
      <c r="C192" s="268" t="s">
        <v>670</v>
      </c>
      <c r="D192" s="269" t="s">
        <v>676</v>
      </c>
      <c r="E192" s="232" t="s">
        <v>496</v>
      </c>
      <c r="F192" s="264" t="s">
        <v>12</v>
      </c>
      <c r="G192" s="234">
        <v>196750</v>
      </c>
      <c r="H192" s="234">
        <v>153906</v>
      </c>
      <c r="I192" s="210">
        <f t="shared" si="3"/>
        <v>78.22414231257942</v>
      </c>
    </row>
    <row r="193" spans="1:9" ht="33.75" customHeight="1">
      <c r="A193" s="467" t="s">
        <v>14</v>
      </c>
      <c r="B193" s="217" t="s">
        <v>703</v>
      </c>
      <c r="C193" s="268" t="s">
        <v>670</v>
      </c>
      <c r="D193" s="269" t="s">
        <v>676</v>
      </c>
      <c r="E193" s="232" t="s">
        <v>496</v>
      </c>
      <c r="F193" s="264" t="s">
        <v>749</v>
      </c>
      <c r="G193" s="234">
        <v>14191422.41</v>
      </c>
      <c r="H193" s="234">
        <v>10009084.47</v>
      </c>
      <c r="I193" s="210">
        <f t="shared" si="3"/>
        <v>70.52911386068736</v>
      </c>
    </row>
    <row r="194" spans="1:9" ht="42" customHeight="1">
      <c r="A194" s="497" t="s">
        <v>15</v>
      </c>
      <c r="B194" s="217" t="s">
        <v>703</v>
      </c>
      <c r="C194" s="307" t="s">
        <v>670</v>
      </c>
      <c r="D194" s="269" t="s">
        <v>676</v>
      </c>
      <c r="E194" s="232" t="s">
        <v>496</v>
      </c>
      <c r="F194" s="264" t="s">
        <v>16</v>
      </c>
      <c r="G194" s="234">
        <v>12023500</v>
      </c>
      <c r="H194" s="234">
        <v>9684102.16</v>
      </c>
      <c r="I194" s="210">
        <f t="shared" si="3"/>
        <v>80.54312105460141</v>
      </c>
    </row>
    <row r="195" spans="1:9" ht="42" customHeight="1">
      <c r="A195" s="493" t="s">
        <v>744</v>
      </c>
      <c r="B195" s="217" t="s">
        <v>703</v>
      </c>
      <c r="C195" s="307" t="s">
        <v>670</v>
      </c>
      <c r="D195" s="269" t="s">
        <v>676</v>
      </c>
      <c r="E195" s="232" t="s">
        <v>496</v>
      </c>
      <c r="F195" s="264" t="s">
        <v>743</v>
      </c>
      <c r="G195" s="234">
        <v>70000</v>
      </c>
      <c r="H195" s="234">
        <v>0</v>
      </c>
      <c r="I195" s="210">
        <f t="shared" si="3"/>
        <v>0</v>
      </c>
    </row>
    <row r="196" spans="1:9" ht="60.75" customHeight="1">
      <c r="A196" s="500" t="s">
        <v>9</v>
      </c>
      <c r="B196" s="217" t="s">
        <v>703</v>
      </c>
      <c r="C196" s="307" t="s">
        <v>670</v>
      </c>
      <c r="D196" s="269" t="s">
        <v>676</v>
      </c>
      <c r="E196" s="232" t="s">
        <v>496</v>
      </c>
      <c r="F196" s="264" t="s">
        <v>5</v>
      </c>
      <c r="G196" s="234">
        <v>203445.81</v>
      </c>
      <c r="H196" s="234">
        <v>179968.38</v>
      </c>
      <c r="I196" s="210">
        <f t="shared" si="3"/>
        <v>88.46010640376423</v>
      </c>
    </row>
    <row r="197" spans="1:9" ht="18.75" customHeight="1">
      <c r="A197" s="500" t="s">
        <v>4</v>
      </c>
      <c r="B197" s="217" t="s">
        <v>703</v>
      </c>
      <c r="C197" s="307" t="s">
        <v>670</v>
      </c>
      <c r="D197" s="269" t="s">
        <v>676</v>
      </c>
      <c r="E197" s="232" t="s">
        <v>496</v>
      </c>
      <c r="F197" s="233" t="s">
        <v>7</v>
      </c>
      <c r="G197" s="234">
        <v>953809.51</v>
      </c>
      <c r="H197" s="234">
        <v>935105.1</v>
      </c>
      <c r="I197" s="210">
        <f t="shared" si="3"/>
        <v>98.03897845388437</v>
      </c>
    </row>
    <row r="198" spans="1:9" ht="18.75" customHeight="1">
      <c r="A198" s="500" t="s">
        <v>6</v>
      </c>
      <c r="B198" s="217" t="s">
        <v>703</v>
      </c>
      <c r="C198" s="307" t="s">
        <v>670</v>
      </c>
      <c r="D198" s="269" t="s">
        <v>676</v>
      </c>
      <c r="E198" s="232" t="s">
        <v>496</v>
      </c>
      <c r="F198" s="233" t="s">
        <v>8</v>
      </c>
      <c r="G198" s="234">
        <v>189187.68</v>
      </c>
      <c r="H198" s="234">
        <v>67104.52</v>
      </c>
      <c r="I198" s="210">
        <f t="shared" si="3"/>
        <v>35.46981494778096</v>
      </c>
    </row>
    <row r="199" spans="1:9" ht="29.25" customHeight="1">
      <c r="A199" s="499" t="s">
        <v>497</v>
      </c>
      <c r="B199" s="217" t="s">
        <v>703</v>
      </c>
      <c r="C199" s="317" t="s">
        <v>670</v>
      </c>
      <c r="D199" s="318" t="s">
        <v>676</v>
      </c>
      <c r="E199" s="304" t="s">
        <v>498</v>
      </c>
      <c r="F199" s="319"/>
      <c r="G199" s="306">
        <f>G200</f>
        <v>18000000</v>
      </c>
      <c r="H199" s="306">
        <f>H200</f>
        <v>11984957.21</v>
      </c>
      <c r="I199" s="210">
        <f t="shared" si="3"/>
        <v>66.58309561111112</v>
      </c>
    </row>
    <row r="200" spans="1:9" ht="44.25" customHeight="1">
      <c r="A200" s="497" t="s">
        <v>15</v>
      </c>
      <c r="B200" s="217" t="s">
        <v>703</v>
      </c>
      <c r="C200" s="307" t="s">
        <v>670</v>
      </c>
      <c r="D200" s="269" t="s">
        <v>676</v>
      </c>
      <c r="E200" s="232" t="s">
        <v>498</v>
      </c>
      <c r="F200" s="267" t="s">
        <v>16</v>
      </c>
      <c r="G200" s="234">
        <v>18000000</v>
      </c>
      <c r="H200" s="234">
        <v>11984957.21</v>
      </c>
      <c r="I200" s="210">
        <f t="shared" si="3"/>
        <v>66.58309561111112</v>
      </c>
    </row>
    <row r="201" spans="1:9" ht="63.75" customHeight="1">
      <c r="A201" s="479" t="s">
        <v>486</v>
      </c>
      <c r="B201" s="217" t="s">
        <v>703</v>
      </c>
      <c r="C201" s="237" t="s">
        <v>670</v>
      </c>
      <c r="D201" s="238" t="s">
        <v>676</v>
      </c>
      <c r="E201" s="242" t="s">
        <v>487</v>
      </c>
      <c r="F201" s="239"/>
      <c r="G201" s="240">
        <f>G202+G203</f>
        <v>3872000</v>
      </c>
      <c r="H201" s="240">
        <f>H202+H203</f>
        <v>2967158.42</v>
      </c>
      <c r="I201" s="210">
        <f t="shared" si="3"/>
        <v>76.63115754132231</v>
      </c>
    </row>
    <row r="202" spans="1:9" ht="16.5" customHeight="1">
      <c r="A202" s="493" t="s">
        <v>13</v>
      </c>
      <c r="B202" s="217" t="s">
        <v>703</v>
      </c>
      <c r="C202" s="230" t="s">
        <v>670</v>
      </c>
      <c r="D202" s="231" t="s">
        <v>676</v>
      </c>
      <c r="E202" s="232" t="s">
        <v>487</v>
      </c>
      <c r="F202" s="233" t="s">
        <v>12</v>
      </c>
      <c r="G202" s="322">
        <v>2872000</v>
      </c>
      <c r="H202" s="322">
        <v>2309198.86</v>
      </c>
      <c r="I202" s="210">
        <f t="shared" si="3"/>
        <v>80.40386002785515</v>
      </c>
    </row>
    <row r="203" spans="1:9" ht="15.75" customHeight="1">
      <c r="A203" s="493" t="s">
        <v>744</v>
      </c>
      <c r="B203" s="217" t="s">
        <v>703</v>
      </c>
      <c r="C203" s="230" t="s">
        <v>670</v>
      </c>
      <c r="D203" s="231" t="s">
        <v>676</v>
      </c>
      <c r="E203" s="232" t="s">
        <v>487</v>
      </c>
      <c r="F203" s="233" t="s">
        <v>743</v>
      </c>
      <c r="G203" s="234">
        <v>1000000</v>
      </c>
      <c r="H203" s="234">
        <v>657959.56</v>
      </c>
      <c r="I203" s="210">
        <f t="shared" si="3"/>
        <v>65.79595600000002</v>
      </c>
    </row>
    <row r="204" spans="1:9" ht="67.5" customHeight="1">
      <c r="A204" s="501" t="s">
        <v>19</v>
      </c>
      <c r="B204" s="217" t="s">
        <v>703</v>
      </c>
      <c r="C204" s="323" t="s">
        <v>670</v>
      </c>
      <c r="D204" s="318" t="s">
        <v>676</v>
      </c>
      <c r="E204" s="314" t="s">
        <v>499</v>
      </c>
      <c r="F204" s="319"/>
      <c r="G204" s="306">
        <f>SUM(G205:G212)</f>
        <v>119252000</v>
      </c>
      <c r="H204" s="306">
        <f>SUM(H205:H212)</f>
        <v>94097158.28</v>
      </c>
      <c r="I204" s="210">
        <f t="shared" si="3"/>
        <v>78.90614688223259</v>
      </c>
    </row>
    <row r="205" spans="1:9" ht="23.25" customHeight="1">
      <c r="A205" s="467" t="s">
        <v>10</v>
      </c>
      <c r="B205" s="217" t="s">
        <v>703</v>
      </c>
      <c r="C205" s="241" t="s">
        <v>670</v>
      </c>
      <c r="D205" s="232" t="s">
        <v>676</v>
      </c>
      <c r="E205" s="232" t="s">
        <v>499</v>
      </c>
      <c r="F205" s="264" t="s">
        <v>11</v>
      </c>
      <c r="G205" s="234">
        <v>61429176.39</v>
      </c>
      <c r="H205" s="234">
        <v>49012669.34</v>
      </c>
      <c r="I205" s="210">
        <f t="shared" si="3"/>
        <v>79.78728060560279</v>
      </c>
    </row>
    <row r="206" spans="1:9" ht="19.5" customHeight="1">
      <c r="A206" s="467" t="s">
        <v>13</v>
      </c>
      <c r="B206" s="217" t="s">
        <v>703</v>
      </c>
      <c r="C206" s="241" t="s">
        <v>670</v>
      </c>
      <c r="D206" s="232" t="s">
        <v>676</v>
      </c>
      <c r="E206" s="232" t="s">
        <v>499</v>
      </c>
      <c r="F206" s="264" t="s">
        <v>12</v>
      </c>
      <c r="G206" s="234">
        <v>783615.81</v>
      </c>
      <c r="H206" s="234">
        <v>534393</v>
      </c>
      <c r="I206" s="210">
        <f t="shared" si="3"/>
        <v>68.1957909961005</v>
      </c>
    </row>
    <row r="207" spans="1:9" ht="20.25" customHeight="1">
      <c r="A207" s="467" t="s">
        <v>746</v>
      </c>
      <c r="B207" s="217" t="s">
        <v>703</v>
      </c>
      <c r="C207" s="241" t="s">
        <v>670</v>
      </c>
      <c r="D207" s="232" t="s">
        <v>676</v>
      </c>
      <c r="E207" s="232" t="s">
        <v>499</v>
      </c>
      <c r="F207" s="264" t="s">
        <v>748</v>
      </c>
      <c r="G207" s="234"/>
      <c r="H207" s="234"/>
      <c r="I207" s="210"/>
    </row>
    <row r="208" spans="1:9" ht="27" customHeight="1">
      <c r="A208" s="467" t="s">
        <v>14</v>
      </c>
      <c r="B208" s="217" t="s">
        <v>703</v>
      </c>
      <c r="C208" s="241" t="s">
        <v>670</v>
      </c>
      <c r="D208" s="232" t="s">
        <v>676</v>
      </c>
      <c r="E208" s="232" t="s">
        <v>499</v>
      </c>
      <c r="F208" s="264" t="s">
        <v>749</v>
      </c>
      <c r="G208" s="234">
        <v>2738381.09</v>
      </c>
      <c r="H208" s="234">
        <v>2100487.41</v>
      </c>
      <c r="I208" s="210">
        <f t="shared" si="3"/>
        <v>76.7054453330307</v>
      </c>
    </row>
    <row r="209" spans="1:9" ht="38.25" customHeight="1">
      <c r="A209" s="497" t="s">
        <v>15</v>
      </c>
      <c r="B209" s="217" t="s">
        <v>703</v>
      </c>
      <c r="C209" s="241" t="s">
        <v>670</v>
      </c>
      <c r="D209" s="232" t="s">
        <v>676</v>
      </c>
      <c r="E209" s="232" t="s">
        <v>499</v>
      </c>
      <c r="F209" s="264" t="s">
        <v>16</v>
      </c>
      <c r="G209" s="234">
        <v>54231000</v>
      </c>
      <c r="H209" s="234">
        <v>42393251</v>
      </c>
      <c r="I209" s="210">
        <f t="shared" si="3"/>
        <v>78.17161955339196</v>
      </c>
    </row>
    <row r="210" spans="1:9" ht="21" customHeight="1">
      <c r="A210" s="467" t="s">
        <v>9</v>
      </c>
      <c r="B210" s="217" t="s">
        <v>703</v>
      </c>
      <c r="C210" s="241" t="s">
        <v>670</v>
      </c>
      <c r="D210" s="232" t="s">
        <v>676</v>
      </c>
      <c r="E210" s="232" t="s">
        <v>499</v>
      </c>
      <c r="F210" s="264" t="s">
        <v>5</v>
      </c>
      <c r="G210" s="234"/>
      <c r="H210" s="234"/>
      <c r="I210" s="210"/>
    </row>
    <row r="211" spans="1:9" ht="12.75">
      <c r="A211" s="467" t="s">
        <v>4</v>
      </c>
      <c r="B211" s="217" t="s">
        <v>703</v>
      </c>
      <c r="C211" s="241" t="s">
        <v>670</v>
      </c>
      <c r="D211" s="232" t="s">
        <v>676</v>
      </c>
      <c r="E211" s="232" t="s">
        <v>499</v>
      </c>
      <c r="F211" s="233" t="s">
        <v>7</v>
      </c>
      <c r="G211" s="234">
        <v>10575</v>
      </c>
      <c r="H211" s="234"/>
      <c r="I211" s="210">
        <f t="shared" si="3"/>
        <v>0</v>
      </c>
    </row>
    <row r="212" spans="1:9" ht="24" customHeight="1">
      <c r="A212" s="467" t="s">
        <v>6</v>
      </c>
      <c r="B212" s="217" t="s">
        <v>703</v>
      </c>
      <c r="C212" s="241" t="s">
        <v>670</v>
      </c>
      <c r="D212" s="232" t="s">
        <v>676</v>
      </c>
      <c r="E212" s="232" t="s">
        <v>499</v>
      </c>
      <c r="F212" s="233" t="s">
        <v>8</v>
      </c>
      <c r="G212" s="234">
        <v>59251.71</v>
      </c>
      <c r="H212" s="234">
        <v>56357.53</v>
      </c>
      <c r="I212" s="210">
        <f t="shared" si="3"/>
        <v>95.11544898872961</v>
      </c>
    </row>
    <row r="213" spans="1:9" ht="59.25" customHeight="1">
      <c r="A213" s="479" t="s">
        <v>715</v>
      </c>
      <c r="B213" s="217" t="s">
        <v>703</v>
      </c>
      <c r="C213" s="324" t="s">
        <v>670</v>
      </c>
      <c r="D213" s="325" t="s">
        <v>676</v>
      </c>
      <c r="E213" s="242" t="s">
        <v>500</v>
      </c>
      <c r="F213" s="326"/>
      <c r="G213" s="240">
        <f>SUM(G214:G221)</f>
        <v>11180000</v>
      </c>
      <c r="H213" s="240">
        <f>SUM(H214:H221)</f>
        <v>9873972.71</v>
      </c>
      <c r="I213" s="210">
        <f aca="true" t="shared" si="8" ref="I213:I306">H213/G213*100</f>
        <v>88.31818166368515</v>
      </c>
    </row>
    <row r="214" spans="1:9" ht="27" customHeight="1">
      <c r="A214" s="467" t="s">
        <v>10</v>
      </c>
      <c r="B214" s="217" t="s">
        <v>703</v>
      </c>
      <c r="C214" s="268" t="s">
        <v>670</v>
      </c>
      <c r="D214" s="269" t="s">
        <v>676</v>
      </c>
      <c r="E214" s="232" t="s">
        <v>500</v>
      </c>
      <c r="F214" s="264" t="s">
        <v>11</v>
      </c>
      <c r="G214" s="234">
        <v>7571052</v>
      </c>
      <c r="H214" s="234">
        <v>6501887.68</v>
      </c>
      <c r="I214" s="210">
        <f t="shared" si="8"/>
        <v>85.87825945456457</v>
      </c>
    </row>
    <row r="215" spans="1:9" ht="18" customHeight="1">
      <c r="A215" s="467" t="s">
        <v>13</v>
      </c>
      <c r="B215" s="217" t="s">
        <v>703</v>
      </c>
      <c r="C215" s="268" t="s">
        <v>670</v>
      </c>
      <c r="D215" s="269" t="s">
        <v>676</v>
      </c>
      <c r="E215" s="232" t="s">
        <v>500</v>
      </c>
      <c r="F215" s="264" t="s">
        <v>12</v>
      </c>
      <c r="G215" s="234">
        <v>129115</v>
      </c>
      <c r="H215" s="234">
        <v>106344.2</v>
      </c>
      <c r="I215" s="210">
        <f t="shared" si="8"/>
        <v>82.3639391240367</v>
      </c>
    </row>
    <row r="216" spans="1:9" ht="18.75" customHeight="1">
      <c r="A216" s="467" t="s">
        <v>746</v>
      </c>
      <c r="B216" s="217" t="s">
        <v>703</v>
      </c>
      <c r="C216" s="268" t="s">
        <v>670</v>
      </c>
      <c r="D216" s="269" t="s">
        <v>676</v>
      </c>
      <c r="E216" s="232" t="s">
        <v>500</v>
      </c>
      <c r="F216" s="264" t="s">
        <v>748</v>
      </c>
      <c r="G216" s="234"/>
      <c r="H216" s="234"/>
      <c r="I216" s="210"/>
    </row>
    <row r="217" spans="1:9" ht="27" customHeight="1">
      <c r="A217" s="467" t="s">
        <v>14</v>
      </c>
      <c r="B217" s="217" t="s">
        <v>703</v>
      </c>
      <c r="C217" s="268" t="s">
        <v>670</v>
      </c>
      <c r="D217" s="269" t="s">
        <v>676</v>
      </c>
      <c r="E217" s="232" t="s">
        <v>500</v>
      </c>
      <c r="F217" s="264" t="s">
        <v>749</v>
      </c>
      <c r="G217" s="234">
        <v>3050037</v>
      </c>
      <c r="H217" s="234">
        <v>2846302.95</v>
      </c>
      <c r="I217" s="210">
        <f t="shared" si="8"/>
        <v>93.32027611468321</v>
      </c>
    </row>
    <row r="218" spans="1:9" ht="30" customHeight="1">
      <c r="A218" s="467" t="s">
        <v>23</v>
      </c>
      <c r="B218" s="217" t="s">
        <v>703</v>
      </c>
      <c r="C218" s="268" t="s">
        <v>670</v>
      </c>
      <c r="D218" s="269" t="s">
        <v>676</v>
      </c>
      <c r="E218" s="232" t="s">
        <v>500</v>
      </c>
      <c r="F218" s="264" t="s">
        <v>24</v>
      </c>
      <c r="G218" s="234">
        <v>350811</v>
      </c>
      <c r="H218" s="234">
        <v>340216.74</v>
      </c>
      <c r="I218" s="210">
        <f t="shared" si="8"/>
        <v>96.98006618948665</v>
      </c>
    </row>
    <row r="219" spans="1:9" ht="30" customHeight="1">
      <c r="A219" s="467" t="s">
        <v>9</v>
      </c>
      <c r="B219" s="217" t="s">
        <v>703</v>
      </c>
      <c r="C219" s="268" t="s">
        <v>670</v>
      </c>
      <c r="D219" s="269" t="s">
        <v>676</v>
      </c>
      <c r="E219" s="232" t="s">
        <v>500</v>
      </c>
      <c r="F219" s="264" t="s">
        <v>5</v>
      </c>
      <c r="G219" s="234">
        <v>3500</v>
      </c>
      <c r="H219" s="234">
        <v>3496.4</v>
      </c>
      <c r="I219" s="210">
        <f t="shared" si="8"/>
        <v>99.89714285714287</v>
      </c>
    </row>
    <row r="220" spans="1:9" ht="18" customHeight="1">
      <c r="A220" s="467" t="s">
        <v>4</v>
      </c>
      <c r="B220" s="217" t="s">
        <v>703</v>
      </c>
      <c r="C220" s="268" t="s">
        <v>670</v>
      </c>
      <c r="D220" s="269" t="s">
        <v>676</v>
      </c>
      <c r="E220" s="232" t="s">
        <v>500</v>
      </c>
      <c r="F220" s="233" t="s">
        <v>7</v>
      </c>
      <c r="G220" s="234">
        <v>71720</v>
      </c>
      <c r="H220" s="234">
        <v>73765</v>
      </c>
      <c r="I220" s="210">
        <f t="shared" si="8"/>
        <v>102.85136642498604</v>
      </c>
    </row>
    <row r="221" spans="1:9" ht="17.25" customHeight="1">
      <c r="A221" s="467" t="s">
        <v>6</v>
      </c>
      <c r="B221" s="217" t="s">
        <v>703</v>
      </c>
      <c r="C221" s="268" t="s">
        <v>670</v>
      </c>
      <c r="D221" s="269" t="s">
        <v>676</v>
      </c>
      <c r="E221" s="232" t="s">
        <v>500</v>
      </c>
      <c r="F221" s="233" t="s">
        <v>8</v>
      </c>
      <c r="G221" s="234">
        <v>3765</v>
      </c>
      <c r="H221" s="234">
        <v>1959.74</v>
      </c>
      <c r="I221" s="210">
        <f t="shared" si="8"/>
        <v>52.05152722443559</v>
      </c>
    </row>
    <row r="222" spans="1:9" ht="80.25" customHeight="1">
      <c r="A222" s="479" t="s">
        <v>488</v>
      </c>
      <c r="B222" s="217" t="s">
        <v>703</v>
      </c>
      <c r="C222" s="237" t="s">
        <v>670</v>
      </c>
      <c r="D222" s="238" t="s">
        <v>676</v>
      </c>
      <c r="E222" s="242" t="s">
        <v>489</v>
      </c>
      <c r="F222" s="239"/>
      <c r="G222" s="240">
        <f>SUM(G223:G225)</f>
        <v>40038</v>
      </c>
      <c r="H222" s="240">
        <f>SUM(H223:H225)</f>
        <v>4710</v>
      </c>
      <c r="I222" s="210">
        <f t="shared" si="8"/>
        <v>11.763824366851491</v>
      </c>
    </row>
    <row r="223" spans="1:9" ht="26.25" customHeight="1">
      <c r="A223" s="467" t="s">
        <v>10</v>
      </c>
      <c r="B223" s="217" t="s">
        <v>703</v>
      </c>
      <c r="C223" s="241" t="s">
        <v>670</v>
      </c>
      <c r="D223" s="232" t="s">
        <v>676</v>
      </c>
      <c r="E223" s="232" t="s">
        <v>489</v>
      </c>
      <c r="F223" s="232" t="s">
        <v>11</v>
      </c>
      <c r="G223" s="234"/>
      <c r="H223" s="234"/>
      <c r="I223" s="210"/>
    </row>
    <row r="224" spans="1:9" ht="27" customHeight="1">
      <c r="A224" s="467" t="s">
        <v>14</v>
      </c>
      <c r="B224" s="217" t="s">
        <v>703</v>
      </c>
      <c r="C224" s="241" t="s">
        <v>670</v>
      </c>
      <c r="D224" s="232" t="s">
        <v>676</v>
      </c>
      <c r="E224" s="232" t="s">
        <v>489</v>
      </c>
      <c r="F224" s="232" t="s">
        <v>749</v>
      </c>
      <c r="G224" s="234">
        <v>15780</v>
      </c>
      <c r="H224" s="234">
        <v>4710</v>
      </c>
      <c r="I224" s="210">
        <f>H224/G224*100</f>
        <v>29.84790874524715</v>
      </c>
    </row>
    <row r="225" spans="1:9" ht="18" customHeight="1">
      <c r="A225" s="493" t="s">
        <v>744</v>
      </c>
      <c r="B225" s="217" t="s">
        <v>703</v>
      </c>
      <c r="C225" s="241" t="s">
        <v>670</v>
      </c>
      <c r="D225" s="232" t="s">
        <v>676</v>
      </c>
      <c r="E225" s="232" t="s">
        <v>489</v>
      </c>
      <c r="F225" s="232" t="s">
        <v>743</v>
      </c>
      <c r="G225" s="234">
        <v>24258</v>
      </c>
      <c r="H225" s="234"/>
      <c r="I225" s="210">
        <f t="shared" si="8"/>
        <v>0</v>
      </c>
    </row>
    <row r="226" spans="1:9" ht="12.75">
      <c r="A226" s="502" t="s">
        <v>32</v>
      </c>
      <c r="B226" s="217" t="s">
        <v>703</v>
      </c>
      <c r="C226" s="253" t="s">
        <v>670</v>
      </c>
      <c r="D226" s="238" t="s">
        <v>676</v>
      </c>
      <c r="E226" s="242" t="s">
        <v>586</v>
      </c>
      <c r="F226" s="239"/>
      <c r="G226" s="240">
        <f>G227</f>
        <v>4177000</v>
      </c>
      <c r="H226" s="240">
        <f>H227</f>
        <v>2067821.71</v>
      </c>
      <c r="I226" s="210">
        <f t="shared" si="8"/>
        <v>49.50494876705769</v>
      </c>
    </row>
    <row r="227" spans="1:9" ht="30" customHeight="1">
      <c r="A227" s="500" t="s">
        <v>14</v>
      </c>
      <c r="B227" s="217" t="s">
        <v>703</v>
      </c>
      <c r="C227" s="241" t="s">
        <v>670</v>
      </c>
      <c r="D227" s="231" t="s">
        <v>676</v>
      </c>
      <c r="E227" s="232" t="s">
        <v>586</v>
      </c>
      <c r="F227" s="232" t="s">
        <v>749</v>
      </c>
      <c r="G227" s="234">
        <v>4177000</v>
      </c>
      <c r="H227" s="234">
        <v>2067821.71</v>
      </c>
      <c r="I227" s="210">
        <f t="shared" si="8"/>
        <v>49.50494876705769</v>
      </c>
    </row>
    <row r="228" spans="1:9" ht="54.75" customHeight="1">
      <c r="A228" s="502" t="s">
        <v>587</v>
      </c>
      <c r="B228" s="217" t="s">
        <v>703</v>
      </c>
      <c r="C228" s="253" t="s">
        <v>670</v>
      </c>
      <c r="D228" s="238" t="s">
        <v>676</v>
      </c>
      <c r="E228" s="242" t="s">
        <v>588</v>
      </c>
      <c r="F228" s="239"/>
      <c r="G228" s="240">
        <f>G229</f>
        <v>876000</v>
      </c>
      <c r="H228" s="240">
        <f>H229</f>
        <v>243038.64</v>
      </c>
      <c r="I228" s="210">
        <f aca="true" t="shared" si="9" ref="I228:I233">H228/G228*100</f>
        <v>27.74413698630137</v>
      </c>
    </row>
    <row r="229" spans="1:9" ht="21.75" customHeight="1">
      <c r="A229" s="493" t="s">
        <v>744</v>
      </c>
      <c r="B229" s="217" t="s">
        <v>703</v>
      </c>
      <c r="C229" s="241" t="s">
        <v>670</v>
      </c>
      <c r="D229" s="231" t="s">
        <v>676</v>
      </c>
      <c r="E229" s="232" t="s">
        <v>588</v>
      </c>
      <c r="F229" s="232" t="s">
        <v>743</v>
      </c>
      <c r="G229" s="234">
        <v>876000</v>
      </c>
      <c r="H229" s="234">
        <v>243038.64</v>
      </c>
      <c r="I229" s="210">
        <f t="shared" si="9"/>
        <v>27.74413698630137</v>
      </c>
    </row>
    <row r="230" spans="1:9" ht="30" customHeight="1">
      <c r="A230" s="503" t="s">
        <v>458</v>
      </c>
      <c r="B230" s="403" t="s">
        <v>703</v>
      </c>
      <c r="C230" s="405" t="s">
        <v>670</v>
      </c>
      <c r="D230" s="225" t="s">
        <v>676</v>
      </c>
      <c r="E230" s="226" t="s">
        <v>457</v>
      </c>
      <c r="F230" s="227"/>
      <c r="G230" s="228">
        <f>G231</f>
        <v>1092665</v>
      </c>
      <c r="H230" s="228">
        <v>0</v>
      </c>
      <c r="I230" s="210">
        <f t="shared" si="9"/>
        <v>0</v>
      </c>
    </row>
    <row r="231" spans="1:9" ht="27" customHeight="1">
      <c r="A231" s="500" t="s">
        <v>14</v>
      </c>
      <c r="B231" s="217" t="s">
        <v>703</v>
      </c>
      <c r="C231" s="404" t="s">
        <v>670</v>
      </c>
      <c r="D231" s="231" t="s">
        <v>676</v>
      </c>
      <c r="E231" s="232" t="s">
        <v>457</v>
      </c>
      <c r="F231" s="233" t="s">
        <v>749</v>
      </c>
      <c r="G231" s="234">
        <v>1092665</v>
      </c>
      <c r="H231" s="234">
        <v>0</v>
      </c>
      <c r="I231" s="210">
        <f t="shared" si="9"/>
        <v>0</v>
      </c>
    </row>
    <row r="232" spans="1:9" ht="54.75" customHeight="1">
      <c r="A232" s="494" t="s">
        <v>459</v>
      </c>
      <c r="B232" s="403" t="s">
        <v>703</v>
      </c>
      <c r="C232" s="224" t="s">
        <v>670</v>
      </c>
      <c r="D232" s="225" t="s">
        <v>676</v>
      </c>
      <c r="E232" s="226" t="s">
        <v>460</v>
      </c>
      <c r="F232" s="227"/>
      <c r="G232" s="228">
        <f>G233</f>
        <v>468285</v>
      </c>
      <c r="H232" s="234">
        <v>0</v>
      </c>
      <c r="I232" s="210">
        <f t="shared" si="9"/>
        <v>0</v>
      </c>
    </row>
    <row r="233" spans="1:9" ht="30.75" customHeight="1">
      <c r="A233" s="467" t="s">
        <v>14</v>
      </c>
      <c r="B233" s="217" t="s">
        <v>703</v>
      </c>
      <c r="C233" s="230" t="s">
        <v>670</v>
      </c>
      <c r="D233" s="231" t="s">
        <v>676</v>
      </c>
      <c r="E233" s="232" t="s">
        <v>460</v>
      </c>
      <c r="F233" s="233" t="s">
        <v>749</v>
      </c>
      <c r="G233" s="234">
        <v>468285</v>
      </c>
      <c r="H233" s="234">
        <v>0</v>
      </c>
      <c r="I233" s="210">
        <f t="shared" si="9"/>
        <v>0</v>
      </c>
    </row>
    <row r="234" spans="1:9" ht="44.25" customHeight="1">
      <c r="A234" s="501" t="s">
        <v>44</v>
      </c>
      <c r="B234" s="217" t="s">
        <v>703</v>
      </c>
      <c r="C234" s="323" t="s">
        <v>670</v>
      </c>
      <c r="D234" s="318" t="s">
        <v>676</v>
      </c>
      <c r="E234" s="314" t="s">
        <v>501</v>
      </c>
      <c r="F234" s="319"/>
      <c r="G234" s="306">
        <f>G235</f>
        <v>73000</v>
      </c>
      <c r="H234" s="306">
        <f>H235</f>
        <v>66988.54</v>
      </c>
      <c r="I234" s="210">
        <f t="shared" si="8"/>
        <v>91.76512328767123</v>
      </c>
    </row>
    <row r="235" spans="1:9" ht="26.25" customHeight="1">
      <c r="A235" s="467" t="s">
        <v>10</v>
      </c>
      <c r="B235" s="217" t="s">
        <v>703</v>
      </c>
      <c r="C235" s="241" t="s">
        <v>670</v>
      </c>
      <c r="D235" s="232" t="s">
        <v>676</v>
      </c>
      <c r="E235" s="232" t="s">
        <v>501</v>
      </c>
      <c r="F235" s="264" t="s">
        <v>11</v>
      </c>
      <c r="G235" s="234">
        <v>73000</v>
      </c>
      <c r="H235" s="234">
        <v>66988.54</v>
      </c>
      <c r="I235" s="210">
        <f t="shared" si="8"/>
        <v>91.76512328767123</v>
      </c>
    </row>
    <row r="236" spans="1:9" ht="28.5" customHeight="1">
      <c r="A236" s="501" t="s">
        <v>45</v>
      </c>
      <c r="B236" s="217" t="s">
        <v>703</v>
      </c>
      <c r="C236" s="323" t="s">
        <v>670</v>
      </c>
      <c r="D236" s="318" t="s">
        <v>676</v>
      </c>
      <c r="E236" s="314" t="s">
        <v>46</v>
      </c>
      <c r="F236" s="319"/>
      <c r="G236" s="306">
        <f>G237+G238</f>
        <v>590000</v>
      </c>
      <c r="H236" s="306">
        <f>H237+H238</f>
        <v>46081.46</v>
      </c>
      <c r="I236" s="210">
        <f t="shared" si="8"/>
        <v>7.8104169491525415</v>
      </c>
    </row>
    <row r="237" spans="1:9" ht="28.5" customHeight="1">
      <c r="A237" s="467" t="s">
        <v>14</v>
      </c>
      <c r="B237" s="217" t="s">
        <v>703</v>
      </c>
      <c r="C237" s="241" t="s">
        <v>670</v>
      </c>
      <c r="D237" s="232" t="s">
        <v>676</v>
      </c>
      <c r="E237" s="232" t="s">
        <v>46</v>
      </c>
      <c r="F237" s="264" t="s">
        <v>749</v>
      </c>
      <c r="G237" s="234">
        <f>257140+31860</f>
        <v>289000</v>
      </c>
      <c r="H237" s="234">
        <v>12331.46</v>
      </c>
      <c r="I237" s="210">
        <f t="shared" si="8"/>
        <v>4.266941176470588</v>
      </c>
    </row>
    <row r="238" spans="1:9" ht="15" customHeight="1">
      <c r="A238" s="493" t="s">
        <v>744</v>
      </c>
      <c r="B238" s="217" t="s">
        <v>703</v>
      </c>
      <c r="C238" s="241" t="s">
        <v>670</v>
      </c>
      <c r="D238" s="232" t="s">
        <v>676</v>
      </c>
      <c r="E238" s="232" t="s">
        <v>46</v>
      </c>
      <c r="F238" s="264" t="s">
        <v>743</v>
      </c>
      <c r="G238" s="234">
        <v>301000</v>
      </c>
      <c r="H238" s="234">
        <v>33750</v>
      </c>
      <c r="I238" s="210">
        <f t="shared" si="8"/>
        <v>11.212624584717608</v>
      </c>
    </row>
    <row r="239" spans="1:9" ht="55.5" customHeight="1">
      <c r="A239" s="502" t="s">
        <v>590</v>
      </c>
      <c r="B239" s="217" t="s">
        <v>703</v>
      </c>
      <c r="C239" s="253" t="s">
        <v>670</v>
      </c>
      <c r="D239" s="238" t="s">
        <v>676</v>
      </c>
      <c r="E239" s="242" t="s">
        <v>591</v>
      </c>
      <c r="F239" s="239"/>
      <c r="G239" s="240">
        <f>G240</f>
        <v>97333</v>
      </c>
      <c r="H239" s="240">
        <f>H240</f>
        <v>27005.18</v>
      </c>
      <c r="I239" s="210">
        <f t="shared" si="8"/>
        <v>27.745142962818363</v>
      </c>
    </row>
    <row r="240" spans="1:9" ht="15" customHeight="1">
      <c r="A240" s="493" t="s">
        <v>744</v>
      </c>
      <c r="B240" s="217" t="s">
        <v>703</v>
      </c>
      <c r="C240" s="241" t="s">
        <v>670</v>
      </c>
      <c r="D240" s="231" t="s">
        <v>676</v>
      </c>
      <c r="E240" s="232" t="s">
        <v>591</v>
      </c>
      <c r="F240" s="232" t="s">
        <v>743</v>
      </c>
      <c r="G240" s="234">
        <v>97333</v>
      </c>
      <c r="H240" s="234">
        <v>27005.18</v>
      </c>
      <c r="I240" s="210">
        <f t="shared" si="8"/>
        <v>27.745142962818363</v>
      </c>
    </row>
    <row r="241" spans="1:9" ht="55.5" customHeight="1">
      <c r="A241" s="494" t="s">
        <v>456</v>
      </c>
      <c r="B241" s="403" t="s">
        <v>703</v>
      </c>
      <c r="C241" s="224" t="s">
        <v>670</v>
      </c>
      <c r="D241" s="225" t="s">
        <v>676</v>
      </c>
      <c r="E241" s="226" t="s">
        <v>455</v>
      </c>
      <c r="F241" s="227"/>
      <c r="G241" s="228">
        <v>2000</v>
      </c>
      <c r="H241" s="228">
        <v>0</v>
      </c>
      <c r="I241" s="210">
        <f t="shared" si="8"/>
        <v>0</v>
      </c>
    </row>
    <row r="242" spans="1:9" ht="27" customHeight="1">
      <c r="A242" s="467" t="s">
        <v>14</v>
      </c>
      <c r="B242" s="217" t="s">
        <v>703</v>
      </c>
      <c r="C242" s="230" t="s">
        <v>670</v>
      </c>
      <c r="D242" s="231" t="s">
        <v>676</v>
      </c>
      <c r="E242" s="232" t="s">
        <v>455</v>
      </c>
      <c r="F242" s="233" t="s">
        <v>749</v>
      </c>
      <c r="G242" s="234">
        <v>2000</v>
      </c>
      <c r="H242" s="234">
        <v>0</v>
      </c>
      <c r="I242" s="210">
        <f t="shared" si="8"/>
        <v>0</v>
      </c>
    </row>
    <row r="243" spans="1:14" ht="15.75" customHeight="1">
      <c r="A243" s="489" t="s">
        <v>742</v>
      </c>
      <c r="B243" s="217" t="s">
        <v>703</v>
      </c>
      <c r="C243" s="283" t="s">
        <v>670</v>
      </c>
      <c r="D243" s="327" t="s">
        <v>670</v>
      </c>
      <c r="E243" s="328"/>
      <c r="F243" s="329"/>
      <c r="G243" s="330">
        <f>G244+G250+G253</f>
        <v>1547600</v>
      </c>
      <c r="H243" s="330">
        <f>H244+H250+H253</f>
        <v>1140955.8399999999</v>
      </c>
      <c r="I243" s="210">
        <f t="shared" si="8"/>
        <v>73.72420780563452</v>
      </c>
      <c r="J243" s="411"/>
      <c r="K243" s="411"/>
      <c r="L243" s="411"/>
      <c r="M243" s="411"/>
      <c r="N243" s="412"/>
    </row>
    <row r="244" spans="1:11" ht="16.5" customHeight="1">
      <c r="A244" s="504" t="s">
        <v>502</v>
      </c>
      <c r="B244" s="217" t="s">
        <v>703</v>
      </c>
      <c r="C244" s="266" t="s">
        <v>670</v>
      </c>
      <c r="D244" s="238" t="s">
        <v>670</v>
      </c>
      <c r="E244" s="242" t="s">
        <v>503</v>
      </c>
      <c r="F244" s="331"/>
      <c r="G244" s="240">
        <f>SUM(G245:G249)</f>
        <v>225300</v>
      </c>
      <c r="H244" s="240">
        <f>SUM(H245:H249)</f>
        <v>190291.41999999998</v>
      </c>
      <c r="I244" s="210">
        <f t="shared" si="8"/>
        <v>84.4613493120284</v>
      </c>
      <c r="J244" s="410"/>
      <c r="K244" s="410"/>
    </row>
    <row r="245" spans="1:11" ht="25.5">
      <c r="A245" s="467" t="s">
        <v>10</v>
      </c>
      <c r="B245" s="217" t="s">
        <v>703</v>
      </c>
      <c r="C245" s="268" t="s">
        <v>670</v>
      </c>
      <c r="D245" s="269" t="s">
        <v>670</v>
      </c>
      <c r="E245" s="232" t="s">
        <v>503</v>
      </c>
      <c r="F245" s="233" t="s">
        <v>11</v>
      </c>
      <c r="G245" s="234">
        <v>70406.62</v>
      </c>
      <c r="H245" s="234">
        <v>70406.62</v>
      </c>
      <c r="I245" s="210">
        <f t="shared" si="8"/>
        <v>100</v>
      </c>
      <c r="J245" s="410"/>
      <c r="K245" s="410"/>
    </row>
    <row r="246" spans="1:9" ht="38.25">
      <c r="A246" s="467" t="s">
        <v>447</v>
      </c>
      <c r="B246" s="217" t="s">
        <v>703</v>
      </c>
      <c r="C246" s="268" t="s">
        <v>670</v>
      </c>
      <c r="D246" s="269" t="s">
        <v>670</v>
      </c>
      <c r="E246" s="232" t="s">
        <v>503</v>
      </c>
      <c r="F246" s="233" t="s">
        <v>432</v>
      </c>
      <c r="G246" s="234">
        <v>34105.88</v>
      </c>
      <c r="H246" s="234">
        <v>27236.08</v>
      </c>
      <c r="I246" s="210">
        <f>H246/G246*100</f>
        <v>79.85743220817056</v>
      </c>
    </row>
    <row r="247" spans="1:9" ht="25.5">
      <c r="A247" s="467" t="s">
        <v>14</v>
      </c>
      <c r="B247" s="217" t="s">
        <v>703</v>
      </c>
      <c r="C247" s="268" t="s">
        <v>670</v>
      </c>
      <c r="D247" s="269" t="s">
        <v>670</v>
      </c>
      <c r="E247" s="232" t="s">
        <v>503</v>
      </c>
      <c r="F247" s="233" t="s">
        <v>749</v>
      </c>
      <c r="G247" s="234">
        <v>56308.58</v>
      </c>
      <c r="H247" s="234">
        <v>28169.8</v>
      </c>
      <c r="I247" s="210">
        <f>H247/G247*100</f>
        <v>50.02754464772509</v>
      </c>
    </row>
    <row r="248" spans="1:9" ht="12.75">
      <c r="A248" s="493" t="s">
        <v>744</v>
      </c>
      <c r="B248" s="217" t="s">
        <v>703</v>
      </c>
      <c r="C248" s="268" t="s">
        <v>670</v>
      </c>
      <c r="D248" s="269" t="s">
        <v>670</v>
      </c>
      <c r="E248" s="232" t="s">
        <v>503</v>
      </c>
      <c r="F248" s="233" t="s">
        <v>743</v>
      </c>
      <c r="G248" s="234">
        <v>64478.92</v>
      </c>
      <c r="H248" s="234">
        <v>64478.92</v>
      </c>
      <c r="I248" s="210">
        <f>H248/G248*100</f>
        <v>100</v>
      </c>
    </row>
    <row r="249" spans="1:9" ht="12.75">
      <c r="A249" s="505" t="s">
        <v>3</v>
      </c>
      <c r="B249" s="217" t="s">
        <v>703</v>
      </c>
      <c r="C249" s="268" t="s">
        <v>670</v>
      </c>
      <c r="D249" s="269" t="s">
        <v>670</v>
      </c>
      <c r="E249" s="232" t="s">
        <v>503</v>
      </c>
      <c r="F249" s="233" t="s">
        <v>739</v>
      </c>
      <c r="G249" s="234"/>
      <c r="H249" s="234"/>
      <c r="I249" s="210" t="e">
        <f>H249/G249*100</f>
        <v>#DIV/0!</v>
      </c>
    </row>
    <row r="250" spans="1:9" ht="30" customHeight="1">
      <c r="A250" s="504" t="s">
        <v>504</v>
      </c>
      <c r="B250" s="217" t="s">
        <v>703</v>
      </c>
      <c r="C250" s="266" t="s">
        <v>670</v>
      </c>
      <c r="D250" s="238" t="s">
        <v>670</v>
      </c>
      <c r="E250" s="242" t="s">
        <v>505</v>
      </c>
      <c r="F250" s="331"/>
      <c r="G250" s="240">
        <f>SUM(G251:G252)</f>
        <v>1190000</v>
      </c>
      <c r="H250" s="240">
        <f>SUM(H251:H252)</f>
        <v>882035</v>
      </c>
      <c r="I250" s="210">
        <f t="shared" si="8"/>
        <v>74.12058823529412</v>
      </c>
    </row>
    <row r="251" spans="1:9" ht="30" customHeight="1">
      <c r="A251" s="467" t="s">
        <v>14</v>
      </c>
      <c r="B251" s="217" t="s">
        <v>703</v>
      </c>
      <c r="C251" s="268" t="s">
        <v>670</v>
      </c>
      <c r="D251" s="269" t="s">
        <v>670</v>
      </c>
      <c r="E251" s="232" t="s">
        <v>505</v>
      </c>
      <c r="F251" s="233" t="s">
        <v>749</v>
      </c>
      <c r="G251" s="234">
        <v>614794</v>
      </c>
      <c r="H251" s="234">
        <v>506485</v>
      </c>
      <c r="I251" s="210">
        <f t="shared" si="8"/>
        <v>82.38287946856995</v>
      </c>
    </row>
    <row r="252" spans="1:9" ht="14.25" customHeight="1">
      <c r="A252" s="493" t="s">
        <v>744</v>
      </c>
      <c r="B252" s="217" t="s">
        <v>703</v>
      </c>
      <c r="C252" s="268" t="s">
        <v>670</v>
      </c>
      <c r="D252" s="269" t="s">
        <v>670</v>
      </c>
      <c r="E252" s="232" t="s">
        <v>505</v>
      </c>
      <c r="F252" s="267" t="s">
        <v>743</v>
      </c>
      <c r="G252" s="234">
        <v>575206</v>
      </c>
      <c r="H252" s="234">
        <v>375550</v>
      </c>
      <c r="I252" s="210">
        <f t="shared" si="8"/>
        <v>65.28965275049286</v>
      </c>
    </row>
    <row r="253" spans="1:9" ht="29.25" customHeight="1">
      <c r="A253" s="504" t="s">
        <v>506</v>
      </c>
      <c r="B253" s="217" t="s">
        <v>703</v>
      </c>
      <c r="C253" s="266" t="s">
        <v>670</v>
      </c>
      <c r="D253" s="238" t="s">
        <v>670</v>
      </c>
      <c r="E253" s="242" t="s">
        <v>47</v>
      </c>
      <c r="F253" s="331"/>
      <c r="G253" s="240">
        <f>SUM(G254:G255)</f>
        <v>132300</v>
      </c>
      <c r="H253" s="240">
        <f>SUM(H254:H255)</f>
        <v>68629.42</v>
      </c>
      <c r="I253" s="210">
        <f t="shared" si="8"/>
        <v>51.874089191232045</v>
      </c>
    </row>
    <row r="254" spans="1:9" ht="27" customHeight="1">
      <c r="A254" s="467" t="s">
        <v>14</v>
      </c>
      <c r="B254" s="217" t="s">
        <v>703</v>
      </c>
      <c r="C254" s="268" t="s">
        <v>670</v>
      </c>
      <c r="D254" s="269" t="s">
        <v>670</v>
      </c>
      <c r="E254" s="232" t="s">
        <v>47</v>
      </c>
      <c r="F254" s="233" t="s">
        <v>749</v>
      </c>
      <c r="G254" s="234">
        <v>68388</v>
      </c>
      <c r="H254" s="234">
        <v>51319.15</v>
      </c>
      <c r="I254" s="210">
        <f t="shared" si="8"/>
        <v>75.04116219219746</v>
      </c>
    </row>
    <row r="255" spans="1:9" ht="16.5" customHeight="1">
      <c r="A255" s="493" t="s">
        <v>744</v>
      </c>
      <c r="B255" s="217" t="s">
        <v>703</v>
      </c>
      <c r="C255" s="268" t="s">
        <v>670</v>
      </c>
      <c r="D255" s="269" t="s">
        <v>670</v>
      </c>
      <c r="E255" s="232" t="s">
        <v>47</v>
      </c>
      <c r="F255" s="267" t="s">
        <v>743</v>
      </c>
      <c r="G255" s="234">
        <v>63912</v>
      </c>
      <c r="H255" s="234">
        <v>17310.27</v>
      </c>
      <c r="I255" s="210">
        <f t="shared" si="8"/>
        <v>27.084538114907996</v>
      </c>
    </row>
    <row r="256" spans="1:9" ht="18.75" customHeight="1">
      <c r="A256" s="491" t="s">
        <v>692</v>
      </c>
      <c r="B256" s="217" t="s">
        <v>703</v>
      </c>
      <c r="C256" s="292" t="s">
        <v>670</v>
      </c>
      <c r="D256" s="219" t="s">
        <v>672</v>
      </c>
      <c r="E256" s="220"/>
      <c r="F256" s="221"/>
      <c r="G256" s="222">
        <f>G257+G265+G270+G275+G273+G278</f>
        <v>15719022.36</v>
      </c>
      <c r="H256" s="222">
        <f>H257+H265+H270+H275+H278</f>
        <v>7951326.1</v>
      </c>
      <c r="I256" s="210">
        <f t="shared" si="8"/>
        <v>50.584100702303466</v>
      </c>
    </row>
    <row r="257" spans="1:9" ht="32.25" customHeight="1">
      <c r="A257" s="496" t="s">
        <v>507</v>
      </c>
      <c r="B257" s="217" t="s">
        <v>703</v>
      </c>
      <c r="C257" s="320" t="s">
        <v>670</v>
      </c>
      <c r="D257" s="303" t="s">
        <v>672</v>
      </c>
      <c r="E257" s="304" t="s">
        <v>508</v>
      </c>
      <c r="F257" s="305"/>
      <c r="G257" s="306">
        <f>SUM(G258:G264)</f>
        <v>10437623</v>
      </c>
      <c r="H257" s="306">
        <f>SUM(H258:H264)</f>
        <v>6698521.16</v>
      </c>
      <c r="I257" s="210">
        <f t="shared" si="8"/>
        <v>64.17669195371398</v>
      </c>
    </row>
    <row r="258" spans="1:9" ht="25.5" customHeight="1">
      <c r="A258" s="467" t="s">
        <v>10</v>
      </c>
      <c r="B258" s="217" t="s">
        <v>703</v>
      </c>
      <c r="C258" s="268" t="s">
        <v>670</v>
      </c>
      <c r="D258" s="231" t="s">
        <v>672</v>
      </c>
      <c r="E258" s="232" t="s">
        <v>508</v>
      </c>
      <c r="F258" s="264" t="s">
        <v>11</v>
      </c>
      <c r="G258" s="234">
        <v>9616200</v>
      </c>
      <c r="H258" s="234">
        <v>6121323.79</v>
      </c>
      <c r="I258" s="210">
        <f t="shared" si="8"/>
        <v>63.65636935587862</v>
      </c>
    </row>
    <row r="259" spans="1:9" ht="12.75">
      <c r="A259" s="467" t="s">
        <v>13</v>
      </c>
      <c r="B259" s="217" t="s">
        <v>703</v>
      </c>
      <c r="C259" s="268" t="s">
        <v>670</v>
      </c>
      <c r="D259" s="231" t="s">
        <v>672</v>
      </c>
      <c r="E259" s="232" t="s">
        <v>508</v>
      </c>
      <c r="F259" s="264" t="s">
        <v>12</v>
      </c>
      <c r="G259" s="234">
        <v>234500</v>
      </c>
      <c r="H259" s="234">
        <v>218860.7</v>
      </c>
      <c r="I259" s="210">
        <f t="shared" si="8"/>
        <v>93.33078891257996</v>
      </c>
    </row>
    <row r="260" spans="1:9" ht="15.75" customHeight="1">
      <c r="A260" s="467" t="s">
        <v>746</v>
      </c>
      <c r="B260" s="217" t="s">
        <v>703</v>
      </c>
      <c r="C260" s="268" t="s">
        <v>670</v>
      </c>
      <c r="D260" s="231" t="s">
        <v>672</v>
      </c>
      <c r="E260" s="232" t="s">
        <v>508</v>
      </c>
      <c r="F260" s="264" t="s">
        <v>748</v>
      </c>
      <c r="G260" s="234">
        <v>67000</v>
      </c>
      <c r="H260" s="234">
        <v>8500</v>
      </c>
      <c r="I260" s="210">
        <f t="shared" si="8"/>
        <v>12.686567164179104</v>
      </c>
    </row>
    <row r="261" spans="1:9" ht="27" customHeight="1">
      <c r="A261" s="467" t="s">
        <v>14</v>
      </c>
      <c r="B261" s="217" t="s">
        <v>703</v>
      </c>
      <c r="C261" s="268" t="s">
        <v>670</v>
      </c>
      <c r="D261" s="231" t="s">
        <v>672</v>
      </c>
      <c r="E261" s="232" t="s">
        <v>508</v>
      </c>
      <c r="F261" s="264" t="s">
        <v>749</v>
      </c>
      <c r="G261" s="234">
        <v>470000</v>
      </c>
      <c r="H261" s="234">
        <v>331242.26</v>
      </c>
      <c r="I261" s="210">
        <f t="shared" si="8"/>
        <v>70.47707659574468</v>
      </c>
    </row>
    <row r="262" spans="1:9" ht="21.75" customHeight="1">
      <c r="A262" s="467" t="s">
        <v>4</v>
      </c>
      <c r="B262" s="217" t="s">
        <v>703</v>
      </c>
      <c r="C262" s="268" t="s">
        <v>670</v>
      </c>
      <c r="D262" s="231" t="s">
        <v>672</v>
      </c>
      <c r="E262" s="232" t="s">
        <v>508</v>
      </c>
      <c r="F262" s="233" t="s">
        <v>7</v>
      </c>
      <c r="G262" s="234">
        <v>9923</v>
      </c>
      <c r="H262" s="234">
        <v>1101</v>
      </c>
      <c r="I262" s="210">
        <f t="shared" si="8"/>
        <v>11.095434848332157</v>
      </c>
    </row>
    <row r="263" spans="1:9" ht="24.75" customHeight="1">
      <c r="A263" s="467" t="s">
        <v>6</v>
      </c>
      <c r="B263" s="217" t="s">
        <v>703</v>
      </c>
      <c r="C263" s="268" t="s">
        <v>670</v>
      </c>
      <c r="D263" s="231" t="s">
        <v>672</v>
      </c>
      <c r="E263" s="232" t="s">
        <v>508</v>
      </c>
      <c r="F263" s="233" t="s">
        <v>8</v>
      </c>
      <c r="G263" s="234">
        <v>40000</v>
      </c>
      <c r="H263" s="234">
        <v>17493.41</v>
      </c>
      <c r="I263" s="210">
        <f t="shared" si="8"/>
        <v>43.733525</v>
      </c>
    </row>
    <row r="264" spans="1:9" ht="21.75" customHeight="1">
      <c r="A264" s="473" t="s">
        <v>3</v>
      </c>
      <c r="B264" s="217" t="s">
        <v>703</v>
      </c>
      <c r="C264" s="268" t="s">
        <v>670</v>
      </c>
      <c r="D264" s="231" t="s">
        <v>672</v>
      </c>
      <c r="E264" s="232" t="s">
        <v>508</v>
      </c>
      <c r="F264" s="233" t="s">
        <v>739</v>
      </c>
      <c r="G264" s="234"/>
      <c r="H264" s="234"/>
      <c r="I264" s="210" t="e">
        <f t="shared" si="8"/>
        <v>#DIV/0!</v>
      </c>
    </row>
    <row r="265" spans="1:9" ht="44.25" customHeight="1">
      <c r="A265" s="479" t="s">
        <v>592</v>
      </c>
      <c r="B265" s="217" t="s">
        <v>703</v>
      </c>
      <c r="C265" s="324" t="s">
        <v>670</v>
      </c>
      <c r="D265" s="238" t="s">
        <v>672</v>
      </c>
      <c r="E265" s="242" t="s">
        <v>593</v>
      </c>
      <c r="F265" s="239"/>
      <c r="G265" s="240">
        <f>SUM(G266:G269)</f>
        <v>2275399.36</v>
      </c>
      <c r="H265" s="240">
        <f>SUM(H266:H269)</f>
        <v>117600</v>
      </c>
      <c r="I265" s="210">
        <f>H265/G265*100</f>
        <v>5.16832350695572</v>
      </c>
    </row>
    <row r="266" spans="1:9" ht="44.25" customHeight="1">
      <c r="A266" s="505" t="s">
        <v>647</v>
      </c>
      <c r="B266" s="217" t="s">
        <v>703</v>
      </c>
      <c r="C266" s="268" t="s">
        <v>670</v>
      </c>
      <c r="D266" s="231" t="s">
        <v>672</v>
      </c>
      <c r="E266" s="232" t="s">
        <v>593</v>
      </c>
      <c r="F266" s="263" t="s">
        <v>648</v>
      </c>
      <c r="G266" s="332">
        <v>40000</v>
      </c>
      <c r="H266" s="332">
        <v>32000</v>
      </c>
      <c r="I266" s="210">
        <f>H266/G266*100</f>
        <v>80</v>
      </c>
    </row>
    <row r="267" spans="1:9" ht="30" customHeight="1">
      <c r="A267" s="467" t="s">
        <v>14</v>
      </c>
      <c r="B267" s="217" t="s">
        <v>703</v>
      </c>
      <c r="C267" s="268" t="s">
        <v>670</v>
      </c>
      <c r="D267" s="231" t="s">
        <v>672</v>
      </c>
      <c r="E267" s="232" t="s">
        <v>593</v>
      </c>
      <c r="F267" s="263" t="s">
        <v>749</v>
      </c>
      <c r="G267" s="332">
        <v>123000</v>
      </c>
      <c r="H267" s="332">
        <v>70600</v>
      </c>
      <c r="I267" s="210">
        <f>H267/G267*100</f>
        <v>57.39837398373984</v>
      </c>
    </row>
    <row r="268" spans="1:9" ht="21.75" customHeight="1">
      <c r="A268" s="493" t="s">
        <v>744</v>
      </c>
      <c r="B268" s="217" t="s">
        <v>703</v>
      </c>
      <c r="C268" s="268" t="s">
        <v>670</v>
      </c>
      <c r="D268" s="231" t="s">
        <v>672</v>
      </c>
      <c r="E268" s="232" t="s">
        <v>593</v>
      </c>
      <c r="F268" s="264" t="s">
        <v>743</v>
      </c>
      <c r="G268" s="234">
        <v>2112399.36</v>
      </c>
      <c r="H268" s="234">
        <v>15000</v>
      </c>
      <c r="I268" s="210">
        <f>H268/G268*100</f>
        <v>0.7100930005962509</v>
      </c>
    </row>
    <row r="269" spans="1:9" ht="21.75" customHeight="1">
      <c r="A269" s="473" t="s">
        <v>3</v>
      </c>
      <c r="B269" s="217" t="s">
        <v>703</v>
      </c>
      <c r="C269" s="268" t="s">
        <v>670</v>
      </c>
      <c r="D269" s="231" t="s">
        <v>672</v>
      </c>
      <c r="E269" s="232" t="s">
        <v>593</v>
      </c>
      <c r="F269" s="264" t="s">
        <v>739</v>
      </c>
      <c r="G269" s="234">
        <v>0</v>
      </c>
      <c r="H269" s="234">
        <v>0</v>
      </c>
      <c r="I269" s="210" t="e">
        <f>H269/G269*100</f>
        <v>#DIV/0!</v>
      </c>
    </row>
    <row r="270" spans="1:9" ht="25.5">
      <c r="A270" s="479" t="s">
        <v>509</v>
      </c>
      <c r="B270" s="217" t="s">
        <v>703</v>
      </c>
      <c r="C270" s="324" t="s">
        <v>670</v>
      </c>
      <c r="D270" s="238" t="s">
        <v>672</v>
      </c>
      <c r="E270" s="242" t="s">
        <v>20</v>
      </c>
      <c r="F270" s="239"/>
      <c r="G270" s="240">
        <f>G271+G272</f>
        <v>970000</v>
      </c>
      <c r="H270" s="240">
        <f>H271+H272+H273</f>
        <v>838700.52</v>
      </c>
      <c r="I270" s="210">
        <f t="shared" si="8"/>
        <v>86.46397113402062</v>
      </c>
    </row>
    <row r="271" spans="1:9" ht="24" customHeight="1">
      <c r="A271" s="467" t="s">
        <v>14</v>
      </c>
      <c r="B271" s="217" t="s">
        <v>703</v>
      </c>
      <c r="C271" s="268" t="s">
        <v>670</v>
      </c>
      <c r="D271" s="231" t="s">
        <v>672</v>
      </c>
      <c r="E271" s="232" t="s">
        <v>20</v>
      </c>
      <c r="F271" s="264" t="s">
        <v>749</v>
      </c>
      <c r="G271" s="234">
        <v>534558</v>
      </c>
      <c r="H271" s="234">
        <v>372687.48</v>
      </c>
      <c r="I271" s="210">
        <f t="shared" si="8"/>
        <v>69.7188106809738</v>
      </c>
    </row>
    <row r="272" spans="1:9" ht="19.5" customHeight="1">
      <c r="A272" s="493" t="s">
        <v>744</v>
      </c>
      <c r="B272" s="217" t="s">
        <v>703</v>
      </c>
      <c r="C272" s="268" t="s">
        <v>670</v>
      </c>
      <c r="D272" s="231" t="s">
        <v>672</v>
      </c>
      <c r="E272" s="232" t="s">
        <v>20</v>
      </c>
      <c r="F272" s="264" t="s">
        <v>743</v>
      </c>
      <c r="G272" s="234">
        <v>435442</v>
      </c>
      <c r="H272" s="234">
        <v>396122</v>
      </c>
      <c r="I272" s="210">
        <f t="shared" si="8"/>
        <v>90.97009475429564</v>
      </c>
    </row>
    <row r="273" spans="1:9" ht="45" customHeight="1">
      <c r="A273" s="496" t="s">
        <v>510</v>
      </c>
      <c r="B273" s="217" t="s">
        <v>703</v>
      </c>
      <c r="C273" s="333" t="s">
        <v>670</v>
      </c>
      <c r="D273" s="334" t="s">
        <v>672</v>
      </c>
      <c r="E273" s="335" t="s">
        <v>511</v>
      </c>
      <c r="F273" s="336"/>
      <c r="G273" s="337">
        <f>G274</f>
        <v>1430000</v>
      </c>
      <c r="H273" s="337">
        <f>H274</f>
        <v>69891.04</v>
      </c>
      <c r="I273" s="210">
        <f t="shared" si="8"/>
        <v>4.887485314685314</v>
      </c>
    </row>
    <row r="274" spans="1:9" ht="27" customHeight="1">
      <c r="A274" s="467" t="s">
        <v>14</v>
      </c>
      <c r="B274" s="217" t="s">
        <v>703</v>
      </c>
      <c r="C274" s="268" t="s">
        <v>670</v>
      </c>
      <c r="D274" s="231" t="s">
        <v>672</v>
      </c>
      <c r="E274" s="232" t="s">
        <v>511</v>
      </c>
      <c r="F274" s="264" t="s">
        <v>749</v>
      </c>
      <c r="G274" s="234">
        <v>1430000</v>
      </c>
      <c r="H274" s="234">
        <v>69891.04</v>
      </c>
      <c r="I274" s="210">
        <f t="shared" si="8"/>
        <v>4.887485314685314</v>
      </c>
    </row>
    <row r="275" spans="1:9" ht="18" customHeight="1">
      <c r="A275" s="479" t="s">
        <v>512</v>
      </c>
      <c r="B275" s="217" t="s">
        <v>703</v>
      </c>
      <c r="C275" s="324" t="s">
        <v>670</v>
      </c>
      <c r="D275" s="238" t="s">
        <v>672</v>
      </c>
      <c r="E275" s="242" t="s">
        <v>513</v>
      </c>
      <c r="F275" s="239"/>
      <c r="G275" s="240">
        <f>G276+G277</f>
        <v>606000</v>
      </c>
      <c r="H275" s="240">
        <f>H276+H277</f>
        <v>296504.42000000004</v>
      </c>
      <c r="I275" s="210">
        <f t="shared" si="8"/>
        <v>48.92812211221123</v>
      </c>
    </row>
    <row r="276" spans="1:9" ht="31.5" customHeight="1">
      <c r="A276" s="467" t="s">
        <v>14</v>
      </c>
      <c r="B276" s="217" t="s">
        <v>703</v>
      </c>
      <c r="C276" s="268" t="s">
        <v>670</v>
      </c>
      <c r="D276" s="231" t="s">
        <v>672</v>
      </c>
      <c r="E276" s="232" t="s">
        <v>513</v>
      </c>
      <c r="F276" s="264" t="s">
        <v>749</v>
      </c>
      <c r="G276" s="234">
        <v>425000</v>
      </c>
      <c r="H276" s="234">
        <v>251304.42</v>
      </c>
      <c r="I276" s="210">
        <f t="shared" si="8"/>
        <v>59.13045176470588</v>
      </c>
    </row>
    <row r="277" spans="1:9" ht="18" customHeight="1">
      <c r="A277" s="493" t="s">
        <v>744</v>
      </c>
      <c r="B277" s="217" t="s">
        <v>703</v>
      </c>
      <c r="C277" s="268" t="s">
        <v>670</v>
      </c>
      <c r="D277" s="231" t="s">
        <v>672</v>
      </c>
      <c r="E277" s="232" t="s">
        <v>513</v>
      </c>
      <c r="F277" s="264" t="s">
        <v>743</v>
      </c>
      <c r="G277" s="234">
        <v>181000</v>
      </c>
      <c r="H277" s="234">
        <v>45200</v>
      </c>
      <c r="I277" s="210">
        <f t="shared" si="8"/>
        <v>24.972375690607734</v>
      </c>
    </row>
    <row r="278" spans="1:9" ht="28.5" customHeight="1">
      <c r="A278" s="479" t="s">
        <v>346</v>
      </c>
      <c r="B278" s="217" t="s">
        <v>703</v>
      </c>
      <c r="C278" s="324" t="s">
        <v>670</v>
      </c>
      <c r="D278" s="238" t="s">
        <v>672</v>
      </c>
      <c r="E278" s="242" t="s">
        <v>319</v>
      </c>
      <c r="F278" s="239"/>
      <c r="G278" s="240">
        <f>G279</f>
        <v>0</v>
      </c>
      <c r="H278" s="240">
        <f>H279</f>
        <v>0</v>
      </c>
      <c r="I278" s="210" t="e">
        <f t="shared" si="8"/>
        <v>#DIV/0!</v>
      </c>
    </row>
    <row r="279" spans="1:9" ht="17.25" customHeight="1">
      <c r="A279" s="493" t="s">
        <v>744</v>
      </c>
      <c r="B279" s="217" t="s">
        <v>703</v>
      </c>
      <c r="C279" s="268" t="s">
        <v>670</v>
      </c>
      <c r="D279" s="231" t="s">
        <v>672</v>
      </c>
      <c r="E279" s="232" t="s">
        <v>319</v>
      </c>
      <c r="F279" s="264" t="s">
        <v>743</v>
      </c>
      <c r="G279" s="234"/>
      <c r="H279" s="234"/>
      <c r="I279" s="210" t="e">
        <f t="shared" si="8"/>
        <v>#DIV/0!</v>
      </c>
    </row>
    <row r="280" spans="1:14" ht="19.5" customHeight="1">
      <c r="A280" s="506" t="s">
        <v>734</v>
      </c>
      <c r="B280" s="211" t="s">
        <v>703</v>
      </c>
      <c r="C280" s="338" t="s">
        <v>671</v>
      </c>
      <c r="D280" s="339"/>
      <c r="E280" s="340"/>
      <c r="F280" s="341"/>
      <c r="G280" s="215">
        <f>G281</f>
        <v>16343975.59</v>
      </c>
      <c r="H280" s="215">
        <f>H281</f>
        <v>10521249.88</v>
      </c>
      <c r="I280" s="210">
        <f t="shared" si="8"/>
        <v>64.37387171844155</v>
      </c>
      <c r="J280" s="411"/>
      <c r="K280" s="411"/>
      <c r="L280" s="411"/>
      <c r="M280" s="411"/>
      <c r="N280" s="412"/>
    </row>
    <row r="281" spans="1:14" ht="19.5" customHeight="1">
      <c r="A281" s="491" t="s">
        <v>693</v>
      </c>
      <c r="B281" s="217" t="s">
        <v>703</v>
      </c>
      <c r="C281" s="278" t="s">
        <v>671</v>
      </c>
      <c r="D281" s="219" t="s">
        <v>669</v>
      </c>
      <c r="E281" s="220"/>
      <c r="F281" s="221"/>
      <c r="G281" s="293">
        <f>G282+G318+G320+G324+G326</f>
        <v>16343975.59</v>
      </c>
      <c r="H281" s="293">
        <f>H282</f>
        <v>10521249.88</v>
      </c>
      <c r="I281" s="210">
        <f t="shared" si="8"/>
        <v>64.37387171844155</v>
      </c>
      <c r="J281" s="410"/>
      <c r="K281" s="410"/>
      <c r="L281" s="410"/>
      <c r="N281" s="410"/>
    </row>
    <row r="282" spans="1:9" ht="12.75">
      <c r="A282" s="507" t="s">
        <v>514</v>
      </c>
      <c r="B282" s="217" t="s">
        <v>703</v>
      </c>
      <c r="C282" s="342" t="s">
        <v>671</v>
      </c>
      <c r="D282" s="343" t="s">
        <v>669</v>
      </c>
      <c r="E282" s="344" t="s">
        <v>515</v>
      </c>
      <c r="F282" s="345"/>
      <c r="G282" s="346">
        <f>G283+G285+G306+G309+G312+G315+G322</f>
        <v>13373233</v>
      </c>
      <c r="H282" s="346">
        <f>H283+H285+H306+H309+H312+H315+H318+H320+H324+H326</f>
        <v>10521249.88</v>
      </c>
      <c r="I282" s="210">
        <f t="shared" si="8"/>
        <v>78.67394428856508</v>
      </c>
    </row>
    <row r="283" spans="1:9" ht="12.75">
      <c r="A283" s="475" t="s">
        <v>616</v>
      </c>
      <c r="B283" s="217" t="s">
        <v>703</v>
      </c>
      <c r="C283" s="237" t="s">
        <v>671</v>
      </c>
      <c r="D283" s="238" t="s">
        <v>669</v>
      </c>
      <c r="E283" s="242" t="s">
        <v>649</v>
      </c>
      <c r="F283" s="239"/>
      <c r="G283" s="240">
        <f>G284</f>
        <v>87333</v>
      </c>
      <c r="H283" s="240">
        <f>H284</f>
        <v>0</v>
      </c>
      <c r="I283" s="210">
        <f t="shared" si="8"/>
        <v>0</v>
      </c>
    </row>
    <row r="284" spans="1:14" ht="25.5">
      <c r="A284" s="476" t="s">
        <v>618</v>
      </c>
      <c r="B284" s="217" t="s">
        <v>703</v>
      </c>
      <c r="C284" s="294" t="s">
        <v>671</v>
      </c>
      <c r="D284" s="231" t="s">
        <v>669</v>
      </c>
      <c r="E284" s="232" t="s">
        <v>649</v>
      </c>
      <c r="F284" s="233" t="s">
        <v>39</v>
      </c>
      <c r="G284" s="234">
        <v>87333</v>
      </c>
      <c r="H284" s="234"/>
      <c r="I284" s="210">
        <f t="shared" si="8"/>
        <v>0</v>
      </c>
      <c r="J284" s="410"/>
      <c r="K284" s="410"/>
      <c r="L284" s="410"/>
      <c r="N284" s="410"/>
    </row>
    <row r="285" spans="1:9" ht="38.25">
      <c r="A285" s="474" t="s">
        <v>516</v>
      </c>
      <c r="B285" s="217" t="s">
        <v>703</v>
      </c>
      <c r="C285" s="278" t="s">
        <v>517</v>
      </c>
      <c r="D285" s="219" t="s">
        <v>669</v>
      </c>
      <c r="E285" s="220" t="s">
        <v>518</v>
      </c>
      <c r="F285" s="221"/>
      <c r="G285" s="293">
        <f>G286+G290+G292+G296+G304</f>
        <v>12218748.79</v>
      </c>
      <c r="H285" s="293">
        <f>H286+H290+H292+H296</f>
        <v>7841289.590000001</v>
      </c>
      <c r="I285" s="210">
        <f t="shared" si="8"/>
        <v>64.17424340876397</v>
      </c>
    </row>
    <row r="286" spans="1:9" ht="28.5" customHeight="1">
      <c r="A286" s="479" t="s">
        <v>519</v>
      </c>
      <c r="B286" s="217" t="s">
        <v>703</v>
      </c>
      <c r="C286" s="237" t="s">
        <v>671</v>
      </c>
      <c r="D286" s="238" t="s">
        <v>669</v>
      </c>
      <c r="E286" s="242" t="s">
        <v>520</v>
      </c>
      <c r="F286" s="239"/>
      <c r="G286" s="240">
        <f>SUM(G287:G289)</f>
        <v>1000000</v>
      </c>
      <c r="H286" s="240">
        <f>SUM(H287:H289)</f>
        <v>392904.71</v>
      </c>
      <c r="I286" s="210">
        <f t="shared" si="8"/>
        <v>39.290471000000004</v>
      </c>
    </row>
    <row r="287" spans="1:9" ht="27.75" customHeight="1">
      <c r="A287" s="467" t="s">
        <v>10</v>
      </c>
      <c r="B287" s="217" t="s">
        <v>703</v>
      </c>
      <c r="C287" s="347" t="s">
        <v>671</v>
      </c>
      <c r="D287" s="348" t="s">
        <v>669</v>
      </c>
      <c r="E287" s="263" t="s">
        <v>520</v>
      </c>
      <c r="F287" s="264" t="s">
        <v>11</v>
      </c>
      <c r="G287" s="265">
        <v>750000</v>
      </c>
      <c r="H287" s="265">
        <v>376759.46</v>
      </c>
      <c r="I287" s="210">
        <f t="shared" si="8"/>
        <v>50.234594666666666</v>
      </c>
    </row>
    <row r="288" spans="1:9" ht="21" customHeight="1">
      <c r="A288" s="467" t="s">
        <v>13</v>
      </c>
      <c r="B288" s="217" t="s">
        <v>703</v>
      </c>
      <c r="C288" s="347" t="s">
        <v>671</v>
      </c>
      <c r="D288" s="348" t="s">
        <v>669</v>
      </c>
      <c r="E288" s="263" t="s">
        <v>520</v>
      </c>
      <c r="F288" s="264" t="s">
        <v>12</v>
      </c>
      <c r="G288" s="265">
        <v>4000</v>
      </c>
      <c r="H288" s="265"/>
      <c r="I288" s="210">
        <f t="shared" si="8"/>
        <v>0</v>
      </c>
    </row>
    <row r="289" spans="1:9" ht="26.25" customHeight="1">
      <c r="A289" s="467" t="s">
        <v>14</v>
      </c>
      <c r="B289" s="217" t="s">
        <v>703</v>
      </c>
      <c r="C289" s="347" t="s">
        <v>671</v>
      </c>
      <c r="D289" s="348" t="s">
        <v>669</v>
      </c>
      <c r="E289" s="263" t="s">
        <v>520</v>
      </c>
      <c r="F289" s="233" t="s">
        <v>749</v>
      </c>
      <c r="G289" s="265">
        <v>246000</v>
      </c>
      <c r="H289" s="265">
        <v>16145.25</v>
      </c>
      <c r="I289" s="210">
        <f>H289/G289*100</f>
        <v>6.563109756097561</v>
      </c>
    </row>
    <row r="290" spans="1:9" ht="23.25" customHeight="1">
      <c r="A290" s="508" t="s">
        <v>320</v>
      </c>
      <c r="B290" s="217" t="s">
        <v>703</v>
      </c>
      <c r="C290" s="288" t="s">
        <v>671</v>
      </c>
      <c r="D290" s="226" t="s">
        <v>669</v>
      </c>
      <c r="E290" s="289" t="s">
        <v>321</v>
      </c>
      <c r="F290" s="290"/>
      <c r="G290" s="291">
        <f>G291</f>
        <v>0</v>
      </c>
      <c r="H290" s="291">
        <f>H291</f>
        <v>0</v>
      </c>
      <c r="I290" s="210"/>
    </row>
    <row r="291" spans="1:9" ht="36" customHeight="1">
      <c r="A291" s="467" t="s">
        <v>40</v>
      </c>
      <c r="B291" s="217" t="s">
        <v>703</v>
      </c>
      <c r="C291" s="230" t="s">
        <v>671</v>
      </c>
      <c r="D291" s="231" t="s">
        <v>669</v>
      </c>
      <c r="E291" s="232" t="s">
        <v>321</v>
      </c>
      <c r="F291" s="233" t="s">
        <v>39</v>
      </c>
      <c r="G291" s="234"/>
      <c r="H291" s="234"/>
      <c r="I291" s="210"/>
    </row>
    <row r="292" spans="1:9" ht="30.75" customHeight="1">
      <c r="A292" s="494" t="s">
        <v>521</v>
      </c>
      <c r="B292" s="217" t="s">
        <v>703</v>
      </c>
      <c r="C292" s="237" t="s">
        <v>671</v>
      </c>
      <c r="D292" s="238" t="s">
        <v>669</v>
      </c>
      <c r="E292" s="242" t="s">
        <v>522</v>
      </c>
      <c r="F292" s="239"/>
      <c r="G292" s="240">
        <f>G293+G294+G295</f>
        <v>315000</v>
      </c>
      <c r="H292" s="240">
        <f>H293+H294+H295</f>
        <v>106042.04000000001</v>
      </c>
      <c r="I292" s="210">
        <f>H292/G292*100</f>
        <v>33.664139682539684</v>
      </c>
    </row>
    <row r="293" spans="1:9" ht="19.5" customHeight="1">
      <c r="A293" s="467" t="s">
        <v>13</v>
      </c>
      <c r="B293" s="217" t="s">
        <v>703</v>
      </c>
      <c r="C293" s="349" t="s">
        <v>671</v>
      </c>
      <c r="D293" s="231" t="s">
        <v>669</v>
      </c>
      <c r="E293" s="232" t="s">
        <v>522</v>
      </c>
      <c r="F293" s="233" t="s">
        <v>12</v>
      </c>
      <c r="G293" s="234">
        <v>10000</v>
      </c>
      <c r="H293" s="234">
        <v>4440</v>
      </c>
      <c r="I293" s="210">
        <f t="shared" si="8"/>
        <v>44.4</v>
      </c>
    </row>
    <row r="294" spans="1:9" ht="24" customHeight="1">
      <c r="A294" s="467" t="s">
        <v>14</v>
      </c>
      <c r="B294" s="217" t="s">
        <v>703</v>
      </c>
      <c r="C294" s="349" t="s">
        <v>671</v>
      </c>
      <c r="D294" s="231" t="s">
        <v>669</v>
      </c>
      <c r="E294" s="232" t="s">
        <v>522</v>
      </c>
      <c r="F294" s="233" t="s">
        <v>749</v>
      </c>
      <c r="G294" s="234">
        <v>275000</v>
      </c>
      <c r="H294" s="234">
        <v>72269.32</v>
      </c>
      <c r="I294" s="210">
        <f t="shared" si="8"/>
        <v>26.279752727272733</v>
      </c>
    </row>
    <row r="295" spans="1:9" ht="23.25" customHeight="1">
      <c r="A295" s="467" t="s">
        <v>6</v>
      </c>
      <c r="B295" s="217" t="s">
        <v>703</v>
      </c>
      <c r="C295" s="349" t="s">
        <v>671</v>
      </c>
      <c r="D295" s="231" t="s">
        <v>669</v>
      </c>
      <c r="E295" s="232" t="s">
        <v>522</v>
      </c>
      <c r="F295" s="233" t="s">
        <v>8</v>
      </c>
      <c r="G295" s="234">
        <v>30000</v>
      </c>
      <c r="H295" s="234">
        <v>29332.72</v>
      </c>
      <c r="I295" s="210">
        <f t="shared" si="8"/>
        <v>97.77573333333333</v>
      </c>
    </row>
    <row r="296" spans="1:9" ht="18" customHeight="1">
      <c r="A296" s="494" t="s">
        <v>523</v>
      </c>
      <c r="B296" s="217" t="s">
        <v>703</v>
      </c>
      <c r="C296" s="237" t="s">
        <v>671</v>
      </c>
      <c r="D296" s="238" t="s">
        <v>669</v>
      </c>
      <c r="E296" s="242" t="s">
        <v>524</v>
      </c>
      <c r="F296" s="239"/>
      <c r="G296" s="240">
        <f>SUM(G297:G303)</f>
        <v>10635948.79</v>
      </c>
      <c r="H296" s="240">
        <f>SUM(H297:H303)</f>
        <v>7342342.840000001</v>
      </c>
      <c r="I296" s="210">
        <f>H296/G296*100</f>
        <v>69.03326618969177</v>
      </c>
    </row>
    <row r="297" spans="1:9" ht="37.5" customHeight="1">
      <c r="A297" s="467" t="s">
        <v>10</v>
      </c>
      <c r="B297" s="217" t="s">
        <v>703</v>
      </c>
      <c r="C297" s="349" t="s">
        <v>671</v>
      </c>
      <c r="D297" s="231" t="s">
        <v>669</v>
      </c>
      <c r="E297" s="232" t="s">
        <v>524</v>
      </c>
      <c r="F297" s="264" t="s">
        <v>11</v>
      </c>
      <c r="G297" s="234">
        <v>9300000</v>
      </c>
      <c r="H297" s="234">
        <v>6139690.54</v>
      </c>
      <c r="I297" s="210">
        <f t="shared" si="8"/>
        <v>66.01817784946236</v>
      </c>
    </row>
    <row r="298" spans="1:9" ht="24" customHeight="1">
      <c r="A298" s="467" t="s">
        <v>13</v>
      </c>
      <c r="B298" s="217" t="s">
        <v>703</v>
      </c>
      <c r="C298" s="349" t="s">
        <v>671</v>
      </c>
      <c r="D298" s="231" t="s">
        <v>669</v>
      </c>
      <c r="E298" s="232" t="s">
        <v>524</v>
      </c>
      <c r="F298" s="264" t="s">
        <v>12</v>
      </c>
      <c r="G298" s="234">
        <v>134000</v>
      </c>
      <c r="H298" s="234">
        <v>123367.7</v>
      </c>
      <c r="I298" s="210">
        <f t="shared" si="8"/>
        <v>92.06544776119404</v>
      </c>
    </row>
    <row r="299" spans="1:9" ht="27.75" customHeight="1">
      <c r="A299" s="467" t="s">
        <v>746</v>
      </c>
      <c r="B299" s="217" t="s">
        <v>703</v>
      </c>
      <c r="C299" s="349" t="s">
        <v>671</v>
      </c>
      <c r="D299" s="231" t="s">
        <v>669</v>
      </c>
      <c r="E299" s="232" t="s">
        <v>524</v>
      </c>
      <c r="F299" s="264" t="s">
        <v>748</v>
      </c>
      <c r="G299" s="234"/>
      <c r="H299" s="234"/>
      <c r="I299" s="210"/>
    </row>
    <row r="300" spans="1:9" ht="32.25" customHeight="1">
      <c r="A300" s="467" t="s">
        <v>14</v>
      </c>
      <c r="B300" s="217" t="s">
        <v>703</v>
      </c>
      <c r="C300" s="349" t="s">
        <v>671</v>
      </c>
      <c r="D300" s="231" t="s">
        <v>669</v>
      </c>
      <c r="E300" s="232" t="s">
        <v>524</v>
      </c>
      <c r="F300" s="233" t="s">
        <v>749</v>
      </c>
      <c r="G300" s="234">
        <v>1151448.79</v>
      </c>
      <c r="H300" s="234">
        <v>1035061.78</v>
      </c>
      <c r="I300" s="210">
        <f t="shared" si="8"/>
        <v>89.8921245121114</v>
      </c>
    </row>
    <row r="301" spans="1:9" ht="69" customHeight="1">
      <c r="A301" s="467" t="s">
        <v>9</v>
      </c>
      <c r="B301" s="217" t="s">
        <v>703</v>
      </c>
      <c r="C301" s="349" t="s">
        <v>671</v>
      </c>
      <c r="D301" s="231" t="s">
        <v>669</v>
      </c>
      <c r="E301" s="232" t="s">
        <v>524</v>
      </c>
      <c r="F301" s="233" t="s">
        <v>5</v>
      </c>
      <c r="G301" s="234">
        <v>12369</v>
      </c>
      <c r="H301" s="234">
        <v>11615.71</v>
      </c>
      <c r="I301" s="210">
        <f t="shared" si="8"/>
        <v>93.90985528336971</v>
      </c>
    </row>
    <row r="302" spans="1:9" ht="12.75">
      <c r="A302" s="467" t="s">
        <v>4</v>
      </c>
      <c r="B302" s="217" t="s">
        <v>703</v>
      </c>
      <c r="C302" s="349" t="s">
        <v>671</v>
      </c>
      <c r="D302" s="231" t="s">
        <v>669</v>
      </c>
      <c r="E302" s="232" t="s">
        <v>524</v>
      </c>
      <c r="F302" s="233" t="s">
        <v>7</v>
      </c>
      <c r="G302" s="234">
        <v>16000</v>
      </c>
      <c r="H302" s="234">
        <v>10989</v>
      </c>
      <c r="I302" s="210">
        <f t="shared" si="8"/>
        <v>68.68125</v>
      </c>
    </row>
    <row r="303" spans="1:9" ht="12.75">
      <c r="A303" s="467" t="s">
        <v>6</v>
      </c>
      <c r="B303" s="217" t="s">
        <v>703</v>
      </c>
      <c r="C303" s="349" t="s">
        <v>671</v>
      </c>
      <c r="D303" s="231" t="s">
        <v>669</v>
      </c>
      <c r="E303" s="232" t="s">
        <v>524</v>
      </c>
      <c r="F303" s="233" t="s">
        <v>8</v>
      </c>
      <c r="G303" s="234">
        <v>22131</v>
      </c>
      <c r="H303" s="234">
        <v>21618.11</v>
      </c>
      <c r="I303" s="210">
        <f t="shared" si="8"/>
        <v>97.68248158691428</v>
      </c>
    </row>
    <row r="304" spans="1:9" ht="25.5">
      <c r="A304" s="509" t="s">
        <v>461</v>
      </c>
      <c r="B304" s="406" t="s">
        <v>703</v>
      </c>
      <c r="C304" s="224" t="s">
        <v>671</v>
      </c>
      <c r="D304" s="225" t="s">
        <v>669</v>
      </c>
      <c r="E304" s="226" t="s">
        <v>462</v>
      </c>
      <c r="F304" s="227"/>
      <c r="G304" s="228">
        <v>267800</v>
      </c>
      <c r="H304" s="234"/>
      <c r="I304" s="210"/>
    </row>
    <row r="305" spans="1:9" ht="25.5">
      <c r="A305" s="467" t="s">
        <v>10</v>
      </c>
      <c r="B305" s="406" t="s">
        <v>703</v>
      </c>
      <c r="C305" s="349" t="s">
        <v>671</v>
      </c>
      <c r="D305" s="231" t="s">
        <v>669</v>
      </c>
      <c r="E305" s="232" t="s">
        <v>462</v>
      </c>
      <c r="F305" s="233" t="s">
        <v>11</v>
      </c>
      <c r="G305" s="234">
        <v>267800</v>
      </c>
      <c r="H305" s="234"/>
      <c r="I305" s="210"/>
    </row>
    <row r="306" spans="1:9" ht="12.75">
      <c r="A306" s="510" t="s">
        <v>525</v>
      </c>
      <c r="B306" s="217" t="s">
        <v>703</v>
      </c>
      <c r="C306" s="350" t="s">
        <v>671</v>
      </c>
      <c r="D306" s="335" t="s">
        <v>669</v>
      </c>
      <c r="E306" s="351" t="s">
        <v>526</v>
      </c>
      <c r="F306" s="352"/>
      <c r="G306" s="353">
        <f>G307</f>
        <v>100000</v>
      </c>
      <c r="H306" s="353">
        <f>H307</f>
        <v>15000</v>
      </c>
      <c r="I306" s="210">
        <f t="shared" si="8"/>
        <v>15</v>
      </c>
    </row>
    <row r="307" spans="1:9" ht="25.5">
      <c r="A307" s="508" t="s">
        <v>527</v>
      </c>
      <c r="B307" s="217" t="s">
        <v>703</v>
      </c>
      <c r="C307" s="288" t="s">
        <v>671</v>
      </c>
      <c r="D307" s="226" t="s">
        <v>669</v>
      </c>
      <c r="E307" s="289" t="s">
        <v>528</v>
      </c>
      <c r="F307" s="290"/>
      <c r="G307" s="291">
        <f>G308</f>
        <v>100000</v>
      </c>
      <c r="H307" s="291">
        <f>H308</f>
        <v>15000</v>
      </c>
      <c r="I307" s="210">
        <f aca="true" t="shared" si="10" ref="I307:I406">H307/G307*100</f>
        <v>15</v>
      </c>
    </row>
    <row r="308" spans="1:9" ht="25.5">
      <c r="A308" s="467" t="s">
        <v>14</v>
      </c>
      <c r="B308" s="217" t="s">
        <v>703</v>
      </c>
      <c r="C308" s="230" t="s">
        <v>671</v>
      </c>
      <c r="D308" s="231" t="s">
        <v>669</v>
      </c>
      <c r="E308" s="232" t="s">
        <v>528</v>
      </c>
      <c r="F308" s="233" t="s">
        <v>749</v>
      </c>
      <c r="G308" s="234">
        <v>100000</v>
      </c>
      <c r="H308" s="234">
        <v>15000</v>
      </c>
      <c r="I308" s="210">
        <f t="shared" si="10"/>
        <v>15</v>
      </c>
    </row>
    <row r="309" spans="1:9" ht="12.75">
      <c r="A309" s="496" t="s">
        <v>529</v>
      </c>
      <c r="B309" s="217" t="s">
        <v>703</v>
      </c>
      <c r="C309" s="333" t="s">
        <v>671</v>
      </c>
      <c r="D309" s="334" t="s">
        <v>669</v>
      </c>
      <c r="E309" s="335" t="s">
        <v>530</v>
      </c>
      <c r="F309" s="354"/>
      <c r="G309" s="337">
        <f>G310</f>
        <v>265500</v>
      </c>
      <c r="H309" s="337">
        <f>H310</f>
        <v>265327.06</v>
      </c>
      <c r="I309" s="210">
        <f t="shared" si="10"/>
        <v>99.93486252354049</v>
      </c>
    </row>
    <row r="310" spans="1:9" ht="12.75">
      <c r="A310" s="479" t="s">
        <v>531</v>
      </c>
      <c r="B310" s="217" t="s">
        <v>703</v>
      </c>
      <c r="C310" s="324" t="s">
        <v>671</v>
      </c>
      <c r="D310" s="238" t="s">
        <v>669</v>
      </c>
      <c r="E310" s="242" t="s">
        <v>532</v>
      </c>
      <c r="F310" s="239"/>
      <c r="G310" s="240">
        <f>G311</f>
        <v>265500</v>
      </c>
      <c r="H310" s="240">
        <f>H311</f>
        <v>265327.06</v>
      </c>
      <c r="I310" s="210">
        <f t="shared" si="10"/>
        <v>99.93486252354049</v>
      </c>
    </row>
    <row r="311" spans="1:9" ht="25.5">
      <c r="A311" s="467" t="s">
        <v>14</v>
      </c>
      <c r="B311" s="217" t="s">
        <v>703</v>
      </c>
      <c r="C311" s="268" t="s">
        <v>671</v>
      </c>
      <c r="D311" s="231" t="s">
        <v>669</v>
      </c>
      <c r="E311" s="232" t="s">
        <v>532</v>
      </c>
      <c r="F311" s="233" t="s">
        <v>749</v>
      </c>
      <c r="G311" s="234">
        <v>265500</v>
      </c>
      <c r="H311" s="234">
        <v>265327.06</v>
      </c>
      <c r="I311" s="210">
        <f t="shared" si="10"/>
        <v>99.93486252354049</v>
      </c>
    </row>
    <row r="312" spans="1:9" ht="12.75">
      <c r="A312" s="496" t="s">
        <v>512</v>
      </c>
      <c r="B312" s="217" t="s">
        <v>703</v>
      </c>
      <c r="C312" s="333" t="s">
        <v>671</v>
      </c>
      <c r="D312" s="334" t="s">
        <v>669</v>
      </c>
      <c r="E312" s="335" t="s">
        <v>533</v>
      </c>
      <c r="F312" s="354"/>
      <c r="G312" s="337">
        <f>G313</f>
        <v>150000</v>
      </c>
      <c r="H312" s="337">
        <f>H313</f>
        <v>149823</v>
      </c>
      <c r="I312" s="210">
        <f t="shared" si="10"/>
        <v>99.882</v>
      </c>
    </row>
    <row r="313" spans="1:9" ht="25.5">
      <c r="A313" s="479" t="s">
        <v>534</v>
      </c>
      <c r="B313" s="217" t="s">
        <v>703</v>
      </c>
      <c r="C313" s="324" t="s">
        <v>671</v>
      </c>
      <c r="D313" s="238" t="s">
        <v>669</v>
      </c>
      <c r="E313" s="242" t="s">
        <v>21</v>
      </c>
      <c r="F313" s="239"/>
      <c r="G313" s="240">
        <f>G314</f>
        <v>150000</v>
      </c>
      <c r="H313" s="240">
        <f>H314</f>
        <v>149823</v>
      </c>
      <c r="I313" s="210">
        <f t="shared" si="10"/>
        <v>99.882</v>
      </c>
    </row>
    <row r="314" spans="1:9" ht="25.5">
      <c r="A314" s="500" t="s">
        <v>14</v>
      </c>
      <c r="B314" s="217" t="s">
        <v>703</v>
      </c>
      <c r="C314" s="307" t="s">
        <v>671</v>
      </c>
      <c r="D314" s="231" t="s">
        <v>669</v>
      </c>
      <c r="E314" s="232" t="s">
        <v>21</v>
      </c>
      <c r="F314" s="233" t="s">
        <v>749</v>
      </c>
      <c r="G314" s="234">
        <v>150000</v>
      </c>
      <c r="H314" s="234">
        <v>149823</v>
      </c>
      <c r="I314" s="210">
        <f t="shared" si="10"/>
        <v>99.882</v>
      </c>
    </row>
    <row r="315" spans="1:9" ht="12.75">
      <c r="A315" s="511" t="s">
        <v>535</v>
      </c>
      <c r="B315" s="217" t="s">
        <v>703</v>
      </c>
      <c r="C315" s="355" t="s">
        <v>671</v>
      </c>
      <c r="D315" s="334" t="s">
        <v>669</v>
      </c>
      <c r="E315" s="335" t="s">
        <v>536</v>
      </c>
      <c r="F315" s="354"/>
      <c r="G315" s="337">
        <f>G316</f>
        <v>364451.21</v>
      </c>
      <c r="H315" s="337">
        <f>H316</f>
        <v>0</v>
      </c>
      <c r="I315" s="210">
        <f t="shared" si="10"/>
        <v>0</v>
      </c>
    </row>
    <row r="316" spans="1:9" ht="25.5">
      <c r="A316" s="508" t="s">
        <v>537</v>
      </c>
      <c r="B316" s="217" t="s">
        <v>703</v>
      </c>
      <c r="C316" s="266" t="s">
        <v>671</v>
      </c>
      <c r="D316" s="238" t="s">
        <v>669</v>
      </c>
      <c r="E316" s="242" t="s">
        <v>22</v>
      </c>
      <c r="F316" s="239"/>
      <c r="G316" s="240">
        <f>G317</f>
        <v>364451.21</v>
      </c>
      <c r="H316" s="240">
        <f>H317</f>
        <v>0</v>
      </c>
      <c r="I316" s="210">
        <f t="shared" si="10"/>
        <v>0</v>
      </c>
    </row>
    <row r="317" spans="1:9" ht="25.5">
      <c r="A317" s="500" t="s">
        <v>14</v>
      </c>
      <c r="B317" s="217" t="s">
        <v>703</v>
      </c>
      <c r="C317" s="307" t="s">
        <v>671</v>
      </c>
      <c r="D317" s="231" t="s">
        <v>669</v>
      </c>
      <c r="E317" s="232" t="s">
        <v>22</v>
      </c>
      <c r="F317" s="233" t="s">
        <v>749</v>
      </c>
      <c r="G317" s="234">
        <v>364451.21</v>
      </c>
      <c r="H317" s="234"/>
      <c r="I317" s="210">
        <f aca="true" t="shared" si="11" ref="I317:I328">H317/G317*100</f>
        <v>0</v>
      </c>
    </row>
    <row r="318" spans="1:9" ht="25.5">
      <c r="A318" s="508" t="s">
        <v>650</v>
      </c>
      <c r="B318" s="217" t="s">
        <v>703</v>
      </c>
      <c r="C318" s="266" t="s">
        <v>671</v>
      </c>
      <c r="D318" s="238" t="s">
        <v>669</v>
      </c>
      <c r="E318" s="242" t="s">
        <v>651</v>
      </c>
      <c r="F318" s="239"/>
      <c r="G318" s="240">
        <f>G319</f>
        <v>490300</v>
      </c>
      <c r="H318" s="240">
        <f>H319</f>
        <v>480250</v>
      </c>
      <c r="I318" s="210">
        <f t="shared" si="11"/>
        <v>97.95023455027534</v>
      </c>
    </row>
    <row r="319" spans="1:9" ht="25.5">
      <c r="A319" s="476" t="s">
        <v>618</v>
      </c>
      <c r="B319" s="217" t="s">
        <v>703</v>
      </c>
      <c r="C319" s="307" t="s">
        <v>671</v>
      </c>
      <c r="D319" s="231" t="s">
        <v>669</v>
      </c>
      <c r="E319" s="232" t="s">
        <v>651</v>
      </c>
      <c r="F319" s="233" t="s">
        <v>39</v>
      </c>
      <c r="G319" s="234">
        <v>490300</v>
      </c>
      <c r="H319" s="234">
        <v>480250</v>
      </c>
      <c r="I319" s="210">
        <f t="shared" si="11"/>
        <v>97.95023455027534</v>
      </c>
    </row>
    <row r="320" spans="1:9" ht="12.75">
      <c r="A320" s="475" t="s">
        <v>616</v>
      </c>
      <c r="B320" s="217" t="s">
        <v>703</v>
      </c>
      <c r="C320" s="237" t="s">
        <v>671</v>
      </c>
      <c r="D320" s="238" t="s">
        <v>669</v>
      </c>
      <c r="E320" s="242" t="s">
        <v>617</v>
      </c>
      <c r="F320" s="239"/>
      <c r="G320" s="240">
        <f>G321</f>
        <v>210168</v>
      </c>
      <c r="H320" s="240">
        <f>H321</f>
        <v>87333</v>
      </c>
      <c r="I320" s="210">
        <f t="shared" si="11"/>
        <v>41.55389973735297</v>
      </c>
    </row>
    <row r="321" spans="1:9" ht="25.5">
      <c r="A321" s="476" t="s">
        <v>618</v>
      </c>
      <c r="B321" s="217" t="s">
        <v>703</v>
      </c>
      <c r="C321" s="294" t="s">
        <v>671</v>
      </c>
      <c r="D321" s="231" t="s">
        <v>669</v>
      </c>
      <c r="E321" s="232" t="s">
        <v>617</v>
      </c>
      <c r="F321" s="233" t="s">
        <v>39</v>
      </c>
      <c r="G321" s="234">
        <v>210168</v>
      </c>
      <c r="H321" s="234">
        <v>87333</v>
      </c>
      <c r="I321" s="210">
        <f t="shared" si="11"/>
        <v>41.55389973735297</v>
      </c>
    </row>
    <row r="322" spans="1:9" ht="25.5">
      <c r="A322" s="509" t="s">
        <v>461</v>
      </c>
      <c r="B322" s="217" t="s">
        <v>703</v>
      </c>
      <c r="C322" s="308" t="s">
        <v>671</v>
      </c>
      <c r="D322" s="225" t="s">
        <v>669</v>
      </c>
      <c r="E322" s="226" t="s">
        <v>463</v>
      </c>
      <c r="F322" s="227"/>
      <c r="G322" s="228">
        <f>G323</f>
        <v>187200</v>
      </c>
      <c r="H322" s="234"/>
      <c r="I322" s="210"/>
    </row>
    <row r="323" spans="1:9" ht="25.5">
      <c r="A323" s="512" t="s">
        <v>618</v>
      </c>
      <c r="B323" s="217" t="s">
        <v>703</v>
      </c>
      <c r="C323" s="268" t="s">
        <v>671</v>
      </c>
      <c r="D323" s="231" t="s">
        <v>669</v>
      </c>
      <c r="E323" s="232" t="s">
        <v>463</v>
      </c>
      <c r="F323" s="233" t="s">
        <v>39</v>
      </c>
      <c r="G323" s="234">
        <v>187200</v>
      </c>
      <c r="H323" s="234"/>
      <c r="I323" s="210"/>
    </row>
    <row r="324" spans="1:9" ht="25.5">
      <c r="A324" s="475" t="s">
        <v>633</v>
      </c>
      <c r="B324" s="217" t="s">
        <v>703</v>
      </c>
      <c r="C324" s="237" t="s">
        <v>671</v>
      </c>
      <c r="D324" s="238" t="s">
        <v>669</v>
      </c>
      <c r="E324" s="242" t="s">
        <v>634</v>
      </c>
      <c r="F324" s="239"/>
      <c r="G324" s="240">
        <f>G325</f>
        <v>2170274.59</v>
      </c>
      <c r="H324" s="240">
        <f>H325</f>
        <v>1582227.23</v>
      </c>
      <c r="I324" s="210">
        <f t="shared" si="11"/>
        <v>72.90447196361453</v>
      </c>
    </row>
    <row r="325" spans="1:9" ht="25.5">
      <c r="A325" s="476" t="s">
        <v>618</v>
      </c>
      <c r="B325" s="217" t="s">
        <v>703</v>
      </c>
      <c r="C325" s="294" t="s">
        <v>671</v>
      </c>
      <c r="D325" s="231" t="s">
        <v>669</v>
      </c>
      <c r="E325" s="232" t="s">
        <v>634</v>
      </c>
      <c r="F325" s="233" t="s">
        <v>39</v>
      </c>
      <c r="G325" s="234">
        <v>2170274.59</v>
      </c>
      <c r="H325" s="234">
        <v>1582227.23</v>
      </c>
      <c r="I325" s="210">
        <f t="shared" si="11"/>
        <v>72.90447196361453</v>
      </c>
    </row>
    <row r="326" spans="1:9" ht="25.5">
      <c r="A326" s="475" t="s">
        <v>652</v>
      </c>
      <c r="B326" s="217" t="s">
        <v>703</v>
      </c>
      <c r="C326" s="237" t="s">
        <v>671</v>
      </c>
      <c r="D326" s="238" t="s">
        <v>669</v>
      </c>
      <c r="E326" s="242" t="s">
        <v>653</v>
      </c>
      <c r="F326" s="239"/>
      <c r="G326" s="240">
        <f>G327</f>
        <v>100000</v>
      </c>
      <c r="H326" s="240">
        <f>H327</f>
        <v>100000</v>
      </c>
      <c r="I326" s="210">
        <f t="shared" si="11"/>
        <v>100</v>
      </c>
    </row>
    <row r="327" spans="1:9" ht="12.75">
      <c r="A327" s="476" t="s">
        <v>718</v>
      </c>
      <c r="B327" s="217" t="s">
        <v>703</v>
      </c>
      <c r="C327" s="294" t="s">
        <v>671</v>
      </c>
      <c r="D327" s="231" t="s">
        <v>669</v>
      </c>
      <c r="E327" s="232" t="s">
        <v>653</v>
      </c>
      <c r="F327" s="233" t="s">
        <v>626</v>
      </c>
      <c r="G327" s="234">
        <v>100000</v>
      </c>
      <c r="H327" s="234">
        <v>100000</v>
      </c>
      <c r="I327" s="210">
        <f t="shared" si="11"/>
        <v>100</v>
      </c>
    </row>
    <row r="328" spans="1:9" ht="12.75">
      <c r="A328" s="513" t="s">
        <v>538</v>
      </c>
      <c r="B328" s="211" t="s">
        <v>703</v>
      </c>
      <c r="C328" s="356" t="s">
        <v>672</v>
      </c>
      <c r="D328" s="282"/>
      <c r="E328" s="272"/>
      <c r="F328" s="271"/>
      <c r="G328" s="273">
        <f aca="true" t="shared" si="12" ref="G328:H330">G329</f>
        <v>802200</v>
      </c>
      <c r="H328" s="273">
        <f t="shared" si="12"/>
        <v>125000</v>
      </c>
      <c r="I328" s="210">
        <f t="shared" si="11"/>
        <v>15.582149090002492</v>
      </c>
    </row>
    <row r="329" spans="1:9" ht="12.75">
      <c r="A329" s="514" t="s">
        <v>539</v>
      </c>
      <c r="B329" s="217" t="s">
        <v>703</v>
      </c>
      <c r="C329" s="218" t="s">
        <v>672</v>
      </c>
      <c r="D329" s="219" t="s">
        <v>669</v>
      </c>
      <c r="E329" s="220"/>
      <c r="F329" s="221"/>
      <c r="G329" s="222">
        <f t="shared" si="12"/>
        <v>802200</v>
      </c>
      <c r="H329" s="222">
        <f t="shared" si="12"/>
        <v>125000</v>
      </c>
      <c r="I329" s="210">
        <f t="shared" si="10"/>
        <v>15.582149090002492</v>
      </c>
    </row>
    <row r="330" spans="1:9" ht="12.75">
      <c r="A330" s="515" t="s">
        <v>540</v>
      </c>
      <c r="B330" s="217" t="s">
        <v>703</v>
      </c>
      <c r="C330" s="237" t="s">
        <v>672</v>
      </c>
      <c r="D330" s="238" t="s">
        <v>669</v>
      </c>
      <c r="E330" s="242" t="s">
        <v>541</v>
      </c>
      <c r="F330" s="239"/>
      <c r="G330" s="240">
        <f t="shared" si="12"/>
        <v>802200</v>
      </c>
      <c r="H330" s="240">
        <f t="shared" si="12"/>
        <v>125000</v>
      </c>
      <c r="I330" s="210">
        <f>H330/G330*100</f>
        <v>15.582149090002492</v>
      </c>
    </row>
    <row r="331" spans="1:10" ht="12.75">
      <c r="A331" s="516" t="s">
        <v>744</v>
      </c>
      <c r="B331" s="217" t="s">
        <v>703</v>
      </c>
      <c r="C331" s="349" t="s">
        <v>672</v>
      </c>
      <c r="D331" s="231" t="s">
        <v>669</v>
      </c>
      <c r="E331" s="232" t="s">
        <v>541</v>
      </c>
      <c r="F331" s="233" t="s">
        <v>743</v>
      </c>
      <c r="G331" s="234">
        <v>802200</v>
      </c>
      <c r="H331" s="234">
        <v>125000</v>
      </c>
      <c r="I331" s="210">
        <f t="shared" si="10"/>
        <v>15.582149090002492</v>
      </c>
      <c r="J331" s="410"/>
    </row>
    <row r="332" spans="1:10" ht="12.75">
      <c r="A332" s="488" t="s">
        <v>680</v>
      </c>
      <c r="B332" s="211" t="s">
        <v>703</v>
      </c>
      <c r="C332" s="356" t="s">
        <v>674</v>
      </c>
      <c r="D332" s="282"/>
      <c r="E332" s="272"/>
      <c r="F332" s="271"/>
      <c r="G332" s="273">
        <f>G333+G336+G341+G354+G381</f>
        <v>60931672.86</v>
      </c>
      <c r="H332" s="273">
        <f>H333+H336+H341+H354+H381</f>
        <v>43325289.75</v>
      </c>
      <c r="I332" s="210">
        <f t="shared" si="10"/>
        <v>71.1047107627368</v>
      </c>
      <c r="J332" s="410"/>
    </row>
    <row r="333" spans="1:14" ht="12.75">
      <c r="A333" s="474" t="s">
        <v>685</v>
      </c>
      <c r="B333" s="217" t="s">
        <v>703</v>
      </c>
      <c r="C333" s="218" t="s">
        <v>674</v>
      </c>
      <c r="D333" s="219" t="s">
        <v>669</v>
      </c>
      <c r="E333" s="220"/>
      <c r="F333" s="221"/>
      <c r="G333" s="222">
        <f>G334</f>
        <v>4000000</v>
      </c>
      <c r="H333" s="222">
        <f>H334</f>
        <v>2559206.98</v>
      </c>
      <c r="I333" s="210">
        <f t="shared" si="10"/>
        <v>63.9801745</v>
      </c>
      <c r="J333" s="411"/>
      <c r="K333" s="411"/>
      <c r="L333" s="411"/>
      <c r="M333" s="411"/>
      <c r="N333" s="412"/>
    </row>
    <row r="334" spans="1:13" ht="12.75">
      <c r="A334" s="479" t="s">
        <v>699</v>
      </c>
      <c r="B334" s="217" t="s">
        <v>703</v>
      </c>
      <c r="C334" s="237" t="s">
        <v>674</v>
      </c>
      <c r="D334" s="238" t="s">
        <v>669</v>
      </c>
      <c r="E334" s="242" t="s">
        <v>542</v>
      </c>
      <c r="F334" s="239"/>
      <c r="G334" s="240">
        <f>G335</f>
        <v>4000000</v>
      </c>
      <c r="H334" s="240">
        <f>H335</f>
        <v>2559206.98</v>
      </c>
      <c r="I334" s="210">
        <f t="shared" si="10"/>
        <v>63.9801745</v>
      </c>
      <c r="J334" s="410"/>
      <c r="K334" s="410"/>
      <c r="M334" s="410"/>
    </row>
    <row r="335" spans="1:13" ht="12.75">
      <c r="A335" s="493" t="s">
        <v>25</v>
      </c>
      <c r="B335" s="217" t="s">
        <v>703</v>
      </c>
      <c r="C335" s="349" t="s">
        <v>674</v>
      </c>
      <c r="D335" s="231" t="s">
        <v>669</v>
      </c>
      <c r="E335" s="232" t="s">
        <v>542</v>
      </c>
      <c r="F335" s="233" t="s">
        <v>26</v>
      </c>
      <c r="G335" s="234">
        <v>4000000</v>
      </c>
      <c r="H335" s="234">
        <v>2559206.98</v>
      </c>
      <c r="I335" s="210">
        <f t="shared" si="10"/>
        <v>63.9801745</v>
      </c>
      <c r="J335" s="410"/>
      <c r="K335" s="410"/>
      <c r="M335" s="410"/>
    </row>
    <row r="336" spans="1:9" ht="12.75">
      <c r="A336" s="474" t="s">
        <v>681</v>
      </c>
      <c r="B336" s="217" t="s">
        <v>703</v>
      </c>
      <c r="C336" s="218" t="s">
        <v>674</v>
      </c>
      <c r="D336" s="219" t="s">
        <v>676</v>
      </c>
      <c r="E336" s="232"/>
      <c r="F336" s="233"/>
      <c r="G336" s="222">
        <f>G337+G339</f>
        <v>24224000</v>
      </c>
      <c r="H336" s="222">
        <f>H337+H339</f>
        <v>17806951.94</v>
      </c>
      <c r="I336" s="210">
        <f t="shared" si="10"/>
        <v>73.50954400594453</v>
      </c>
    </row>
    <row r="337" spans="1:9" ht="39" customHeight="1">
      <c r="A337" s="517" t="s">
        <v>709</v>
      </c>
      <c r="B337" s="217" t="s">
        <v>703</v>
      </c>
      <c r="C337" s="248" t="s">
        <v>674</v>
      </c>
      <c r="D337" s="227" t="s">
        <v>676</v>
      </c>
      <c r="E337" s="226" t="s">
        <v>543</v>
      </c>
      <c r="F337" s="227"/>
      <c r="G337" s="228">
        <f>G338</f>
        <v>23316000</v>
      </c>
      <c r="H337" s="228">
        <f>H338</f>
        <v>17296000</v>
      </c>
      <c r="I337" s="210">
        <f t="shared" si="10"/>
        <v>74.18082003774232</v>
      </c>
    </row>
    <row r="338" spans="1:9" ht="38.25">
      <c r="A338" s="478" t="s">
        <v>15</v>
      </c>
      <c r="B338" s="217" t="s">
        <v>703</v>
      </c>
      <c r="C338" s="230" t="s">
        <v>674</v>
      </c>
      <c r="D338" s="231" t="s">
        <v>676</v>
      </c>
      <c r="E338" s="232" t="s">
        <v>543</v>
      </c>
      <c r="F338" s="233" t="s">
        <v>16</v>
      </c>
      <c r="G338" s="234">
        <v>23316000</v>
      </c>
      <c r="H338" s="234">
        <v>17296000</v>
      </c>
      <c r="I338" s="210">
        <f t="shared" si="10"/>
        <v>74.18082003774232</v>
      </c>
    </row>
    <row r="339" spans="1:9" ht="114.75">
      <c r="A339" s="494" t="s">
        <v>707</v>
      </c>
      <c r="B339" s="217" t="s">
        <v>703</v>
      </c>
      <c r="C339" s="237" t="s">
        <v>674</v>
      </c>
      <c r="D339" s="238" t="s">
        <v>676</v>
      </c>
      <c r="E339" s="242" t="s">
        <v>544</v>
      </c>
      <c r="F339" s="239"/>
      <c r="G339" s="240">
        <f>G340</f>
        <v>908000</v>
      </c>
      <c r="H339" s="240">
        <f>H340</f>
        <v>510951.94</v>
      </c>
      <c r="I339" s="210">
        <f t="shared" si="10"/>
        <v>56.27224008810573</v>
      </c>
    </row>
    <row r="340" spans="1:9" ht="25.5">
      <c r="A340" s="493" t="s">
        <v>23</v>
      </c>
      <c r="B340" s="217" t="s">
        <v>703</v>
      </c>
      <c r="C340" s="230" t="s">
        <v>674</v>
      </c>
      <c r="D340" s="231" t="s">
        <v>676</v>
      </c>
      <c r="E340" s="232" t="s">
        <v>544</v>
      </c>
      <c r="F340" s="233" t="s">
        <v>743</v>
      </c>
      <c r="G340" s="322">
        <v>908000</v>
      </c>
      <c r="H340" s="322">
        <v>510951.94</v>
      </c>
      <c r="I340" s="210">
        <f t="shared" si="10"/>
        <v>56.27224008810573</v>
      </c>
    </row>
    <row r="341" spans="1:9" ht="12.75">
      <c r="A341" s="474" t="s">
        <v>682</v>
      </c>
      <c r="B341" s="217" t="s">
        <v>703</v>
      </c>
      <c r="C341" s="218" t="s">
        <v>674</v>
      </c>
      <c r="D341" s="219" t="s">
        <v>678</v>
      </c>
      <c r="E341" s="232"/>
      <c r="F341" s="233"/>
      <c r="G341" s="222">
        <f>G342+G344+G347+G349+G352</f>
        <v>6990528.859999999</v>
      </c>
      <c r="H341" s="222">
        <f>H342+H344+H347+H349+H352</f>
        <v>3902655.29</v>
      </c>
      <c r="I341" s="210">
        <f t="shared" si="10"/>
        <v>55.827754496960914</v>
      </c>
    </row>
    <row r="342" spans="1:9" ht="12.75">
      <c r="A342" s="479" t="s">
        <v>49</v>
      </c>
      <c r="B342" s="217" t="s">
        <v>703</v>
      </c>
      <c r="C342" s="237" t="s">
        <v>674</v>
      </c>
      <c r="D342" s="238" t="s">
        <v>678</v>
      </c>
      <c r="E342" s="242" t="s">
        <v>464</v>
      </c>
      <c r="F342" s="239"/>
      <c r="G342" s="240">
        <f>G343</f>
        <v>442598.63</v>
      </c>
      <c r="H342" s="240">
        <f>H343</f>
        <v>442598.63</v>
      </c>
      <c r="I342" s="210"/>
    </row>
    <row r="343" spans="1:9" ht="12.75">
      <c r="A343" s="493" t="s">
        <v>323</v>
      </c>
      <c r="B343" s="217" t="s">
        <v>703</v>
      </c>
      <c r="C343" s="230" t="s">
        <v>674</v>
      </c>
      <c r="D343" s="231" t="s">
        <v>678</v>
      </c>
      <c r="E343" s="232" t="s">
        <v>464</v>
      </c>
      <c r="F343" s="233" t="s">
        <v>322</v>
      </c>
      <c r="G343" s="322">
        <v>442598.63</v>
      </c>
      <c r="H343" s="322">
        <v>442598.63</v>
      </c>
      <c r="I343" s="210"/>
    </row>
    <row r="344" spans="1:9" ht="12.75">
      <c r="A344" s="479" t="s">
        <v>50</v>
      </c>
      <c r="B344" s="217" t="s">
        <v>703</v>
      </c>
      <c r="C344" s="237" t="s">
        <v>674</v>
      </c>
      <c r="D344" s="238" t="s">
        <v>678</v>
      </c>
      <c r="E344" s="242" t="s">
        <v>545</v>
      </c>
      <c r="F344" s="239"/>
      <c r="G344" s="240">
        <f>G345+G346</f>
        <v>147532.87</v>
      </c>
      <c r="H344" s="240">
        <f>H345+H346</f>
        <v>147532.87</v>
      </c>
      <c r="I344" s="210"/>
    </row>
    <row r="345" spans="1:9" ht="12.75">
      <c r="A345" s="493" t="s">
        <v>324</v>
      </c>
      <c r="B345" s="217" t="s">
        <v>703</v>
      </c>
      <c r="C345" s="230" t="s">
        <v>674</v>
      </c>
      <c r="D345" s="231" t="s">
        <v>678</v>
      </c>
      <c r="E345" s="232" t="s">
        <v>545</v>
      </c>
      <c r="F345" s="233" t="s">
        <v>322</v>
      </c>
      <c r="G345" s="234">
        <v>147532.87</v>
      </c>
      <c r="H345" s="234">
        <v>147532.87</v>
      </c>
      <c r="I345" s="210"/>
    </row>
    <row r="346" spans="1:9" ht="12.75">
      <c r="A346" s="493" t="s">
        <v>323</v>
      </c>
      <c r="B346" s="217" t="s">
        <v>703</v>
      </c>
      <c r="C346" s="230" t="s">
        <v>674</v>
      </c>
      <c r="D346" s="231" t="s">
        <v>678</v>
      </c>
      <c r="E346" s="232" t="s">
        <v>545</v>
      </c>
      <c r="F346" s="233" t="s">
        <v>322</v>
      </c>
      <c r="G346" s="322"/>
      <c r="H346" s="322"/>
      <c r="I346" s="210"/>
    </row>
    <row r="347" spans="1:9" ht="78.75" customHeight="1">
      <c r="A347" s="479" t="s">
        <v>488</v>
      </c>
      <c r="B347" s="217" t="s">
        <v>703</v>
      </c>
      <c r="C347" s="237" t="s">
        <v>674</v>
      </c>
      <c r="D347" s="238" t="s">
        <v>678</v>
      </c>
      <c r="E347" s="242" t="s">
        <v>546</v>
      </c>
      <c r="F347" s="239"/>
      <c r="G347" s="240">
        <f>G348</f>
        <v>40000</v>
      </c>
      <c r="H347" s="240">
        <f>H348</f>
        <v>0</v>
      </c>
      <c r="I347" s="210">
        <f t="shared" si="10"/>
        <v>0</v>
      </c>
    </row>
    <row r="348" spans="1:9" ht="25.5">
      <c r="A348" s="493" t="s">
        <v>23</v>
      </c>
      <c r="B348" s="217" t="s">
        <v>703</v>
      </c>
      <c r="C348" s="230" t="s">
        <v>674</v>
      </c>
      <c r="D348" s="231" t="s">
        <v>678</v>
      </c>
      <c r="E348" s="232" t="s">
        <v>546</v>
      </c>
      <c r="F348" s="233" t="s">
        <v>24</v>
      </c>
      <c r="G348" s="234">
        <v>40000</v>
      </c>
      <c r="H348" s="234"/>
      <c r="I348" s="210">
        <f t="shared" si="10"/>
        <v>0</v>
      </c>
    </row>
    <row r="349" spans="1:9" ht="25.5">
      <c r="A349" s="479" t="s">
        <v>735</v>
      </c>
      <c r="B349" s="217" t="s">
        <v>703</v>
      </c>
      <c r="C349" s="237" t="s">
        <v>674</v>
      </c>
      <c r="D349" s="238" t="s">
        <v>678</v>
      </c>
      <c r="E349" s="242" t="s">
        <v>547</v>
      </c>
      <c r="F349" s="239"/>
      <c r="G349" s="240">
        <f>SUM(G350:G351)</f>
        <v>5760397.359999999</v>
      </c>
      <c r="H349" s="240">
        <f>SUM(H350:H351)</f>
        <v>2996243.79</v>
      </c>
      <c r="I349" s="210">
        <f t="shared" si="10"/>
        <v>52.01453307380866</v>
      </c>
    </row>
    <row r="350" spans="1:9" ht="25.5">
      <c r="A350" s="493" t="s">
        <v>23</v>
      </c>
      <c r="B350" s="217" t="s">
        <v>703</v>
      </c>
      <c r="C350" s="349" t="s">
        <v>674</v>
      </c>
      <c r="D350" s="231" t="s">
        <v>678</v>
      </c>
      <c r="E350" s="232" t="s">
        <v>547</v>
      </c>
      <c r="F350" s="233" t="s">
        <v>24</v>
      </c>
      <c r="G350" s="234">
        <v>2771000</v>
      </c>
      <c r="H350" s="234">
        <v>1344495.03</v>
      </c>
      <c r="I350" s="210">
        <f t="shared" si="10"/>
        <v>48.5202103933598</v>
      </c>
    </row>
    <row r="351" spans="1:9" ht="25.5">
      <c r="A351" s="493" t="s">
        <v>23</v>
      </c>
      <c r="B351" s="217" t="s">
        <v>703</v>
      </c>
      <c r="C351" s="349" t="s">
        <v>674</v>
      </c>
      <c r="D351" s="231" t="s">
        <v>678</v>
      </c>
      <c r="E351" s="232" t="s">
        <v>547</v>
      </c>
      <c r="F351" s="357" t="s">
        <v>743</v>
      </c>
      <c r="G351" s="234">
        <v>2989397.36</v>
      </c>
      <c r="H351" s="234">
        <v>1651748.76</v>
      </c>
      <c r="I351" s="210">
        <f t="shared" si="10"/>
        <v>55.2535699034671</v>
      </c>
    </row>
    <row r="352" spans="1:9" ht="12.75">
      <c r="A352" s="479" t="s">
        <v>548</v>
      </c>
      <c r="B352" s="217" t="s">
        <v>703</v>
      </c>
      <c r="C352" s="358" t="s">
        <v>674</v>
      </c>
      <c r="D352" s="359" t="s">
        <v>678</v>
      </c>
      <c r="E352" s="242" t="s">
        <v>549</v>
      </c>
      <c r="F352" s="242"/>
      <c r="G352" s="240">
        <f>G353</f>
        <v>600000</v>
      </c>
      <c r="H352" s="240">
        <f>H353</f>
        <v>316280</v>
      </c>
      <c r="I352" s="210">
        <f t="shared" si="10"/>
        <v>52.71333333333333</v>
      </c>
    </row>
    <row r="353" spans="1:9" ht="25.5">
      <c r="A353" s="493" t="s">
        <v>23</v>
      </c>
      <c r="B353" s="217" t="s">
        <v>703</v>
      </c>
      <c r="C353" s="230" t="s">
        <v>674</v>
      </c>
      <c r="D353" s="231" t="s">
        <v>678</v>
      </c>
      <c r="E353" s="232" t="s">
        <v>549</v>
      </c>
      <c r="F353" s="233" t="s">
        <v>743</v>
      </c>
      <c r="G353" s="360">
        <v>600000</v>
      </c>
      <c r="H353" s="360">
        <v>316280</v>
      </c>
      <c r="I353" s="210">
        <f t="shared" si="10"/>
        <v>52.71333333333333</v>
      </c>
    </row>
    <row r="354" spans="1:9" ht="12.75">
      <c r="A354" s="474" t="s">
        <v>724</v>
      </c>
      <c r="B354" s="217" t="s">
        <v>703</v>
      </c>
      <c r="C354" s="218" t="s">
        <v>674</v>
      </c>
      <c r="D354" s="219" t="s">
        <v>679</v>
      </c>
      <c r="E354" s="361"/>
      <c r="F354" s="362"/>
      <c r="G354" s="222">
        <f>G355+G359+G361+G367+G369+G373+G375+G378</f>
        <v>25517144</v>
      </c>
      <c r="H354" s="222">
        <f>H355+H359+H361+H367+H369+H373+H375+H378</f>
        <v>18929975.54</v>
      </c>
      <c r="I354" s="210">
        <f t="shared" si="10"/>
        <v>74.18532238560867</v>
      </c>
    </row>
    <row r="355" spans="1:9" ht="51">
      <c r="A355" s="479" t="s">
        <v>740</v>
      </c>
      <c r="B355" s="217" t="s">
        <v>703</v>
      </c>
      <c r="C355" s="324" t="s">
        <v>674</v>
      </c>
      <c r="D355" s="325" t="s">
        <v>679</v>
      </c>
      <c r="E355" s="242" t="s">
        <v>550</v>
      </c>
      <c r="F355" s="326"/>
      <c r="G355" s="240">
        <f>SUM(G356:G358)</f>
        <v>18219000</v>
      </c>
      <c r="H355" s="240">
        <f>SUM(H356:H358)</f>
        <v>13793017.38</v>
      </c>
      <c r="I355" s="210">
        <f>H355/G355*100</f>
        <v>75.70677523464515</v>
      </c>
    </row>
    <row r="356" spans="1:9" ht="12.75">
      <c r="A356" s="467" t="s">
        <v>747</v>
      </c>
      <c r="B356" s="217" t="s">
        <v>703</v>
      </c>
      <c r="C356" s="268" t="s">
        <v>674</v>
      </c>
      <c r="D356" s="269" t="s">
        <v>679</v>
      </c>
      <c r="E356" s="232" t="s">
        <v>550</v>
      </c>
      <c r="F356" s="267" t="s">
        <v>749</v>
      </c>
      <c r="G356" s="234">
        <v>30000</v>
      </c>
      <c r="H356" s="234">
        <v>0</v>
      </c>
      <c r="I356" s="210">
        <f>H356/G356*100</f>
        <v>0</v>
      </c>
    </row>
    <row r="357" spans="1:9" ht="25.5">
      <c r="A357" s="493" t="s">
        <v>23</v>
      </c>
      <c r="B357" s="217" t="s">
        <v>703</v>
      </c>
      <c r="C357" s="268" t="s">
        <v>674</v>
      </c>
      <c r="D357" s="269" t="s">
        <v>679</v>
      </c>
      <c r="E357" s="232" t="s">
        <v>550</v>
      </c>
      <c r="F357" s="267" t="s">
        <v>24</v>
      </c>
      <c r="G357" s="234">
        <v>11903000</v>
      </c>
      <c r="H357" s="234">
        <v>8846049.63</v>
      </c>
      <c r="I357" s="210">
        <f t="shared" si="10"/>
        <v>74.31781592875745</v>
      </c>
    </row>
    <row r="358" spans="1:9" ht="25.5">
      <c r="A358" s="493" t="s">
        <v>17</v>
      </c>
      <c r="B358" s="217" t="s">
        <v>703</v>
      </c>
      <c r="C358" s="268" t="s">
        <v>674</v>
      </c>
      <c r="D358" s="269" t="s">
        <v>679</v>
      </c>
      <c r="E358" s="232" t="s">
        <v>550</v>
      </c>
      <c r="F358" s="267" t="s">
        <v>18</v>
      </c>
      <c r="G358" s="234">
        <v>6286000</v>
      </c>
      <c r="H358" s="234">
        <v>4946967.75</v>
      </c>
      <c r="I358" s="210">
        <f t="shared" si="10"/>
        <v>78.69818246897869</v>
      </c>
    </row>
    <row r="359" spans="1:9" ht="12.75">
      <c r="A359" s="479" t="s">
        <v>725</v>
      </c>
      <c r="B359" s="217" t="s">
        <v>703</v>
      </c>
      <c r="C359" s="324" t="s">
        <v>674</v>
      </c>
      <c r="D359" s="325" t="s">
        <v>679</v>
      </c>
      <c r="E359" s="242" t="s">
        <v>594</v>
      </c>
      <c r="F359" s="326"/>
      <c r="G359" s="240">
        <f>G360</f>
        <v>0</v>
      </c>
      <c r="H359" s="240">
        <f>H360</f>
        <v>0</v>
      </c>
      <c r="I359" s="210" t="e">
        <f>H359/G359*100</f>
        <v>#DIV/0!</v>
      </c>
    </row>
    <row r="360" spans="1:9" ht="12.75">
      <c r="A360" s="467" t="s">
        <v>13</v>
      </c>
      <c r="B360" s="217" t="s">
        <v>703</v>
      </c>
      <c r="C360" s="230" t="s">
        <v>674</v>
      </c>
      <c r="D360" s="231" t="s">
        <v>679</v>
      </c>
      <c r="E360" s="232" t="s">
        <v>594</v>
      </c>
      <c r="F360" s="233" t="s">
        <v>12</v>
      </c>
      <c r="G360" s="234">
        <v>0</v>
      </c>
      <c r="H360" s="234">
        <v>0</v>
      </c>
      <c r="I360" s="210" t="e">
        <f>H360/G360*100</f>
        <v>#DIV/0!</v>
      </c>
    </row>
    <row r="361" spans="1:9" ht="12.75">
      <c r="A361" s="479" t="s">
        <v>725</v>
      </c>
      <c r="B361" s="217" t="s">
        <v>703</v>
      </c>
      <c r="C361" s="324" t="s">
        <v>674</v>
      </c>
      <c r="D361" s="325" t="s">
        <v>679</v>
      </c>
      <c r="E361" s="242" t="s">
        <v>551</v>
      </c>
      <c r="F361" s="326"/>
      <c r="G361" s="240">
        <f>SUM(G362:G366)</f>
        <v>545000</v>
      </c>
      <c r="H361" s="240">
        <f>SUM(H362:H366)</f>
        <v>332985.68</v>
      </c>
      <c r="I361" s="210">
        <f t="shared" si="10"/>
        <v>61.098289908256874</v>
      </c>
    </row>
    <row r="362" spans="1:9" ht="12.75">
      <c r="A362" s="467" t="s">
        <v>13</v>
      </c>
      <c r="B362" s="217" t="s">
        <v>703</v>
      </c>
      <c r="C362" s="230" t="s">
        <v>674</v>
      </c>
      <c r="D362" s="231" t="s">
        <v>679</v>
      </c>
      <c r="E362" s="232" t="s">
        <v>551</v>
      </c>
      <c r="F362" s="233" t="s">
        <v>12</v>
      </c>
      <c r="G362" s="234">
        <v>60000</v>
      </c>
      <c r="H362" s="234">
        <v>58571.18</v>
      </c>
      <c r="I362" s="210">
        <f>H362/G362*100</f>
        <v>97.61863333333334</v>
      </c>
    </row>
    <row r="363" spans="1:9" ht="25.5">
      <c r="A363" s="467" t="s">
        <v>750</v>
      </c>
      <c r="B363" s="217" t="s">
        <v>703</v>
      </c>
      <c r="C363" s="230" t="s">
        <v>674</v>
      </c>
      <c r="D363" s="231" t="s">
        <v>679</v>
      </c>
      <c r="E363" s="232" t="s">
        <v>551</v>
      </c>
      <c r="F363" s="233" t="s">
        <v>751</v>
      </c>
      <c r="G363" s="234">
        <v>400000</v>
      </c>
      <c r="H363" s="234">
        <v>247012</v>
      </c>
      <c r="I363" s="210">
        <f t="shared" si="10"/>
        <v>61.753</v>
      </c>
    </row>
    <row r="364" spans="1:9" ht="12.75">
      <c r="A364" s="467" t="s">
        <v>756</v>
      </c>
      <c r="B364" s="217" t="s">
        <v>703</v>
      </c>
      <c r="C364" s="230" t="s">
        <v>674</v>
      </c>
      <c r="D364" s="231" t="s">
        <v>679</v>
      </c>
      <c r="E364" s="232" t="s">
        <v>551</v>
      </c>
      <c r="F364" s="233" t="s">
        <v>758</v>
      </c>
      <c r="G364" s="234">
        <v>22000</v>
      </c>
      <c r="H364" s="234">
        <v>21702.5</v>
      </c>
      <c r="I364" s="210">
        <f t="shared" si="10"/>
        <v>98.64772727272727</v>
      </c>
    </row>
    <row r="365" spans="1:9" ht="25.5">
      <c r="A365" s="467" t="s">
        <v>746</v>
      </c>
      <c r="B365" s="217" t="s">
        <v>703</v>
      </c>
      <c r="C365" s="230" t="s">
        <v>674</v>
      </c>
      <c r="D365" s="231" t="s">
        <v>679</v>
      </c>
      <c r="E365" s="232" t="s">
        <v>551</v>
      </c>
      <c r="F365" s="233" t="s">
        <v>748</v>
      </c>
      <c r="G365" s="234">
        <v>5000</v>
      </c>
      <c r="H365" s="234"/>
      <c r="I365" s="210">
        <f t="shared" si="10"/>
        <v>0</v>
      </c>
    </row>
    <row r="366" spans="1:9" ht="12.75">
      <c r="A366" s="467" t="s">
        <v>747</v>
      </c>
      <c r="B366" s="217" t="s">
        <v>703</v>
      </c>
      <c r="C366" s="230" t="s">
        <v>674</v>
      </c>
      <c r="D366" s="231" t="s">
        <v>679</v>
      </c>
      <c r="E366" s="232" t="s">
        <v>551</v>
      </c>
      <c r="F366" s="233" t="s">
        <v>749</v>
      </c>
      <c r="G366" s="234">
        <v>58000</v>
      </c>
      <c r="H366" s="234">
        <v>5700</v>
      </c>
      <c r="I366" s="210">
        <f t="shared" si="10"/>
        <v>9.827586206896552</v>
      </c>
    </row>
    <row r="367" spans="1:9" ht="38.25">
      <c r="A367" s="518" t="s">
        <v>347</v>
      </c>
      <c r="B367" s="217" t="s">
        <v>703</v>
      </c>
      <c r="C367" s="363" t="s">
        <v>674</v>
      </c>
      <c r="D367" s="364" t="s">
        <v>679</v>
      </c>
      <c r="E367" s="259" t="s">
        <v>552</v>
      </c>
      <c r="F367" s="365"/>
      <c r="G367" s="261">
        <f>G368</f>
        <v>0</v>
      </c>
      <c r="H367" s="261">
        <f>H368</f>
        <v>0</v>
      </c>
      <c r="I367" s="210" t="e">
        <f t="shared" si="10"/>
        <v>#DIV/0!</v>
      </c>
    </row>
    <row r="368" spans="1:9" ht="33" customHeight="1">
      <c r="A368" s="467" t="s">
        <v>553</v>
      </c>
      <c r="B368" s="217" t="s">
        <v>703</v>
      </c>
      <c r="C368" s="366" t="s">
        <v>674</v>
      </c>
      <c r="D368" s="367" t="s">
        <v>679</v>
      </c>
      <c r="E368" s="263" t="s">
        <v>552</v>
      </c>
      <c r="F368" s="329" t="s">
        <v>48</v>
      </c>
      <c r="G368" s="265">
        <v>0</v>
      </c>
      <c r="H368" s="265">
        <v>0</v>
      </c>
      <c r="I368" s="210" t="e">
        <f t="shared" si="10"/>
        <v>#DIV/0!</v>
      </c>
    </row>
    <row r="369" spans="1:9" ht="42" customHeight="1">
      <c r="A369" s="479" t="s">
        <v>716</v>
      </c>
      <c r="B369" s="217" t="s">
        <v>703</v>
      </c>
      <c r="C369" s="324" t="s">
        <v>674</v>
      </c>
      <c r="D369" s="325" t="s">
        <v>679</v>
      </c>
      <c r="E369" s="242" t="s">
        <v>554</v>
      </c>
      <c r="F369" s="326"/>
      <c r="G369" s="240">
        <f>SUM(G370:G372)</f>
        <v>3734000</v>
      </c>
      <c r="H369" s="240">
        <f>SUM(H370:H372)</f>
        <v>3435800.48</v>
      </c>
      <c r="I369" s="210">
        <f t="shared" si="10"/>
        <v>92.0139389394751</v>
      </c>
    </row>
    <row r="370" spans="1:9" ht="12.75">
      <c r="A370" s="467" t="s">
        <v>747</v>
      </c>
      <c r="B370" s="217" t="s">
        <v>703</v>
      </c>
      <c r="C370" s="268" t="s">
        <v>674</v>
      </c>
      <c r="D370" s="269" t="s">
        <v>679</v>
      </c>
      <c r="E370" s="232" t="s">
        <v>554</v>
      </c>
      <c r="F370" s="267" t="s">
        <v>749</v>
      </c>
      <c r="G370" s="234">
        <v>110800</v>
      </c>
      <c r="H370" s="234">
        <v>90232.32</v>
      </c>
      <c r="I370" s="210">
        <f t="shared" si="10"/>
        <v>81.43711191335741</v>
      </c>
    </row>
    <row r="371" spans="1:9" ht="25.5">
      <c r="A371" s="493" t="s">
        <v>23</v>
      </c>
      <c r="B371" s="217" t="s">
        <v>703</v>
      </c>
      <c r="C371" s="268" t="s">
        <v>674</v>
      </c>
      <c r="D371" s="269" t="s">
        <v>679</v>
      </c>
      <c r="E371" s="232" t="s">
        <v>554</v>
      </c>
      <c r="F371" s="267" t="s">
        <v>24</v>
      </c>
      <c r="G371" s="234">
        <v>3431200</v>
      </c>
      <c r="H371" s="234">
        <v>3216754.96</v>
      </c>
      <c r="I371" s="210">
        <f t="shared" si="10"/>
        <v>93.75014455584052</v>
      </c>
    </row>
    <row r="372" spans="1:9" ht="12.75">
      <c r="A372" s="493" t="s">
        <v>744</v>
      </c>
      <c r="B372" s="217" t="s">
        <v>703</v>
      </c>
      <c r="C372" s="268" t="s">
        <v>27</v>
      </c>
      <c r="D372" s="269" t="s">
        <v>679</v>
      </c>
      <c r="E372" s="232" t="s">
        <v>554</v>
      </c>
      <c r="F372" s="267" t="s">
        <v>743</v>
      </c>
      <c r="G372" s="234">
        <v>192000</v>
      </c>
      <c r="H372" s="234">
        <v>128813.2</v>
      </c>
      <c r="I372" s="210">
        <f t="shared" si="10"/>
        <v>67.09020833333334</v>
      </c>
    </row>
    <row r="373" spans="1:9" ht="38.25">
      <c r="A373" s="518" t="s">
        <v>348</v>
      </c>
      <c r="B373" s="217" t="s">
        <v>703</v>
      </c>
      <c r="C373" s="363" t="s">
        <v>674</v>
      </c>
      <c r="D373" s="364" t="s">
        <v>679</v>
      </c>
      <c r="E373" s="259" t="s">
        <v>555</v>
      </c>
      <c r="F373" s="365"/>
      <c r="G373" s="261">
        <f>G374</f>
        <v>1373000</v>
      </c>
      <c r="H373" s="261">
        <f>H374</f>
        <v>512500</v>
      </c>
      <c r="I373" s="210">
        <f t="shared" si="10"/>
        <v>37.32702112163147</v>
      </c>
    </row>
    <row r="374" spans="1:9" ht="25.5">
      <c r="A374" s="467" t="s">
        <v>556</v>
      </c>
      <c r="B374" s="217" t="s">
        <v>703</v>
      </c>
      <c r="C374" s="366" t="s">
        <v>674</v>
      </c>
      <c r="D374" s="367" t="s">
        <v>679</v>
      </c>
      <c r="E374" s="263" t="s">
        <v>555</v>
      </c>
      <c r="F374" s="329" t="s">
        <v>48</v>
      </c>
      <c r="G374" s="265">
        <v>1373000</v>
      </c>
      <c r="H374" s="265">
        <v>512500</v>
      </c>
      <c r="I374" s="210">
        <f t="shared" si="10"/>
        <v>37.32702112163147</v>
      </c>
    </row>
    <row r="375" spans="1:9" ht="25.5">
      <c r="A375" s="479" t="s">
        <v>737</v>
      </c>
      <c r="B375" s="217" t="s">
        <v>703</v>
      </c>
      <c r="C375" s="324" t="s">
        <v>674</v>
      </c>
      <c r="D375" s="325" t="s">
        <v>679</v>
      </c>
      <c r="E375" s="242" t="s">
        <v>557</v>
      </c>
      <c r="F375" s="326"/>
      <c r="G375" s="240">
        <f>G376+G377</f>
        <v>1496000</v>
      </c>
      <c r="H375" s="240">
        <f>H376+H377</f>
        <v>733000</v>
      </c>
      <c r="I375" s="210">
        <f t="shared" si="10"/>
        <v>48.99732620320856</v>
      </c>
    </row>
    <row r="376" spans="1:9" ht="12.75">
      <c r="A376" s="467" t="s">
        <v>747</v>
      </c>
      <c r="B376" s="217" t="s">
        <v>703</v>
      </c>
      <c r="C376" s="268" t="s">
        <v>674</v>
      </c>
      <c r="D376" s="269" t="s">
        <v>679</v>
      </c>
      <c r="E376" s="232" t="s">
        <v>557</v>
      </c>
      <c r="F376" s="267" t="s">
        <v>749</v>
      </c>
      <c r="G376" s="234">
        <v>532000</v>
      </c>
      <c r="H376" s="234">
        <v>252215.5</v>
      </c>
      <c r="I376" s="210">
        <f t="shared" si="10"/>
        <v>47.40892857142857</v>
      </c>
    </row>
    <row r="377" spans="1:9" ht="19.5" customHeight="1">
      <c r="A377" s="493" t="s">
        <v>744</v>
      </c>
      <c r="B377" s="217" t="s">
        <v>703</v>
      </c>
      <c r="C377" s="268" t="s">
        <v>674</v>
      </c>
      <c r="D377" s="269" t="s">
        <v>679</v>
      </c>
      <c r="E377" s="232" t="s">
        <v>557</v>
      </c>
      <c r="F377" s="267" t="s">
        <v>743</v>
      </c>
      <c r="G377" s="234">
        <v>964000</v>
      </c>
      <c r="H377" s="234">
        <v>480784.5</v>
      </c>
      <c r="I377" s="210">
        <f t="shared" si="10"/>
        <v>49.87391078838174</v>
      </c>
    </row>
    <row r="378" spans="1:9" ht="32.25" customHeight="1">
      <c r="A378" s="479" t="s">
        <v>654</v>
      </c>
      <c r="B378" s="217" t="s">
        <v>703</v>
      </c>
      <c r="C378" s="324" t="s">
        <v>674</v>
      </c>
      <c r="D378" s="325" t="s">
        <v>679</v>
      </c>
      <c r="E378" s="242" t="s">
        <v>655</v>
      </c>
      <c r="F378" s="326"/>
      <c r="G378" s="240">
        <f>G379+G380</f>
        <v>150144</v>
      </c>
      <c r="H378" s="240">
        <f>H379+H380</f>
        <v>122672</v>
      </c>
      <c r="I378" s="210">
        <f>H378/G378*100</f>
        <v>81.70289855072464</v>
      </c>
    </row>
    <row r="379" spans="1:9" ht="19.5" customHeight="1">
      <c r="A379" s="467" t="s">
        <v>747</v>
      </c>
      <c r="B379" s="217" t="s">
        <v>703</v>
      </c>
      <c r="C379" s="268" t="s">
        <v>674</v>
      </c>
      <c r="D379" s="269" t="s">
        <v>679</v>
      </c>
      <c r="E379" s="232" t="s">
        <v>655</v>
      </c>
      <c r="F379" s="267" t="s">
        <v>749</v>
      </c>
      <c r="G379" s="234">
        <v>53360</v>
      </c>
      <c r="H379" s="234">
        <v>48358.5</v>
      </c>
      <c r="I379" s="210">
        <f>H379/G379*100</f>
        <v>90.62687406296853</v>
      </c>
    </row>
    <row r="380" spans="1:9" ht="19.5" customHeight="1">
      <c r="A380" s="493" t="s">
        <v>744</v>
      </c>
      <c r="B380" s="217" t="s">
        <v>703</v>
      </c>
      <c r="C380" s="268" t="s">
        <v>674</v>
      </c>
      <c r="D380" s="269" t="s">
        <v>679</v>
      </c>
      <c r="E380" s="232" t="s">
        <v>655</v>
      </c>
      <c r="F380" s="267" t="s">
        <v>743</v>
      </c>
      <c r="G380" s="234">
        <v>96784</v>
      </c>
      <c r="H380" s="234">
        <v>74313.5</v>
      </c>
      <c r="I380" s="210">
        <f>H380/G380*100</f>
        <v>76.7828360059514</v>
      </c>
    </row>
    <row r="381" spans="1:9" ht="12.75">
      <c r="A381" s="474" t="s">
        <v>558</v>
      </c>
      <c r="B381" s="217" t="s">
        <v>703</v>
      </c>
      <c r="C381" s="218" t="s">
        <v>674</v>
      </c>
      <c r="D381" s="219" t="s">
        <v>158</v>
      </c>
      <c r="E381" s="361"/>
      <c r="F381" s="362"/>
      <c r="G381" s="222">
        <f>G382</f>
        <v>200000</v>
      </c>
      <c r="H381" s="222">
        <f>H382</f>
        <v>126500</v>
      </c>
      <c r="I381" s="210">
        <f t="shared" si="10"/>
        <v>63.24999999999999</v>
      </c>
    </row>
    <row r="382" spans="1:9" ht="12.75">
      <c r="A382" s="479" t="s">
        <v>559</v>
      </c>
      <c r="B382" s="217" t="s">
        <v>703</v>
      </c>
      <c r="C382" s="324" t="s">
        <v>674</v>
      </c>
      <c r="D382" s="325" t="s">
        <v>158</v>
      </c>
      <c r="E382" s="242" t="s">
        <v>560</v>
      </c>
      <c r="F382" s="326"/>
      <c r="G382" s="240">
        <f>G383+G384</f>
        <v>200000</v>
      </c>
      <c r="H382" s="240">
        <f>H383+H384</f>
        <v>126500</v>
      </c>
      <c r="I382" s="210">
        <f t="shared" si="10"/>
        <v>63.24999999999999</v>
      </c>
    </row>
    <row r="383" spans="1:9" ht="38.25">
      <c r="A383" s="467" t="s">
        <v>447</v>
      </c>
      <c r="B383" s="217" t="s">
        <v>703</v>
      </c>
      <c r="C383" s="268" t="s">
        <v>674</v>
      </c>
      <c r="D383" s="269" t="s">
        <v>158</v>
      </c>
      <c r="E383" s="232" t="s">
        <v>560</v>
      </c>
      <c r="F383" s="267" t="s">
        <v>432</v>
      </c>
      <c r="G383" s="234">
        <v>103500</v>
      </c>
      <c r="H383" s="234">
        <v>103500</v>
      </c>
      <c r="I383" s="210">
        <f t="shared" si="10"/>
        <v>100</v>
      </c>
    </row>
    <row r="384" spans="1:9" ht="12.75">
      <c r="A384" s="467" t="s">
        <v>747</v>
      </c>
      <c r="B384" s="217" t="s">
        <v>703</v>
      </c>
      <c r="C384" s="268" t="s">
        <v>674</v>
      </c>
      <c r="D384" s="269" t="s">
        <v>158</v>
      </c>
      <c r="E384" s="232" t="s">
        <v>560</v>
      </c>
      <c r="F384" s="267" t="s">
        <v>749</v>
      </c>
      <c r="G384" s="234">
        <v>96500</v>
      </c>
      <c r="H384" s="234">
        <v>23000</v>
      </c>
      <c r="I384" s="210">
        <f t="shared" si="10"/>
        <v>23.83419689119171</v>
      </c>
    </row>
    <row r="385" spans="1:14" ht="12.75">
      <c r="A385" s="519" t="s">
        <v>726</v>
      </c>
      <c r="B385" s="211" t="s">
        <v>703</v>
      </c>
      <c r="C385" s="368" t="s">
        <v>700</v>
      </c>
      <c r="D385" s="369"/>
      <c r="E385" s="272"/>
      <c r="F385" s="370"/>
      <c r="G385" s="273">
        <f>G386</f>
        <v>1887211</v>
      </c>
      <c r="H385" s="273">
        <f>H386</f>
        <v>447821.35</v>
      </c>
      <c r="I385" s="210">
        <f t="shared" si="10"/>
        <v>23.72926768654909</v>
      </c>
      <c r="J385" s="411"/>
      <c r="K385" s="411"/>
      <c r="L385" s="411"/>
      <c r="M385" s="411"/>
      <c r="N385" s="412"/>
    </row>
    <row r="386" spans="1:9" ht="12.75">
      <c r="A386" s="520" t="s">
        <v>733</v>
      </c>
      <c r="B386" s="217" t="s">
        <v>703</v>
      </c>
      <c r="C386" s="371" t="s">
        <v>700</v>
      </c>
      <c r="D386" s="310" t="s">
        <v>675</v>
      </c>
      <c r="E386" s="220"/>
      <c r="F386" s="311"/>
      <c r="G386" s="222">
        <f>G387</f>
        <v>1887211</v>
      </c>
      <c r="H386" s="222">
        <f>H387</f>
        <v>447821.35</v>
      </c>
      <c r="I386" s="210">
        <f t="shared" si="10"/>
        <v>23.72926768654909</v>
      </c>
    </row>
    <row r="387" spans="1:11" ht="25.5">
      <c r="A387" s="496" t="s">
        <v>561</v>
      </c>
      <c r="B387" s="217" t="s">
        <v>703</v>
      </c>
      <c r="C387" s="372" t="s">
        <v>700</v>
      </c>
      <c r="D387" s="373" t="s">
        <v>675</v>
      </c>
      <c r="E387" s="335" t="s">
        <v>562</v>
      </c>
      <c r="F387" s="374"/>
      <c r="G387" s="337">
        <f>G388+G391+G393+G395</f>
        <v>1887211</v>
      </c>
      <c r="H387" s="337">
        <f>H388+H392</f>
        <v>447821.35</v>
      </c>
      <c r="I387" s="210">
        <f t="shared" si="10"/>
        <v>23.72926768654909</v>
      </c>
      <c r="J387" s="410"/>
      <c r="K387" s="410"/>
    </row>
    <row r="388" spans="1:11" ht="25.5">
      <c r="A388" s="502" t="s">
        <v>563</v>
      </c>
      <c r="B388" s="217" t="s">
        <v>703</v>
      </c>
      <c r="C388" s="253" t="s">
        <v>700</v>
      </c>
      <c r="D388" s="242" t="s">
        <v>675</v>
      </c>
      <c r="E388" s="242" t="s">
        <v>564</v>
      </c>
      <c r="F388" s="375"/>
      <c r="G388" s="240">
        <f>G389+G390</f>
        <v>350000</v>
      </c>
      <c r="H388" s="240">
        <f>H389+H390</f>
        <v>212271.35</v>
      </c>
      <c r="I388" s="210">
        <f>H388/G388*100</f>
        <v>60.64895714285714</v>
      </c>
      <c r="J388" s="410"/>
      <c r="K388" s="410"/>
    </row>
    <row r="389" spans="1:9" ht="38.25">
      <c r="A389" s="467" t="s">
        <v>447</v>
      </c>
      <c r="B389" s="217" t="s">
        <v>703</v>
      </c>
      <c r="C389" s="230" t="s">
        <v>700</v>
      </c>
      <c r="D389" s="231" t="s">
        <v>675</v>
      </c>
      <c r="E389" s="232" t="s">
        <v>564</v>
      </c>
      <c r="F389" s="233" t="s">
        <v>432</v>
      </c>
      <c r="G389" s="360">
        <v>210391.35</v>
      </c>
      <c r="H389" s="360">
        <v>200913.22</v>
      </c>
      <c r="I389" s="210">
        <f>H389/G389*100</f>
        <v>95.49500015090925</v>
      </c>
    </row>
    <row r="390" spans="1:9" ht="12.75">
      <c r="A390" s="521"/>
      <c r="B390" s="217" t="s">
        <v>703</v>
      </c>
      <c r="C390" s="407" t="s">
        <v>700</v>
      </c>
      <c r="D390" s="408" t="s">
        <v>675</v>
      </c>
      <c r="E390" s="232" t="s">
        <v>564</v>
      </c>
      <c r="F390" s="357" t="s">
        <v>749</v>
      </c>
      <c r="G390" s="360">
        <v>139608.65</v>
      </c>
      <c r="H390" s="360">
        <v>11358.13</v>
      </c>
      <c r="I390" s="210">
        <f>H390/G390*100</f>
        <v>8.135692165206097</v>
      </c>
    </row>
    <row r="391" spans="1:9" ht="12.75">
      <c r="A391" s="479" t="s">
        <v>565</v>
      </c>
      <c r="B391" s="217" t="s">
        <v>703</v>
      </c>
      <c r="C391" s="358" t="s">
        <v>700</v>
      </c>
      <c r="D391" s="359" t="s">
        <v>675</v>
      </c>
      <c r="E391" s="242" t="s">
        <v>566</v>
      </c>
      <c r="F391" s="375"/>
      <c r="G391" s="240">
        <f>G392</f>
        <v>263550</v>
      </c>
      <c r="H391" s="240">
        <f>H392</f>
        <v>235550</v>
      </c>
      <c r="I391" s="210">
        <f t="shared" si="10"/>
        <v>89.37583001328021</v>
      </c>
    </row>
    <row r="392" spans="1:9" ht="26.25" customHeight="1">
      <c r="A392" s="467" t="s">
        <v>567</v>
      </c>
      <c r="B392" s="217" t="s">
        <v>703</v>
      </c>
      <c r="C392" s="230" t="s">
        <v>700</v>
      </c>
      <c r="D392" s="231" t="s">
        <v>675</v>
      </c>
      <c r="E392" s="232" t="s">
        <v>566</v>
      </c>
      <c r="F392" s="233" t="s">
        <v>568</v>
      </c>
      <c r="G392" s="360">
        <v>263550</v>
      </c>
      <c r="H392" s="360">
        <v>235550</v>
      </c>
      <c r="I392" s="210">
        <f t="shared" si="10"/>
        <v>89.37583001328021</v>
      </c>
    </row>
    <row r="393" spans="1:9" ht="26.25" customHeight="1">
      <c r="A393" s="475" t="s">
        <v>616</v>
      </c>
      <c r="B393" s="217" t="s">
        <v>703</v>
      </c>
      <c r="C393" s="237" t="s">
        <v>700</v>
      </c>
      <c r="D393" s="238" t="s">
        <v>675</v>
      </c>
      <c r="E393" s="242" t="s">
        <v>617</v>
      </c>
      <c r="F393" s="239"/>
      <c r="G393" s="240">
        <f>G394</f>
        <v>473661</v>
      </c>
      <c r="H393" s="240">
        <f>H394</f>
        <v>0</v>
      </c>
      <c r="I393" s="210">
        <f t="shared" si="10"/>
        <v>0</v>
      </c>
    </row>
    <row r="394" spans="1:9" ht="26.25" customHeight="1">
      <c r="A394" s="476" t="s">
        <v>618</v>
      </c>
      <c r="B394" s="217" t="s">
        <v>703</v>
      </c>
      <c r="C394" s="294" t="s">
        <v>700</v>
      </c>
      <c r="D394" s="231" t="s">
        <v>675</v>
      </c>
      <c r="E394" s="232" t="s">
        <v>617</v>
      </c>
      <c r="F394" s="233" t="s">
        <v>39</v>
      </c>
      <c r="G394" s="234">
        <v>473661</v>
      </c>
      <c r="H394" s="234"/>
      <c r="I394" s="210">
        <f t="shared" si="10"/>
        <v>0</v>
      </c>
    </row>
    <row r="395" spans="1:9" ht="26.25" customHeight="1">
      <c r="A395" s="475" t="s">
        <v>633</v>
      </c>
      <c r="B395" s="217" t="s">
        <v>703</v>
      </c>
      <c r="C395" s="237" t="s">
        <v>700</v>
      </c>
      <c r="D395" s="238" t="s">
        <v>675</v>
      </c>
      <c r="E395" s="242" t="s">
        <v>634</v>
      </c>
      <c r="F395" s="239"/>
      <c r="G395" s="240">
        <f>G396</f>
        <v>800000</v>
      </c>
      <c r="H395" s="240">
        <f>H396</f>
        <v>0</v>
      </c>
      <c r="I395" s="210">
        <f t="shared" si="10"/>
        <v>0</v>
      </c>
    </row>
    <row r="396" spans="1:9" ht="26.25" customHeight="1">
      <c r="A396" s="476" t="s">
        <v>618</v>
      </c>
      <c r="B396" s="217" t="s">
        <v>703</v>
      </c>
      <c r="C396" s="294" t="s">
        <v>700</v>
      </c>
      <c r="D396" s="231" t="s">
        <v>675</v>
      </c>
      <c r="E396" s="232" t="s">
        <v>634</v>
      </c>
      <c r="F396" s="233" t="s">
        <v>39</v>
      </c>
      <c r="G396" s="234">
        <v>800000</v>
      </c>
      <c r="H396" s="234"/>
      <c r="I396" s="210">
        <f t="shared" si="10"/>
        <v>0</v>
      </c>
    </row>
    <row r="397" spans="1:14" ht="18" customHeight="1">
      <c r="A397" s="522" t="s">
        <v>727</v>
      </c>
      <c r="B397" s="211" t="s">
        <v>703</v>
      </c>
      <c r="C397" s="368" t="s">
        <v>673</v>
      </c>
      <c r="D397" s="369"/>
      <c r="E397" s="272"/>
      <c r="F397" s="370"/>
      <c r="G397" s="273">
        <f aca="true" t="shared" si="13" ref="G397:H399">G398</f>
        <v>600000</v>
      </c>
      <c r="H397" s="273">
        <f t="shared" si="13"/>
        <v>400000</v>
      </c>
      <c r="I397" s="210">
        <f t="shared" si="10"/>
        <v>66.66666666666666</v>
      </c>
      <c r="J397" s="411"/>
      <c r="K397" s="411"/>
      <c r="L397" s="411"/>
      <c r="M397" s="411"/>
      <c r="N397" s="412"/>
    </row>
    <row r="398" spans="1:9" ht="12.75">
      <c r="A398" s="520" t="s">
        <v>696</v>
      </c>
      <c r="B398" s="217" t="s">
        <v>703</v>
      </c>
      <c r="C398" s="371" t="s">
        <v>673</v>
      </c>
      <c r="D398" s="310" t="s">
        <v>676</v>
      </c>
      <c r="E398" s="220"/>
      <c r="F398" s="311"/>
      <c r="G398" s="222">
        <f t="shared" si="13"/>
        <v>600000</v>
      </c>
      <c r="H398" s="222">
        <f t="shared" si="13"/>
        <v>400000</v>
      </c>
      <c r="I398" s="210">
        <f t="shared" si="10"/>
        <v>66.66666666666666</v>
      </c>
    </row>
    <row r="399" spans="1:10" ht="25.5">
      <c r="A399" s="523" t="s">
        <v>569</v>
      </c>
      <c r="B399" s="217" t="s">
        <v>703</v>
      </c>
      <c r="C399" s="376" t="s">
        <v>673</v>
      </c>
      <c r="D399" s="377" t="s">
        <v>676</v>
      </c>
      <c r="E399" s="378" t="s">
        <v>570</v>
      </c>
      <c r="F399" s="379"/>
      <c r="G399" s="306">
        <f t="shared" si="13"/>
        <v>600000</v>
      </c>
      <c r="H399" s="306">
        <f t="shared" si="13"/>
        <v>400000</v>
      </c>
      <c r="I399" s="210">
        <f t="shared" si="10"/>
        <v>66.66666666666666</v>
      </c>
      <c r="J399" s="410"/>
    </row>
    <row r="400" spans="1:10" ht="30.75" customHeight="1">
      <c r="A400" s="467" t="s">
        <v>34</v>
      </c>
      <c r="B400" s="217" t="s">
        <v>703</v>
      </c>
      <c r="C400" s="230" t="s">
        <v>673</v>
      </c>
      <c r="D400" s="231" t="s">
        <v>676</v>
      </c>
      <c r="E400" s="232" t="s">
        <v>570</v>
      </c>
      <c r="F400" s="233" t="s">
        <v>33</v>
      </c>
      <c r="G400" s="360">
        <v>600000</v>
      </c>
      <c r="H400" s="360">
        <v>400000</v>
      </c>
      <c r="I400" s="210">
        <f t="shared" si="10"/>
        <v>66.66666666666666</v>
      </c>
      <c r="J400" s="410"/>
    </row>
    <row r="401" spans="1:9" ht="12.75">
      <c r="A401" s="522" t="s">
        <v>723</v>
      </c>
      <c r="B401" s="211" t="s">
        <v>703</v>
      </c>
      <c r="C401" s="356" t="s">
        <v>717</v>
      </c>
      <c r="D401" s="282"/>
      <c r="E401" s="272"/>
      <c r="F401" s="271"/>
      <c r="G401" s="380">
        <f aca="true" t="shared" si="14" ref="G401:H403">G402</f>
        <v>2000000</v>
      </c>
      <c r="H401" s="380">
        <f t="shared" si="14"/>
        <v>1162175.17</v>
      </c>
      <c r="I401" s="210">
        <f t="shared" si="10"/>
        <v>58.1087585</v>
      </c>
    </row>
    <row r="402" spans="1:10" ht="15.75" customHeight="1">
      <c r="A402" s="524" t="s">
        <v>728</v>
      </c>
      <c r="B402" s="217" t="s">
        <v>703</v>
      </c>
      <c r="C402" s="218" t="s">
        <v>717</v>
      </c>
      <c r="D402" s="381" t="s">
        <v>669</v>
      </c>
      <c r="E402" s="382"/>
      <c r="F402" s="383"/>
      <c r="G402" s="384">
        <f t="shared" si="14"/>
        <v>2000000</v>
      </c>
      <c r="H402" s="384">
        <f t="shared" si="14"/>
        <v>1162175.17</v>
      </c>
      <c r="I402" s="210">
        <f t="shared" si="10"/>
        <v>58.1087585</v>
      </c>
      <c r="J402" s="410"/>
    </row>
    <row r="403" spans="1:9" ht="12.75">
      <c r="A403" s="504" t="s">
        <v>571</v>
      </c>
      <c r="B403" s="217" t="s">
        <v>703</v>
      </c>
      <c r="C403" s="237" t="s">
        <v>717</v>
      </c>
      <c r="D403" s="238" t="s">
        <v>669</v>
      </c>
      <c r="E403" s="242" t="s">
        <v>572</v>
      </c>
      <c r="F403" s="239"/>
      <c r="G403" s="385">
        <f t="shared" si="14"/>
        <v>2000000</v>
      </c>
      <c r="H403" s="385">
        <f t="shared" si="14"/>
        <v>1162175.17</v>
      </c>
      <c r="I403" s="210">
        <f t="shared" si="10"/>
        <v>58.1087585</v>
      </c>
    </row>
    <row r="404" spans="1:10" ht="12.75">
      <c r="A404" s="512" t="s">
        <v>28</v>
      </c>
      <c r="B404" s="217" t="s">
        <v>703</v>
      </c>
      <c r="C404" s="230" t="s">
        <v>717</v>
      </c>
      <c r="D404" s="231" t="s">
        <v>669</v>
      </c>
      <c r="E404" s="232" t="s">
        <v>572</v>
      </c>
      <c r="F404" s="233" t="s">
        <v>29</v>
      </c>
      <c r="G404" s="360">
        <v>2000000</v>
      </c>
      <c r="H404" s="360">
        <v>1162175.17</v>
      </c>
      <c r="I404" s="210">
        <f t="shared" si="10"/>
        <v>58.1087585</v>
      </c>
      <c r="J404" s="410"/>
    </row>
    <row r="405" spans="1:9" ht="25.5">
      <c r="A405" s="522" t="s">
        <v>729</v>
      </c>
      <c r="B405" s="211" t="s">
        <v>703</v>
      </c>
      <c r="C405" s="386" t="s">
        <v>705</v>
      </c>
      <c r="D405" s="282"/>
      <c r="E405" s="272"/>
      <c r="F405" s="271"/>
      <c r="G405" s="273">
        <f>G406</f>
        <v>8167000</v>
      </c>
      <c r="H405" s="273">
        <f>H406</f>
        <v>6194560</v>
      </c>
      <c r="I405" s="210">
        <f t="shared" si="10"/>
        <v>75.84865923839843</v>
      </c>
    </row>
    <row r="406" spans="1:9" ht="25.5">
      <c r="A406" s="525" t="s">
        <v>730</v>
      </c>
      <c r="B406" s="217" t="s">
        <v>703</v>
      </c>
      <c r="C406" s="387" t="s">
        <v>705</v>
      </c>
      <c r="D406" s="388" t="s">
        <v>669</v>
      </c>
      <c r="E406" s="382"/>
      <c r="F406" s="389"/>
      <c r="G406" s="222">
        <f>G407+G409</f>
        <v>8167000</v>
      </c>
      <c r="H406" s="222">
        <f>H407+H409</f>
        <v>6194560</v>
      </c>
      <c r="I406" s="210">
        <f t="shared" si="10"/>
        <v>75.84865923839843</v>
      </c>
    </row>
    <row r="407" spans="1:11" ht="12.75">
      <c r="A407" s="526" t="s">
        <v>711</v>
      </c>
      <c r="B407" s="217" t="s">
        <v>703</v>
      </c>
      <c r="C407" s="390" t="s">
        <v>705</v>
      </c>
      <c r="D407" s="390" t="s">
        <v>669</v>
      </c>
      <c r="E407" s="391" t="s">
        <v>573</v>
      </c>
      <c r="F407" s="392"/>
      <c r="G407" s="240">
        <f>G408</f>
        <v>2834000</v>
      </c>
      <c r="H407" s="240">
        <f>H408</f>
        <v>2193560</v>
      </c>
      <c r="I407" s="210">
        <f>H407/G407*100</f>
        <v>77.40155257586451</v>
      </c>
      <c r="J407" s="410"/>
      <c r="K407" s="410"/>
    </row>
    <row r="408" spans="1:9" ht="12.75">
      <c r="A408" s="527" t="s">
        <v>30</v>
      </c>
      <c r="B408" s="217" t="s">
        <v>703</v>
      </c>
      <c r="C408" s="393" t="s">
        <v>705</v>
      </c>
      <c r="D408" s="394" t="s">
        <v>669</v>
      </c>
      <c r="E408" s="280" t="s">
        <v>573</v>
      </c>
      <c r="F408" s="395" t="s">
        <v>31</v>
      </c>
      <c r="G408" s="332">
        <v>2834000</v>
      </c>
      <c r="H408" s="332">
        <v>2193560</v>
      </c>
      <c r="I408" s="210">
        <f>H408/G408*100</f>
        <v>77.40155257586451</v>
      </c>
    </row>
    <row r="409" spans="1:11" ht="25.5">
      <c r="A409" s="528" t="s">
        <v>710</v>
      </c>
      <c r="B409" s="217" t="s">
        <v>703</v>
      </c>
      <c r="C409" s="390" t="s">
        <v>705</v>
      </c>
      <c r="D409" s="390" t="s">
        <v>669</v>
      </c>
      <c r="E409" s="391" t="s">
        <v>574</v>
      </c>
      <c r="F409" s="392"/>
      <c r="G409" s="240">
        <f>G410</f>
        <v>5333000</v>
      </c>
      <c r="H409" s="240">
        <f>H410</f>
        <v>4001000</v>
      </c>
      <c r="I409" s="210">
        <f>H409/G409*100</f>
        <v>75.02343896493531</v>
      </c>
      <c r="J409" s="410"/>
      <c r="K409" s="410"/>
    </row>
    <row r="410" spans="1:9" ht="13.5" thickBot="1">
      <c r="A410" s="529" t="s">
        <v>30</v>
      </c>
      <c r="B410" s="217" t="s">
        <v>703</v>
      </c>
      <c r="C410" s="396" t="s">
        <v>705</v>
      </c>
      <c r="D410" s="394" t="s">
        <v>669</v>
      </c>
      <c r="E410" s="280" t="s">
        <v>574</v>
      </c>
      <c r="F410" s="395" t="s">
        <v>31</v>
      </c>
      <c r="G410" s="332">
        <v>5333000</v>
      </c>
      <c r="H410" s="332">
        <v>4001000</v>
      </c>
      <c r="I410" s="210">
        <f>H410/G410*100</f>
        <v>75.02343896493531</v>
      </c>
    </row>
    <row r="411" spans="1:9" ht="13.5" thickBot="1">
      <c r="A411" s="530" t="s">
        <v>686</v>
      </c>
      <c r="B411" s="211" t="s">
        <v>703</v>
      </c>
      <c r="C411" s="397"/>
      <c r="D411" s="398"/>
      <c r="E411" s="368"/>
      <c r="F411" s="399"/>
      <c r="G411" s="400">
        <f>G14+G81+G85+G89+G106+G150+G280+G328+G332+G385+G397+G401+G405</f>
        <v>423957950</v>
      </c>
      <c r="H411" s="400">
        <f>H14+H81+H85+H89+H106+H150+H280+H328+H332+H385+H397+H401+H405</f>
        <v>296393125.61</v>
      </c>
      <c r="I411" s="210">
        <f>H411/G411*100</f>
        <v>69.91097244667779</v>
      </c>
    </row>
    <row r="412" ht="12.75">
      <c r="A412" s="531"/>
    </row>
    <row r="413" spans="1:13" ht="12.75">
      <c r="A413" s="531"/>
      <c r="D413" s="401" t="s">
        <v>349</v>
      </c>
      <c r="E413" s="401"/>
      <c r="F413" s="401"/>
      <c r="G413" s="402">
        <f>G16+G20+G26+G57+G65+G71+G79+G96+G102+G104+G108+G110+G116+G125+G127+G129+G131+G139+G141+G143+G145+G148+G157+G181+G190+G199+G239+G236+G241+G244+G257+G265+G270+G273+G253+G275+G296+G307+G309+G313+G316+G331+G334+G378+G382+G352+G388+G391+G399+G402+G407</f>
        <v>143807407.39</v>
      </c>
      <c r="H413" s="402">
        <f>H16+H20+H26+H57+H65+H71+H79+H96+H102+H104+H108+H110+H116+H125+H127+H129+H131+H139+H141+H143+H145+H148+H157+H181+H190+H199+H239+H236+H241+H244+H257+H265+H270+H253+H275+H296+H307+H309+H313+H316+H331+H334+H378+H382+H352+H388+H391+H399+H402+H407</f>
        <v>94225929.55</v>
      </c>
      <c r="I413" s="210">
        <f aca="true" t="shared" si="15" ref="I413:I418">H413/G413*100</f>
        <v>65.52230602034498</v>
      </c>
      <c r="J413" s="410"/>
      <c r="K413" s="410"/>
      <c r="L413" s="410"/>
      <c r="M413" s="410"/>
    </row>
    <row r="414" spans="1:9" ht="12.75">
      <c r="A414" s="531"/>
      <c r="D414" s="401" t="s">
        <v>575</v>
      </c>
      <c r="E414" s="401"/>
      <c r="F414" s="401"/>
      <c r="G414" s="402">
        <f>G61+G119+G134+G342+G344</f>
        <v>6004831.66</v>
      </c>
      <c r="H414" s="402">
        <f>H61+H119+H134+H342+H344</f>
        <v>5766771.66</v>
      </c>
      <c r="I414" s="210">
        <f t="shared" si="15"/>
        <v>96.03552583187653</v>
      </c>
    </row>
    <row r="415" spans="1:14" ht="12.75">
      <c r="A415" s="531"/>
      <c r="D415" s="401" t="s">
        <v>350</v>
      </c>
      <c r="E415" s="401"/>
      <c r="F415" s="401"/>
      <c r="G415" s="402">
        <f>G153+G186+G188+G292</f>
        <v>15000000</v>
      </c>
      <c r="H415" s="402">
        <f>H153+H186+H188+H292</f>
        <v>11142159.94</v>
      </c>
      <c r="I415" s="210">
        <f t="shared" si="15"/>
        <v>74.28106626666666</v>
      </c>
      <c r="J415" s="410"/>
      <c r="K415" s="410"/>
      <c r="L415" s="410"/>
      <c r="M415" s="410"/>
      <c r="N415" s="410"/>
    </row>
    <row r="416" spans="1:9" ht="12.75">
      <c r="A416" s="531"/>
      <c r="D416" s="401" t="s">
        <v>351</v>
      </c>
      <c r="E416" s="401"/>
      <c r="F416" s="401"/>
      <c r="G416" s="402">
        <f>G28+G32+G35+G38+G63+G81+G85+G91+G94+G112+G114+G121+G123+G137+G135+G155+G166+G172+G175+G179+G183+G201+G204+G213+G222+G226+G228+G230+G232+G234+G250+G283+G304+G318+G320+G322+G324+G326+G337+G339+G347+G349+G355+G361+G369+G373+G375+G393+G395+G409</f>
        <v>257831710.95</v>
      </c>
      <c r="H416" s="402">
        <f>H28+H32+H35+H38+H84+H87+H91+H137+H155+H166+H172+H175+H183+H201+H204+H213+H222+H226+H228+H230+H232+H234+H250+H283+H304+H318+H320+H324+H326+H337+H339+H347+H349+H355+H361+H369+H373+H375+H135+H409</f>
        <v>184718503.46999997</v>
      </c>
      <c r="I416" s="210">
        <f t="shared" si="15"/>
        <v>71.64305072847363</v>
      </c>
    </row>
    <row r="417" spans="1:9" ht="12.75">
      <c r="A417" s="531"/>
      <c r="D417" s="401" t="s">
        <v>352</v>
      </c>
      <c r="E417" s="401"/>
      <c r="F417" s="401"/>
      <c r="G417" s="402">
        <f>G43+G46+G48+G50+G52+G55+G286</f>
        <v>1314000</v>
      </c>
      <c r="H417" s="402">
        <f>H43+H46+H48+H50+H52+H55+H286</f>
        <v>539760.99</v>
      </c>
      <c r="I417" s="210">
        <f t="shared" si="15"/>
        <v>41.07770091324201</v>
      </c>
    </row>
    <row r="418" spans="1:9" ht="12.75">
      <c r="A418" s="531"/>
      <c r="D418" s="401"/>
      <c r="E418" s="401"/>
      <c r="F418" s="401"/>
      <c r="G418" s="402">
        <f>SUM(G413:G417)</f>
        <v>423957950</v>
      </c>
      <c r="H418" s="402">
        <f>SUM(H413:H417)</f>
        <v>296393125.60999995</v>
      </c>
      <c r="I418" s="210">
        <f t="shared" si="15"/>
        <v>69.91097244667777</v>
      </c>
    </row>
    <row r="419" ht="12.75">
      <c r="A419" s="531"/>
    </row>
    <row r="420" ht="12.75">
      <c r="A420" s="531"/>
    </row>
    <row r="421" ht="12.75">
      <c r="A421" s="531"/>
    </row>
    <row r="422" ht="12.75">
      <c r="A422" s="531"/>
    </row>
    <row r="423" ht="12.75">
      <c r="A423" s="531"/>
    </row>
    <row r="424" ht="12.75">
      <c r="A424" s="531"/>
    </row>
    <row r="425" ht="12.75">
      <c r="A425" s="531"/>
    </row>
    <row r="426" ht="12.75">
      <c r="A426" s="531"/>
    </row>
    <row r="427" ht="12.75">
      <c r="A427" s="531"/>
    </row>
    <row r="428" ht="12.75">
      <c r="A428" s="531"/>
    </row>
    <row r="429" ht="12.75">
      <c r="A429" s="531"/>
    </row>
    <row r="430" ht="12.75">
      <c r="A430" s="531"/>
    </row>
    <row r="431" ht="12.75">
      <c r="A431" s="531"/>
    </row>
    <row r="432" ht="12.75">
      <c r="A432" s="531"/>
    </row>
    <row r="433" ht="12.75">
      <c r="A433" s="531"/>
    </row>
    <row r="434" ht="12.75">
      <c r="A434" s="531"/>
    </row>
    <row r="435" ht="12.75">
      <c r="A435" s="531"/>
    </row>
    <row r="436" ht="12.75">
      <c r="A436" s="531"/>
    </row>
    <row r="437" ht="12.75">
      <c r="A437" s="531"/>
    </row>
    <row r="438" ht="12.75">
      <c r="A438" s="531"/>
    </row>
    <row r="439" ht="12.75">
      <c r="A439" s="531"/>
    </row>
    <row r="440" ht="12.75">
      <c r="A440" s="531"/>
    </row>
    <row r="441" ht="12.75">
      <c r="A441" s="531"/>
    </row>
    <row r="442" ht="12.75">
      <c r="A442" s="531"/>
    </row>
    <row r="443" ht="12.75">
      <c r="A443" s="531"/>
    </row>
    <row r="444" ht="12.75">
      <c r="A444" s="531"/>
    </row>
    <row r="445" ht="12.75">
      <c r="A445" s="531"/>
    </row>
    <row r="446" ht="12.75">
      <c r="A446" s="531"/>
    </row>
    <row r="447" ht="12.75">
      <c r="A447" s="531"/>
    </row>
    <row r="448" ht="12.75">
      <c r="A448" s="531"/>
    </row>
    <row r="449" ht="12.75">
      <c r="A449" s="531"/>
    </row>
    <row r="450" ht="12.75">
      <c r="A450" s="531"/>
    </row>
    <row r="451" ht="12.75">
      <c r="A451" s="531"/>
    </row>
    <row r="452" ht="12.75">
      <c r="A452" s="531"/>
    </row>
    <row r="453" ht="12.75">
      <c r="A453" s="531"/>
    </row>
    <row r="454" ht="12.75">
      <c r="A454" s="531"/>
    </row>
    <row r="455" ht="12.75">
      <c r="A455" s="531"/>
    </row>
    <row r="456" ht="12.75">
      <c r="A456" s="531"/>
    </row>
    <row r="457" ht="12.75">
      <c r="A457" s="531"/>
    </row>
    <row r="458" ht="12.75">
      <c r="A458" s="531"/>
    </row>
    <row r="459" ht="12.75">
      <c r="A459" s="531"/>
    </row>
    <row r="460" ht="12.75">
      <c r="A460" s="531"/>
    </row>
    <row r="461" ht="12.75">
      <c r="A461" s="531"/>
    </row>
    <row r="462" ht="12.75">
      <c r="A462" s="531"/>
    </row>
    <row r="463" ht="12.75">
      <c r="A463" s="531"/>
    </row>
    <row r="464" ht="12.75">
      <c r="A464" s="531"/>
    </row>
    <row r="465" ht="12.75">
      <c r="A465" s="531"/>
    </row>
    <row r="466" ht="12.75">
      <c r="A466" s="531"/>
    </row>
    <row r="467" ht="12.75">
      <c r="A467" s="531"/>
    </row>
    <row r="468" ht="12.75">
      <c r="A468" s="531"/>
    </row>
    <row r="469" ht="12.75">
      <c r="A469" s="531"/>
    </row>
    <row r="470" ht="12.75">
      <c r="A470" s="531"/>
    </row>
    <row r="471" ht="12.75">
      <c r="A471" s="531"/>
    </row>
    <row r="472" ht="12.75">
      <c r="A472" s="531"/>
    </row>
    <row r="473" ht="12.75">
      <c r="A473" s="531"/>
    </row>
    <row r="474" ht="12.75">
      <c r="A474" s="531"/>
    </row>
    <row r="475" ht="12.75">
      <c r="A475" s="531"/>
    </row>
    <row r="476" ht="12.75">
      <c r="A476" s="531"/>
    </row>
    <row r="477" ht="12.75">
      <c r="A477" s="531"/>
    </row>
    <row r="478" ht="12.75">
      <c r="A478" s="531"/>
    </row>
    <row r="479" ht="12.75">
      <c r="A479" s="531"/>
    </row>
    <row r="480" ht="12.75">
      <c r="A480" s="531"/>
    </row>
    <row r="481" ht="12.75">
      <c r="A481" s="531"/>
    </row>
    <row r="482" ht="12.75">
      <c r="A482" s="531"/>
    </row>
    <row r="483" ht="12.75">
      <c r="A483" s="531"/>
    </row>
    <row r="484" ht="12.75">
      <c r="A484" s="531"/>
    </row>
    <row r="485" ht="12.75">
      <c r="A485" s="531"/>
    </row>
    <row r="486" ht="12.75">
      <c r="A486" s="531"/>
    </row>
    <row r="487" ht="12.75">
      <c r="A487" s="531"/>
    </row>
    <row r="488" ht="12.75">
      <c r="A488" s="531"/>
    </row>
    <row r="489" ht="12.75">
      <c r="A489" s="531"/>
    </row>
    <row r="490" ht="12.75">
      <c r="A490" s="531"/>
    </row>
    <row r="491" ht="12.75">
      <c r="A491" s="531"/>
    </row>
    <row r="492" ht="12.75">
      <c r="A492" s="531"/>
    </row>
    <row r="493" ht="12.75">
      <c r="A493" s="531"/>
    </row>
    <row r="494" ht="12.75">
      <c r="A494" s="531"/>
    </row>
    <row r="495" ht="12.75">
      <c r="A495" s="531"/>
    </row>
    <row r="496" ht="12.75">
      <c r="A496" s="531"/>
    </row>
    <row r="497" ht="12.75">
      <c r="A497" s="531"/>
    </row>
    <row r="498" ht="12.75">
      <c r="A498" s="531"/>
    </row>
    <row r="499" ht="12.75">
      <c r="A499" s="531"/>
    </row>
    <row r="500" ht="12.75">
      <c r="A500" s="531"/>
    </row>
    <row r="501" ht="12.75">
      <c r="A501" s="531"/>
    </row>
    <row r="502" ht="12.75">
      <c r="A502" s="531"/>
    </row>
    <row r="503" ht="12.75">
      <c r="A503" s="531"/>
    </row>
    <row r="504" ht="12.75">
      <c r="A504" s="531"/>
    </row>
    <row r="505" ht="12.75">
      <c r="A505" s="531"/>
    </row>
    <row r="506" ht="12.75">
      <c r="A506" s="531"/>
    </row>
    <row r="507" ht="12.75">
      <c r="A507" s="531"/>
    </row>
    <row r="508" ht="12.75">
      <c r="A508" s="531"/>
    </row>
    <row r="509" ht="12.75">
      <c r="A509" s="531"/>
    </row>
    <row r="510" ht="12.75">
      <c r="A510" s="531"/>
    </row>
    <row r="511" ht="12.75">
      <c r="A511" s="531"/>
    </row>
    <row r="512" ht="12.75">
      <c r="A512" s="531"/>
    </row>
    <row r="513" ht="12.75">
      <c r="A513" s="531"/>
    </row>
    <row r="514" ht="12.75">
      <c r="A514" s="531"/>
    </row>
    <row r="515" ht="12.75">
      <c r="A515" s="531"/>
    </row>
    <row r="516" ht="12.75">
      <c r="A516" s="531"/>
    </row>
    <row r="517" ht="12.75">
      <c r="A517" s="531"/>
    </row>
    <row r="518" ht="12.75">
      <c r="A518" s="531"/>
    </row>
    <row r="519" ht="12.75">
      <c r="A519" s="531"/>
    </row>
    <row r="520" ht="12.75">
      <c r="A520" s="531"/>
    </row>
    <row r="521" ht="12.75">
      <c r="A521" s="531"/>
    </row>
    <row r="522" ht="12.75">
      <c r="A522" s="531"/>
    </row>
    <row r="523" ht="12.75">
      <c r="A523" s="531"/>
    </row>
    <row r="524" ht="12.75">
      <c r="A524" s="531"/>
    </row>
    <row r="525" ht="12.75">
      <c r="A525" s="531"/>
    </row>
    <row r="526" ht="12.75">
      <c r="A526" s="531"/>
    </row>
    <row r="527" ht="12.75">
      <c r="A527" s="531"/>
    </row>
    <row r="528" ht="12.75">
      <c r="A528" s="531"/>
    </row>
    <row r="529" ht="12.75">
      <c r="A529" s="531"/>
    </row>
    <row r="530" ht="12.75">
      <c r="A530" s="531"/>
    </row>
    <row r="531" ht="12.75">
      <c r="A531" s="531"/>
    </row>
    <row r="532" ht="12.75">
      <c r="A532" s="531"/>
    </row>
    <row r="533" ht="12.75">
      <c r="A533" s="531"/>
    </row>
    <row r="534" ht="12.75">
      <c r="A534" s="531"/>
    </row>
    <row r="535" ht="12.75">
      <c r="A535" s="531"/>
    </row>
    <row r="536" ht="12.75">
      <c r="A536" s="531"/>
    </row>
    <row r="537" ht="12.75">
      <c r="A537" s="531"/>
    </row>
    <row r="538" ht="12.75">
      <c r="A538" s="531"/>
    </row>
    <row r="539" ht="12.75">
      <c r="A539" s="531"/>
    </row>
    <row r="540" ht="12.75">
      <c r="A540" s="531"/>
    </row>
    <row r="541" ht="12.75">
      <c r="A541" s="531"/>
    </row>
    <row r="542" ht="12.75">
      <c r="A542" s="531"/>
    </row>
    <row r="543" ht="12.75">
      <c r="A543" s="531"/>
    </row>
    <row r="544" ht="12.75">
      <c r="A544" s="531"/>
    </row>
    <row r="545" ht="12.75">
      <c r="A545" s="531"/>
    </row>
    <row r="546" ht="12.75">
      <c r="A546" s="531"/>
    </row>
    <row r="547" ht="12.75">
      <c r="A547" s="531"/>
    </row>
    <row r="548" ht="12.75">
      <c r="A548" s="531"/>
    </row>
    <row r="549" ht="12.75">
      <c r="A549" s="531"/>
    </row>
    <row r="550" ht="12.75">
      <c r="A550" s="531"/>
    </row>
    <row r="551" ht="12.75">
      <c r="A551" s="531"/>
    </row>
    <row r="552" ht="12.75">
      <c r="A552" s="531"/>
    </row>
    <row r="553" ht="12.75">
      <c r="A553" s="531"/>
    </row>
    <row r="554" ht="12.75">
      <c r="A554" s="531"/>
    </row>
    <row r="555" ht="12.75">
      <c r="A555" s="531"/>
    </row>
    <row r="556" ht="12.75">
      <c r="A556" s="531"/>
    </row>
    <row r="557" ht="12.75">
      <c r="A557" s="531"/>
    </row>
    <row r="558" ht="12.75">
      <c r="A558" s="531"/>
    </row>
    <row r="559" ht="12.75">
      <c r="A559" s="531"/>
    </row>
    <row r="560" ht="12.75">
      <c r="A560" s="531"/>
    </row>
    <row r="561" ht="12.75">
      <c r="A561" s="531"/>
    </row>
    <row r="562" ht="12.75">
      <c r="A562" s="531"/>
    </row>
    <row r="563" ht="12.75">
      <c r="A563" s="531"/>
    </row>
    <row r="564" ht="12.75">
      <c r="A564" s="531"/>
    </row>
    <row r="565" ht="12.75">
      <c r="A565" s="531"/>
    </row>
    <row r="566" ht="12.75">
      <c r="A566" s="531"/>
    </row>
    <row r="567" ht="12.75">
      <c r="A567" s="531"/>
    </row>
    <row r="568" ht="12.75">
      <c r="A568" s="531"/>
    </row>
    <row r="569" ht="12.75">
      <c r="A569" s="531"/>
    </row>
    <row r="570" ht="12.75">
      <c r="A570" s="531"/>
    </row>
    <row r="571" ht="12.75">
      <c r="A571" s="531"/>
    </row>
    <row r="572" ht="12.75">
      <c r="A572" s="531"/>
    </row>
    <row r="573" ht="12.75">
      <c r="A573" s="531"/>
    </row>
    <row r="574" ht="12.75">
      <c r="A574" s="531"/>
    </row>
    <row r="575" ht="12.75">
      <c r="A575" s="531"/>
    </row>
    <row r="576" ht="12.75">
      <c r="A576" s="531"/>
    </row>
    <row r="577" ht="12.75">
      <c r="A577" s="531"/>
    </row>
    <row r="578" ht="12.75">
      <c r="A578" s="531"/>
    </row>
    <row r="579" ht="12.75">
      <c r="A579" s="531"/>
    </row>
    <row r="580" ht="12.75">
      <c r="A580" s="531"/>
    </row>
    <row r="581" ht="12.75">
      <c r="A581" s="531"/>
    </row>
    <row r="582" ht="12.75">
      <c r="A582" s="531"/>
    </row>
    <row r="583" ht="12.75">
      <c r="A583" s="531"/>
    </row>
    <row r="584" ht="12.75">
      <c r="A584" s="531"/>
    </row>
    <row r="585" ht="12.75">
      <c r="A585" s="531"/>
    </row>
    <row r="586" ht="12.75">
      <c r="A586" s="531"/>
    </row>
    <row r="587" ht="12.75">
      <c r="A587" s="531"/>
    </row>
    <row r="588" ht="12.75">
      <c r="A588" s="531"/>
    </row>
    <row r="589" ht="12.75">
      <c r="A589" s="531"/>
    </row>
    <row r="590" ht="12.75">
      <c r="A590" s="531"/>
    </row>
    <row r="591" ht="12.75">
      <c r="A591" s="531"/>
    </row>
    <row r="592" ht="12.75">
      <c r="A592" s="531"/>
    </row>
    <row r="593" ht="12.75">
      <c r="A593" s="531"/>
    </row>
    <row r="594" ht="12.75">
      <c r="A594" s="531"/>
    </row>
    <row r="595" ht="12.75">
      <c r="A595" s="531"/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8" fitToWidth="1" horizontalDpi="600" verticalDpi="600" orientation="portrait" paperSize="9" scale="57" r:id="rId1"/>
  <rowBreaks count="3" manualBreakCount="3">
    <brk id="55" max="8" man="1"/>
    <brk id="158" max="8" man="1"/>
    <brk id="2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51.75390625" style="137" customWidth="1"/>
    <col min="2" max="2" width="33.875" style="139" customWidth="1"/>
    <col min="3" max="3" width="17.25390625" style="137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2:4" ht="29.25" customHeight="1">
      <c r="B1" s="457" t="s">
        <v>589</v>
      </c>
      <c r="C1" s="429"/>
      <c r="D1" s="429"/>
    </row>
    <row r="2" spans="1:3" s="137" customFormat="1" ht="12.75">
      <c r="A2" s="138"/>
      <c r="B2" s="458"/>
      <c r="C2" s="458"/>
    </row>
    <row r="3" s="137" customFormat="1" ht="12.75">
      <c r="B3" s="139"/>
    </row>
    <row r="4" spans="1:3" s="137" customFormat="1" ht="12.75">
      <c r="A4" s="459" t="s">
        <v>597</v>
      </c>
      <c r="B4" s="459"/>
      <c r="C4" s="459"/>
    </row>
    <row r="5" s="137" customFormat="1" ht="12.75">
      <c r="B5" s="139"/>
    </row>
    <row r="6" spans="1:5" s="143" customFormat="1" ht="45">
      <c r="A6" s="140" t="s">
        <v>270</v>
      </c>
      <c r="B6" s="141" t="s">
        <v>271</v>
      </c>
      <c r="C6" s="140" t="s">
        <v>272</v>
      </c>
      <c r="D6" s="140" t="s">
        <v>268</v>
      </c>
      <c r="E6" s="142" t="s">
        <v>273</v>
      </c>
    </row>
    <row r="7" spans="1:5" s="143" customFormat="1" ht="11.25">
      <c r="A7" s="140">
        <v>1</v>
      </c>
      <c r="B7" s="141" t="s">
        <v>274</v>
      </c>
      <c r="C7" s="140">
        <v>11</v>
      </c>
      <c r="D7" s="140">
        <v>11</v>
      </c>
      <c r="E7" s="140">
        <v>11</v>
      </c>
    </row>
    <row r="8" spans="1:5" s="148" customFormat="1" ht="33.75" customHeight="1">
      <c r="A8" s="144" t="s">
        <v>275</v>
      </c>
      <c r="B8" s="145" t="s">
        <v>276</v>
      </c>
      <c r="C8" s="146">
        <f>C9+C14+C19+C28</f>
        <v>22246000</v>
      </c>
      <c r="D8" s="146">
        <f>D9+D14+D19+D28</f>
        <v>19285377.129999995</v>
      </c>
      <c r="E8" s="147">
        <f aca="true" t="shared" si="0" ref="E8:E16">D8/C8*100</f>
        <v>86.69143724714553</v>
      </c>
    </row>
    <row r="9" spans="1:5" s="148" customFormat="1" ht="33.75" customHeight="1">
      <c r="A9" s="144" t="s">
        <v>657</v>
      </c>
      <c r="B9" s="191" t="s">
        <v>658</v>
      </c>
      <c r="C9" s="146">
        <f>C10-C12</f>
        <v>10000000</v>
      </c>
      <c r="D9" s="146">
        <f>D10-D12</f>
        <v>5000000</v>
      </c>
      <c r="E9" s="147">
        <f t="shared" si="0"/>
        <v>50</v>
      </c>
    </row>
    <row r="10" spans="1:5" s="148" customFormat="1" ht="33.75" customHeight="1">
      <c r="A10" s="144" t="s">
        <v>659</v>
      </c>
      <c r="B10" s="191" t="s">
        <v>660</v>
      </c>
      <c r="C10" s="146">
        <f>C11</f>
        <v>10000000</v>
      </c>
      <c r="D10" s="146">
        <f>D11</f>
        <v>5000000</v>
      </c>
      <c r="E10" s="147">
        <f t="shared" si="0"/>
        <v>50</v>
      </c>
    </row>
    <row r="11" spans="1:5" s="148" customFormat="1" ht="33.75" customHeight="1">
      <c r="A11" s="192" t="s">
        <v>661</v>
      </c>
      <c r="B11" s="191" t="s">
        <v>662</v>
      </c>
      <c r="C11" s="150">
        <v>10000000</v>
      </c>
      <c r="D11" s="150">
        <v>5000000</v>
      </c>
      <c r="E11" s="147">
        <f t="shared" si="0"/>
        <v>50</v>
      </c>
    </row>
    <row r="12" spans="1:5" s="148" customFormat="1" ht="33.75" customHeight="1">
      <c r="A12" s="144" t="s">
        <v>665</v>
      </c>
      <c r="B12" s="191" t="s">
        <v>663</v>
      </c>
      <c r="C12" s="146">
        <f>C13</f>
        <v>0</v>
      </c>
      <c r="D12" s="146">
        <f>D13</f>
        <v>0</v>
      </c>
      <c r="E12" s="147" t="e">
        <f t="shared" si="0"/>
        <v>#DIV/0!</v>
      </c>
    </row>
    <row r="13" spans="1:5" s="148" customFormat="1" ht="33.75" customHeight="1">
      <c r="A13" s="192" t="s">
        <v>666</v>
      </c>
      <c r="B13" s="191" t="s">
        <v>664</v>
      </c>
      <c r="C13" s="150"/>
      <c r="D13" s="150"/>
      <c r="E13" s="147" t="e">
        <f t="shared" si="0"/>
        <v>#DIV/0!</v>
      </c>
    </row>
    <row r="14" spans="1:5" s="148" customFormat="1" ht="24.75" customHeight="1">
      <c r="A14" s="144" t="s">
        <v>277</v>
      </c>
      <c r="B14" s="145" t="s">
        <v>278</v>
      </c>
      <c r="C14" s="146">
        <f>C15+C17</f>
        <v>12004000</v>
      </c>
      <c r="D14" s="146">
        <f>D15+D17</f>
        <v>6078000</v>
      </c>
      <c r="E14" s="147">
        <f t="shared" si="0"/>
        <v>50.63312229256914</v>
      </c>
    </row>
    <row r="15" spans="1:5" s="148" customFormat="1" ht="36" customHeight="1">
      <c r="A15" s="144" t="s">
        <v>279</v>
      </c>
      <c r="B15" s="145" t="s">
        <v>280</v>
      </c>
      <c r="C15" s="146">
        <f>C16</f>
        <v>16300000</v>
      </c>
      <c r="D15" s="146">
        <f>D16</f>
        <v>9300000</v>
      </c>
      <c r="E15" s="147">
        <f t="shared" si="0"/>
        <v>57.05521472392638</v>
      </c>
    </row>
    <row r="16" spans="1:5" s="148" customFormat="1" ht="41.25" customHeight="1">
      <c r="A16" s="149" t="s">
        <v>281</v>
      </c>
      <c r="B16" s="145" t="s">
        <v>282</v>
      </c>
      <c r="C16" s="150">
        <v>16300000</v>
      </c>
      <c r="D16" s="150">
        <v>9300000</v>
      </c>
      <c r="E16" s="147">
        <f t="shared" si="0"/>
        <v>57.05521472392638</v>
      </c>
    </row>
    <row r="17" spans="1:5" s="148" customFormat="1" ht="42" customHeight="1">
      <c r="A17" s="144" t="s">
        <v>283</v>
      </c>
      <c r="B17" s="145" t="s">
        <v>284</v>
      </c>
      <c r="C17" s="146">
        <f>C18</f>
        <v>-4296000</v>
      </c>
      <c r="D17" s="146">
        <f>D18</f>
        <v>-3222000</v>
      </c>
      <c r="E17" s="147">
        <f aca="true" t="shared" si="1" ref="E17:E31">D17/C17*100</f>
        <v>75</v>
      </c>
    </row>
    <row r="18" spans="1:5" s="148" customFormat="1" ht="39.75" customHeight="1">
      <c r="A18" s="149" t="s">
        <v>285</v>
      </c>
      <c r="B18" s="145" t="s">
        <v>286</v>
      </c>
      <c r="C18" s="150">
        <v>-4296000</v>
      </c>
      <c r="D18" s="150">
        <v>-3222000</v>
      </c>
      <c r="E18" s="147">
        <f t="shared" si="1"/>
        <v>75</v>
      </c>
    </row>
    <row r="19" spans="1:5" s="148" customFormat="1" ht="25.5">
      <c r="A19" s="144" t="s">
        <v>287</v>
      </c>
      <c r="B19" s="151" t="s">
        <v>288</v>
      </c>
      <c r="C19" s="146">
        <f>C20+C24</f>
        <v>-2245600</v>
      </c>
      <c r="D19" s="146">
        <f>D20+D24</f>
        <v>6756277.129999995</v>
      </c>
      <c r="E19" s="147">
        <f t="shared" si="1"/>
        <v>-300.8673463662271</v>
      </c>
    </row>
    <row r="20" spans="1:5" s="148" customFormat="1" ht="15" customHeight="1">
      <c r="A20" s="144" t="s">
        <v>289</v>
      </c>
      <c r="B20" s="151" t="s">
        <v>290</v>
      </c>
      <c r="C20" s="146">
        <f aca="true" t="shared" si="2" ref="C20:D22">C21</f>
        <v>-430499550</v>
      </c>
      <c r="D20" s="146">
        <f t="shared" si="2"/>
        <v>-304579871.91</v>
      </c>
      <c r="E20" s="147">
        <f t="shared" si="1"/>
        <v>70.75033456132533</v>
      </c>
    </row>
    <row r="21" spans="1:5" s="148" customFormat="1" ht="18" customHeight="1">
      <c r="A21" s="149" t="s">
        <v>291</v>
      </c>
      <c r="B21" s="145" t="s">
        <v>292</v>
      </c>
      <c r="C21" s="150">
        <f t="shared" si="2"/>
        <v>-430499550</v>
      </c>
      <c r="D21" s="150">
        <f t="shared" si="2"/>
        <v>-304579871.91</v>
      </c>
      <c r="E21" s="147">
        <f t="shared" si="1"/>
        <v>70.75033456132533</v>
      </c>
    </row>
    <row r="22" spans="1:5" s="152" customFormat="1" ht="18.75" customHeight="1">
      <c r="A22" s="149" t="s">
        <v>293</v>
      </c>
      <c r="B22" s="145" t="s">
        <v>294</v>
      </c>
      <c r="C22" s="150">
        <f t="shared" si="2"/>
        <v>-430499550</v>
      </c>
      <c r="D22" s="150">
        <f t="shared" si="2"/>
        <v>-304579871.91</v>
      </c>
      <c r="E22" s="147">
        <f t="shared" si="1"/>
        <v>70.75033456132533</v>
      </c>
    </row>
    <row r="23" spans="1:5" s="152" customFormat="1" ht="24.75" customHeight="1">
      <c r="A23" s="149" t="s">
        <v>295</v>
      </c>
      <c r="B23" s="145" t="s">
        <v>296</v>
      </c>
      <c r="C23" s="150">
        <f>-дох!L124-C10-C16-C30</f>
        <v>-430499550</v>
      </c>
      <c r="D23" s="150">
        <v>-304579871.91</v>
      </c>
      <c r="E23" s="147">
        <f t="shared" si="1"/>
        <v>70.75033456132533</v>
      </c>
    </row>
    <row r="24" spans="1:5" s="152" customFormat="1" ht="16.5" customHeight="1">
      <c r="A24" s="144" t="s">
        <v>297</v>
      </c>
      <c r="B24" s="151" t="s">
        <v>298</v>
      </c>
      <c r="C24" s="146">
        <f aca="true" t="shared" si="3" ref="C24:D26">C25</f>
        <v>428253950</v>
      </c>
      <c r="D24" s="146">
        <f t="shared" si="3"/>
        <v>311336149.04</v>
      </c>
      <c r="E24" s="147">
        <f t="shared" si="1"/>
        <v>72.69895561733874</v>
      </c>
    </row>
    <row r="25" spans="1:5" s="152" customFormat="1" ht="30" customHeight="1">
      <c r="A25" s="149" t="s">
        <v>299</v>
      </c>
      <c r="B25" s="145" t="s">
        <v>300</v>
      </c>
      <c r="C25" s="150">
        <f t="shared" si="3"/>
        <v>428253950</v>
      </c>
      <c r="D25" s="150">
        <f t="shared" si="3"/>
        <v>311336149.04</v>
      </c>
      <c r="E25" s="147">
        <f t="shared" si="1"/>
        <v>72.69895561733874</v>
      </c>
    </row>
    <row r="26" spans="1:5" s="148" customFormat="1" ht="32.25" customHeight="1">
      <c r="A26" s="149" t="s">
        <v>301</v>
      </c>
      <c r="B26" s="145" t="s">
        <v>302</v>
      </c>
      <c r="C26" s="150">
        <f t="shared" si="3"/>
        <v>428253950</v>
      </c>
      <c r="D26" s="150">
        <f t="shared" si="3"/>
        <v>311336149.04</v>
      </c>
      <c r="E26" s="147">
        <f t="shared" si="1"/>
        <v>72.69895561733874</v>
      </c>
    </row>
    <row r="27" spans="1:6" s="148" customFormat="1" ht="24" customHeight="1">
      <c r="A27" s="149" t="s">
        <v>303</v>
      </c>
      <c r="B27" s="145" t="s">
        <v>304</v>
      </c>
      <c r="C27" s="150">
        <f>расх!G411-C12-C17-C32</f>
        <v>428253950</v>
      </c>
      <c r="D27" s="150">
        <v>311336149.04</v>
      </c>
      <c r="E27" s="147">
        <f t="shared" si="1"/>
        <v>72.69895561733874</v>
      </c>
      <c r="F27" s="153"/>
    </row>
    <row r="28" spans="1:5" ht="26.25" customHeight="1">
      <c r="A28" s="144" t="s">
        <v>305</v>
      </c>
      <c r="B28" s="151" t="s">
        <v>306</v>
      </c>
      <c r="C28" s="146">
        <f>C29</f>
        <v>2487600</v>
      </c>
      <c r="D28" s="146">
        <f>D29</f>
        <v>1451100</v>
      </c>
      <c r="E28" s="147">
        <f t="shared" si="1"/>
        <v>58.333333333333336</v>
      </c>
    </row>
    <row r="29" spans="1:5" ht="24.75" customHeight="1">
      <c r="A29" s="144" t="s">
        <v>307</v>
      </c>
      <c r="B29" s="151" t="s">
        <v>308</v>
      </c>
      <c r="C29" s="146">
        <f>C30+C32</f>
        <v>2487600</v>
      </c>
      <c r="D29" s="146">
        <f>D30+D32</f>
        <v>1451100</v>
      </c>
      <c r="E29" s="147">
        <f t="shared" si="1"/>
        <v>58.333333333333336</v>
      </c>
    </row>
    <row r="30" spans="1:5" ht="24.75" customHeight="1">
      <c r="A30" s="149" t="s">
        <v>309</v>
      </c>
      <c r="B30" s="145" t="s">
        <v>310</v>
      </c>
      <c r="C30" s="150">
        <f>C31</f>
        <v>2487600</v>
      </c>
      <c r="D30" s="150">
        <f>D31</f>
        <v>1451100</v>
      </c>
      <c r="E30" s="147">
        <f t="shared" si="1"/>
        <v>58.333333333333336</v>
      </c>
    </row>
    <row r="31" spans="1:5" ht="51.75" customHeight="1">
      <c r="A31" s="149" t="s">
        <v>311</v>
      </c>
      <c r="B31" s="145" t="s">
        <v>312</v>
      </c>
      <c r="C31" s="150">
        <v>2487600</v>
      </c>
      <c r="D31" s="150">
        <v>1451100</v>
      </c>
      <c r="E31" s="147">
        <f t="shared" si="1"/>
        <v>58.333333333333336</v>
      </c>
    </row>
    <row r="32" spans="1:5" ht="24.75" customHeight="1">
      <c r="A32" s="149" t="s">
        <v>313</v>
      </c>
      <c r="B32" s="145" t="s">
        <v>314</v>
      </c>
      <c r="C32" s="150">
        <f>C33</f>
        <v>0</v>
      </c>
      <c r="D32" s="150">
        <f>D33</f>
        <v>0</v>
      </c>
      <c r="E32" s="150"/>
    </row>
    <row r="33" spans="1:5" ht="38.25" customHeight="1">
      <c r="A33" s="149" t="s">
        <v>315</v>
      </c>
      <c r="B33" s="145" t="s">
        <v>316</v>
      </c>
      <c r="C33" s="150">
        <f>C34</f>
        <v>0</v>
      </c>
      <c r="D33" s="150">
        <f>D34</f>
        <v>0</v>
      </c>
      <c r="E33" s="150"/>
    </row>
    <row r="34" spans="1:5" ht="43.5" customHeight="1">
      <c r="A34" s="149" t="s">
        <v>317</v>
      </c>
      <c r="B34" s="145" t="s">
        <v>318</v>
      </c>
      <c r="C34" s="150"/>
      <c r="D34" s="150"/>
      <c r="E34" s="150"/>
    </row>
    <row r="37" spans="1:3" ht="18">
      <c r="A37" s="154"/>
      <c r="B37" s="155"/>
      <c r="C37" s="156"/>
    </row>
    <row r="38" spans="2:7" ht="18">
      <c r="B38" s="155"/>
      <c r="C38" s="157"/>
      <c r="D38" s="158"/>
      <c r="E38" s="158"/>
      <c r="F38" s="158"/>
      <c r="G38" s="158"/>
    </row>
    <row r="39" spans="2:7" ht="18">
      <c r="B39" s="155"/>
      <c r="C39" s="159"/>
      <c r="D39" s="158"/>
      <c r="E39" s="158"/>
      <c r="F39" s="158"/>
      <c r="G39" s="158"/>
    </row>
    <row r="40" spans="2:7" ht="18">
      <c r="B40" s="155"/>
      <c r="C40" s="157"/>
      <c r="D40" s="158"/>
      <c r="E40" s="158"/>
      <c r="F40" s="158"/>
      <c r="G40" s="158"/>
    </row>
    <row r="41" spans="2:3" ht="18">
      <c r="B41" s="155"/>
      <c r="C41" s="160"/>
    </row>
    <row r="42" spans="2:3" ht="18">
      <c r="B42" s="155"/>
      <c r="C42" s="160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3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2015-11-09T07:03:11Z</cp:lastPrinted>
  <dcterms:created xsi:type="dcterms:W3CDTF">2004-09-08T10:28:32Z</dcterms:created>
  <dcterms:modified xsi:type="dcterms:W3CDTF">2015-11-09T07:03:14Z</dcterms:modified>
  <cp:category/>
  <cp:version/>
  <cp:contentType/>
  <cp:contentStatus/>
</cp:coreProperties>
</file>