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69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'дох'!$A$1:$U$157</definedName>
    <definedName name="_xlnm.Print_Area" localSheetId="2">'ист'!$A$1:$E$44</definedName>
    <definedName name="_xlnm.Print_Area" localSheetId="1">'расх'!$A$1:$I$401</definedName>
  </definedNames>
  <calcPr fullCalcOnLoad="1"/>
</workbook>
</file>

<file path=xl/sharedStrings.xml><?xml version="1.0" encoding="utf-8"?>
<sst xmlns="http://schemas.openxmlformats.org/spreadsheetml/2006/main" count="3356" uniqueCount="746">
  <si>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</si>
  <si>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</si>
  <si>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</si>
  <si>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</si>
  <si>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</si>
  <si>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</si>
  <si>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</si>
  <si>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</si>
  <si>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</si>
  <si>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</si>
  <si>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</si>
  <si>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</si>
  <si>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</si>
  <si>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</si>
  <si>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</si>
  <si>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</si>
  <si>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</si>
  <si>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</si>
  <si>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</si>
  <si>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</si>
  <si>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</si>
  <si>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</si>
  <si>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</si>
  <si>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</si>
  <si>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Прочие субвенции бюджетам </t>
  </si>
  <si>
    <t>Прочие субвенции бюджетам муниципальных районов</t>
  </si>
  <si>
    <t>1.4.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</si>
  <si>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</si>
  <si>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</si>
  <si>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</si>
  <si>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</si>
  <si>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</si>
  <si>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</si>
  <si>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</si>
  <si>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</si>
  <si>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</si>
  <si>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</si>
  <si>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</si>
  <si>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</si>
  <si>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</si>
  <si>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</si>
  <si>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</si>
  <si>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</si>
  <si>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</si>
  <si>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</si>
  <si>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</si>
  <si>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</si>
  <si>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</si>
  <si>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</si>
  <si>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</si>
  <si>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</si>
  <si>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</si>
  <si>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</si>
  <si>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</si>
  <si>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</si>
  <si>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</si>
  <si>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</si>
  <si>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</si>
  <si>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</si>
  <si>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</si>
  <si>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</si>
  <si>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</si>
  <si>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</si>
  <si>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</si>
  <si>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</si>
  <si>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</si>
  <si>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</si>
  <si>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</si>
  <si>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</si>
  <si>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</si>
  <si>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</si>
  <si>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</si>
  <si>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</si>
  <si>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</si>
  <si>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</si>
  <si>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</si>
  <si>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</si>
  <si>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</si>
  <si>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</si>
  <si>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</si>
  <si>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</si>
  <si>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</si>
  <si>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</si>
  <si>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</si>
  <si>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</si>
  <si>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</si>
  <si>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</si>
  <si>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</si>
  <si>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</si>
  <si>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</si>
  <si>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</si>
  <si>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</si>
  <si>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</si>
  <si>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</si>
  <si>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</si>
  <si>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</si>
  <si>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</si>
  <si>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</si>
  <si>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</si>
  <si>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</si>
  <si>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</si>
  <si>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</si>
  <si>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01 9 4309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</si>
  <si>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</si>
  <si>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</si>
  <si>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</si>
  <si>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</si>
  <si>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</si>
  <si>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субвенции на переданные госполномочия, всего</t>
  </si>
  <si>
    <t>инвалиды образования</t>
  </si>
  <si>
    <t>льготы на селе педагоги</t>
  </si>
  <si>
    <t>компенсация части родит.платы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</si>
  <si>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</si>
  <si>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</si>
  <si>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</si>
  <si>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</si>
  <si>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</si>
  <si>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орг.и провед.мер.по защ.насел от болезней, общих для чел. и животн</t>
  </si>
  <si>
    <t>опека и попеч</t>
  </si>
  <si>
    <t>субсидии прочие, всего</t>
  </si>
  <si>
    <t>молоко 1-5 классы</t>
  </si>
  <si>
    <t>наказы</t>
  </si>
  <si>
    <t>комп.малооб., не получ напр в д\с</t>
  </si>
  <si>
    <t>организ.отдыха детей в каник.время</t>
  </si>
  <si>
    <t>доплаты культуре по Указу</t>
  </si>
  <si>
    <t>доплаты работникам допобраз</t>
  </si>
  <si>
    <t>субсидия на выравнивание БО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</si>
  <si>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</si>
  <si>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</si>
  <si>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</si>
  <si>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</si>
  <si>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</si>
  <si>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</si>
  <si>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</si>
  <si>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 счет собственных</t>
  </si>
  <si>
    <t>за сч.платных</t>
  </si>
  <si>
    <t>за сч целевых от РК</t>
  </si>
  <si>
    <t>за сч целевых от поселений</t>
  </si>
  <si>
    <t>Структура доходов бюджета муниципального образования "Суоярвский район" в 2015 году</t>
  </si>
  <si>
    <t xml:space="preserve">Проценты, полученные от предоставления бюджетных кредитов внутри страны </t>
  </si>
  <si>
    <t>5.1.1</t>
  </si>
  <si>
    <t>5.2.1.1</t>
  </si>
  <si>
    <t>5.3.2</t>
  </si>
  <si>
    <t>5.3.1.2</t>
  </si>
  <si>
    <t>6.1.1.</t>
  </si>
  <si>
    <t>6.1.2.</t>
  </si>
  <si>
    <t>6.1.3.</t>
  </si>
  <si>
    <t>Плата за выбросы загрязняющих веществ в водные объекта</t>
  </si>
  <si>
    <t>6.1.4.</t>
  </si>
  <si>
    <t xml:space="preserve">Прочие доходы от оказания платных услуг (работ) </t>
  </si>
  <si>
    <t>990</t>
  </si>
  <si>
    <t>7.1.1.</t>
  </si>
  <si>
    <t>8.1.1.</t>
  </si>
  <si>
    <t>8.1.2.</t>
  </si>
  <si>
    <t>8.2.1.</t>
  </si>
  <si>
    <t>9.1.1.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</si>
  <si>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</si>
  <si>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9.1.2.</t>
  </si>
  <si>
    <t>9.2.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</si>
  <si>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</si>
  <si>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9.2.1.</t>
  </si>
  <si>
    <t>9.3.</t>
  </si>
  <si>
    <t>9.3.1.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</si>
  <si>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</si>
  <si>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9.4.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</si>
  <si>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</si>
  <si>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9.4.1.</t>
  </si>
  <si>
    <t>9.4.2.</t>
  </si>
  <si>
    <t>9.5.</t>
  </si>
  <si>
    <t>9.5.1.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</si>
  <si>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</si>
  <si>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9.6.</t>
  </si>
  <si>
    <t>9.6.1.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</si>
  <si>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</si>
  <si>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9.7.</t>
  </si>
  <si>
    <t>9.7.1.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</si>
  <si>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</si>
  <si>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9.8.</t>
  </si>
  <si>
    <t>9.8.1.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</si>
  <si>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</si>
  <si>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9.9.</t>
  </si>
  <si>
    <t>9.9.1.</t>
  </si>
  <si>
    <t>1.1.1.1</t>
  </si>
  <si>
    <t>1.1.5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</si>
  <si>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</si>
  <si>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</si>
  <si>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1.1.6</t>
  </si>
  <si>
    <t>1.1.7</t>
  </si>
  <si>
    <t>1.2.1</t>
  </si>
  <si>
    <t>1.2.1.1</t>
  </si>
  <si>
    <t>1.3.1</t>
  </si>
  <si>
    <t>1.3.1.1</t>
  </si>
  <si>
    <t>1.3.2</t>
  </si>
  <si>
    <t>1.3.2.1</t>
  </si>
  <si>
    <t>1.3.3</t>
  </si>
  <si>
    <t>1.3.3.1</t>
  </si>
  <si>
    <t>1.3.4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</si>
  <si>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</si>
  <si>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</si>
  <si>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</si>
  <si>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</si>
  <si>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</si>
  <si>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</si>
  <si>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</si>
  <si>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</si>
  <si>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1.4.2.2</t>
  </si>
  <si>
    <t>1.4.2.3</t>
  </si>
  <si>
    <t>1.4.2.4</t>
  </si>
  <si>
    <t>1.5.</t>
  </si>
  <si>
    <t>1.5.1</t>
  </si>
  <si>
    <t>1.6.1.</t>
  </si>
  <si>
    <t>1.7.1.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</si>
  <si>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</si>
  <si>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</si>
  <si>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</si>
  <si>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</si>
  <si>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</si>
  <si>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08 1 1202</t>
  </si>
  <si>
    <t>08 1 1208</t>
  </si>
  <si>
    <t>08 1 4202</t>
  </si>
  <si>
    <t>08 1 4212</t>
  </si>
  <si>
    <t>08 1 4213</t>
  </si>
  <si>
    <t>08 1 4214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</si>
  <si>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</si>
  <si>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08 1 6203</t>
  </si>
  <si>
    <t>08 1 6204</t>
  </si>
  <si>
    <t>08 1 6206</t>
  </si>
  <si>
    <t>08 1 6218</t>
  </si>
  <si>
    <t>08 1 6219</t>
  </si>
  <si>
    <t>08 1 6302</t>
  </si>
  <si>
    <t>08 1 7501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</si>
  <si>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</si>
  <si>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08 1 2203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</si>
  <si>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</si>
  <si>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</si>
  <si>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06 2 5118</t>
  </si>
  <si>
    <t>08 2 4218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</si>
  <si>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</si>
  <si>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09 0 7795</t>
  </si>
  <si>
    <t>мероприятия в рамках муниципальной программы "Обеспечение населения Суоярвского района питьевой водой"</t>
  </si>
  <si>
    <t>07 0 7795</t>
  </si>
  <si>
    <t xml:space="preserve">Софинансирование программы "Обеспечение жильем молодых семей" </t>
  </si>
  <si>
    <t>08 9 7795</t>
  </si>
  <si>
    <t>Муниципальная программа "Развитие образования в Суоярвском районе"</t>
  </si>
  <si>
    <t>01 0 0000</t>
  </si>
  <si>
    <t>Оказание платных услуг по ДДОУ</t>
  </si>
  <si>
    <t>01 1 2111</t>
  </si>
  <si>
    <t>Расходы на содержание и обеспечение деятельности дошкольных учреждений</t>
  </si>
  <si>
    <t>01 1 2420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</si>
  <si>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</si>
  <si>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01 1 4206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</si>
  <si>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</si>
  <si>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01 1 4204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</si>
  <si>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</si>
  <si>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01 1 4210</t>
  </si>
  <si>
    <t>01 1 4302</t>
  </si>
  <si>
    <t>Оказание платных услуг по школам</t>
  </si>
  <si>
    <t>01 1 2112</t>
  </si>
  <si>
    <t>Оказание платных услуг по детскому дому</t>
  </si>
  <si>
    <t>01 1 2113</t>
  </si>
  <si>
    <t>Расходы на содержание и обеспечение деятельности школ</t>
  </si>
  <si>
    <t>01 1 2421</t>
  </si>
  <si>
    <t>Расходы на содержание и обеспечение деятельности учреждений дополнительного образования</t>
  </si>
  <si>
    <t>01 1 2423</t>
  </si>
  <si>
    <t>01 1 4205</t>
  </si>
  <si>
    <t>01 1 4207</t>
  </si>
  <si>
    <t>01 1 4401</t>
  </si>
  <si>
    <t>Муниципальная программа "Молодежь Суоярвского района"</t>
  </si>
  <si>
    <t>02 0 7795</t>
  </si>
  <si>
    <t>Подпрограмма "Организация отдыха и оздоровление детей" Субсидии на организацию отдыха детей в каникулярное время</t>
  </si>
  <si>
    <t>01 2 4301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</si>
  <si>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</si>
  <si>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</si>
  <si>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01 1 2435</t>
  </si>
  <si>
    <t>Подпрограмма "Комплексная безопасность муниципальных образовательных организаций"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</si>
  <si>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</si>
  <si>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01 3 7100</t>
  </si>
  <si>
    <t>Подпрограмма "Энергосбережение и повышение энергетической эффективности"</t>
  </si>
  <si>
    <t>01 4 7795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</si>
  <si>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</si>
  <si>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</si>
  <si>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</si>
  <si>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</si>
  <si>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03 1 0000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</si>
  <si>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</si>
  <si>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03 1 6442</t>
  </si>
  <si>
    <t>Расходы на  обеспечение деятельности учреждения : оказание платных услуг по библиотеке</t>
  </si>
  <si>
    <t>03 1 2114</t>
  </si>
  <si>
    <t>Расходы на  обеспечение деятельности учреждения</t>
  </si>
  <si>
    <t>03 1 2442</t>
  </si>
  <si>
    <t>Подпрограмма "Комплектование фонда МУК "Суоярвская ЦБС"</t>
  </si>
  <si>
    <t>03 2 0000</t>
  </si>
  <si>
    <t>формирование и сохранность библиотечного фонда в рамках Подпрограммы "Комплектование фонда МУК "Суоярвская ЦБС"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</si>
  <si>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</si>
  <si>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</si>
  <si>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</si>
  <si>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</si>
  <si>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</si>
  <si>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</si>
  <si>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</si>
  <si>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</si>
  <si>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03 5 0000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</si>
  <si>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</si>
  <si>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</si>
  <si>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</si>
  <si>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</si>
  <si>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06 0 7470</t>
  </si>
  <si>
    <t>08 4 8491</t>
  </si>
  <si>
    <t>08 4 4208</t>
  </si>
  <si>
    <t>08 4 4211</t>
  </si>
  <si>
    <t>08 4 0120</t>
  </si>
  <si>
    <t>08 4 5020</t>
  </si>
  <si>
    <t>01 5 4210</t>
  </si>
  <si>
    <t>01 5 7402</t>
  </si>
  <si>
    <t>Мероприятия муниципальной программы «Адресная социальная помощь»</t>
  </si>
  <si>
    <t>10 0 8795</t>
  </si>
  <si>
    <t>01 5 4207</t>
  </si>
  <si>
    <t>08 4 4209</t>
  </si>
  <si>
    <t>08 4 4216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</si>
  <si>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</si>
  <si>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01 5 4203</t>
  </si>
  <si>
    <t>08 4 5082</t>
  </si>
  <si>
    <t>Бюджетные инвестиции на приобретение объектов недвижимого имущества в государственную (муниципальную) собственность</t>
  </si>
  <si>
    <t>01 5 4310</t>
  </si>
  <si>
    <t>Другие вопросы в области социальной политики</t>
  </si>
  <si>
    <t>Муниципальная программа "Ветеран"</t>
  </si>
  <si>
    <t>04 0 8795</t>
  </si>
  <si>
    <t>Муниципальная программа "Развитие физической культуры и спорта в Суоярвском районе"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</si>
  <si>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</si>
  <si>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</si>
  <si>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</si>
  <si>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</si>
  <si>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</si>
  <si>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</si>
  <si>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</si>
  <si>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</si>
  <si>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08 5 7457</t>
  </si>
  <si>
    <t>Своевременная уплата процентов по долговым обязательствам</t>
  </si>
  <si>
    <t>06 1 7065</t>
  </si>
  <si>
    <t>06 2 6130</t>
  </si>
  <si>
    <t>06 2 4215</t>
  </si>
  <si>
    <t>за счет ос-ка на 01.01.2015 года</t>
  </si>
  <si>
    <t>06 2 4305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</si>
  <si>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</si>
  <si>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522</t>
  </si>
  <si>
    <t>08 3 9040</t>
  </si>
  <si>
    <t>Объекты строительства и реконструкции государственной и муниципальной собственности</t>
  </si>
  <si>
    <t>Благоустройство</t>
  </si>
  <si>
    <t>Организация и содержание мест захоронения</t>
  </si>
  <si>
    <t>08 3 7604</t>
  </si>
  <si>
    <t>08 3 7605</t>
  </si>
  <si>
    <t>Прочие мероприятия по благоустройству</t>
  </si>
  <si>
    <t>01 1 4305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</si>
  <si>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</si>
  <si>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</si>
  <si>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средств местного бюджета субсидии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</si>
  <si>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</si>
  <si>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</si>
  <si>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</si>
  <si>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01 5 4209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</si>
  <si>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</si>
  <si>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</si>
  <si>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Источники финансирования дефицита бюджета на 2015 год</t>
  </si>
  <si>
    <t>8.2.2</t>
  </si>
  <si>
    <t>8.2.3.</t>
  </si>
  <si>
    <t>Доходы от продажи земельных участков, находящихся в собственности муниципальных районов (за исключением земельных участков бюджетных и автономных учреждений)</t>
  </si>
  <si>
    <t>9.3.2.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</si>
  <si>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</si>
  <si>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1.1.8.</t>
  </si>
  <si>
    <t>Субсидии бюджетам муниципальных районов на  софинансирование капитальных вложенийв объекты муниципальной собственности</t>
  </si>
  <si>
    <t>меропр.по сохр.военно историч.памят.</t>
  </si>
  <si>
    <t>без.дорож.движ</t>
  </si>
  <si>
    <t>соц.экон.территор.</t>
  </si>
  <si>
    <t>поддерж.местных инициатив</t>
  </si>
  <si>
    <t>АСП питание школьников</t>
  </si>
  <si>
    <t>льготы на селе соцработникам</t>
  </si>
  <si>
    <t>комиссии по делам несовершеннолетних</t>
  </si>
  <si>
    <t>субвенция на детдом</t>
  </si>
  <si>
    <t>выплаты опекунам и приемным семьям</t>
  </si>
  <si>
    <t>0816203</t>
  </si>
  <si>
    <t>0812203</t>
  </si>
  <si>
    <t>к решению "Об исполнении бюджета муниципального образования «Суоярвский район» за 1 полугодие 2015 год</t>
  </si>
  <si>
    <t xml:space="preserve"> образования «Суоярвский район» за 1 полугодие 2015 года</t>
  </si>
  <si>
    <t>Мероприятия на социально-экономическое развитие территоий МО</t>
  </si>
  <si>
    <t>06 2 4309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</si>
  <si>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</si>
  <si>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</si>
  <si>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</si>
  <si>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08 0 4309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</si>
  <si>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</si>
  <si>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</si>
  <si>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</si>
  <si>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соглашениями(утверждение генеральных планов поселения и т.д.)</t>
  </si>
  <si>
    <t>06 2 6338</t>
  </si>
  <si>
    <t>540</t>
  </si>
  <si>
    <t>Жилищное хозяйство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</si>
  <si>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соглашениями(обеспечение проживающих в поселении и нуждающихся в жилых помещениях малоимущих)</t>
  </si>
  <si>
    <t>06 2 6350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</si>
  <si>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соглашениями(софинансирование из аварийного жилья)</t>
  </si>
  <si>
    <t>06 2 9602</t>
  </si>
  <si>
    <t>07 0 4309</t>
  </si>
  <si>
    <t>08 3 4309</t>
  </si>
  <si>
    <t>Субсидии на поддержку местных инициатив граждан, проживающих в городских и сельских поселениях в РК</t>
  </si>
  <si>
    <t>06 2 4314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</si>
  <si>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соглашениями(организация в границах поселений электро-,тепло-,газо-,и водоснабжения населения)</t>
  </si>
  <si>
    <t>06 2 6351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</si>
  <si>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</si>
  <si>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08 0 6520</t>
  </si>
  <si>
    <t>Мероприятия в области коммунального хозяйства</t>
  </si>
  <si>
    <t>08 3 7351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</si>
  <si>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соглашениями(организация ритуальных услуг и содержание мест захоронения)</t>
  </si>
  <si>
    <t>06 2 6604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</si>
  <si>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соглашениями(организация сбора и вывоза бытовых отходов и мусора)</t>
  </si>
  <si>
    <t>06 2 6605</t>
  </si>
  <si>
    <t>Льготное питание по ДДОУ</t>
  </si>
  <si>
    <t>01 1 2340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</si>
  <si>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</si>
  <si>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</si>
  <si>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03 0 4309</t>
  </si>
  <si>
    <t>Реализация мероприятий по сохранению мемориальных, военно-исторических объектов и памятников</t>
  </si>
  <si>
    <t>06 2 4303</t>
  </si>
  <si>
    <t>Иные межбюджетные трансферты на государственную поддержку муниципальных учреждений культуры</t>
  </si>
  <si>
    <t>06 2 5147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</si>
  <si>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</si>
  <si>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</si>
  <si>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 xml:space="preserve">Субсидии на софинансирование капитальных вложений в объекты государственной (муниципальной) собственности </t>
  </si>
  <si>
    <t>Приложение № 3 к решению Совета депутатов "Об исполнении бюджета муниципального образования "Суоярвский район" за 1 полугодие 2015 года"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</si>
  <si>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</si>
  <si>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</si>
  <si>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</si>
  <si>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</si>
  <si>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</si>
  <si>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</si>
  <si>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</si>
  <si>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</si>
  <si>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</si>
  <si>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</si>
  <si>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</si>
  <si>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</si>
  <si>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</si>
  <si>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</si>
  <si>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</si>
  <si>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</si>
  <si>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</si>
  <si>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</si>
  <si>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</si>
  <si>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</si>
  <si>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</si>
  <si>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</si>
  <si>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</si>
  <si>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</si>
  <si>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</si>
  <si>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</si>
  <si>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</si>
  <si>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</si>
  <si>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</si>
  <si>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</si>
  <si>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</si>
  <si>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</si>
  <si>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</si>
  <si>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</si>
  <si>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</si>
  <si>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</si>
  <si>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</si>
  <si>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</si>
  <si>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</si>
  <si>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</si>
  <si>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</si>
  <si>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</si>
  <si>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</si>
  <si>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</si>
  <si>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</si>
  <si>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</si>
  <si>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</si>
  <si>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</si>
  <si>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</si>
  <si>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</si>
  <si>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</si>
  <si>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</si>
  <si>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</si>
  <si>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</si>
  <si>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</si>
  <si>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</si>
  <si>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</si>
  <si>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</si>
  <si>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</si>
  <si>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</si>
  <si>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</si>
  <si>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</si>
  <si>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</si>
  <si>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</si>
  <si>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</si>
  <si>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</si>
  <si>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</si>
  <si>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</si>
  <si>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</si>
  <si>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</si>
  <si>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</si>
  <si>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</si>
  <si>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</si>
  <si>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</si>
  <si>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</si>
  <si>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</si>
  <si>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</si>
  <si>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</si>
  <si>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</si>
  <si>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</si>
  <si>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</si>
  <si>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</si>
  <si>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</si>
  <si>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</si>
  <si>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</si>
  <si>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</si>
  <si>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</si>
  <si>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</si>
  <si>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</si>
  <si>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</si>
  <si>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</si>
  <si>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</si>
  <si>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</si>
  <si>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</si>
  <si>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</si>
  <si>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</si>
  <si>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</si>
  <si>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</si>
  <si>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</si>
  <si>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</si>
  <si>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</si>
  <si>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</si>
  <si>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</si>
  <si>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</si>
  <si>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</si>
  <si>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</si>
  <si>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</si>
  <si>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</si>
  <si>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</si>
  <si>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</si>
  <si>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</si>
  <si>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</si>
  <si>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</si>
  <si>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</si>
  <si>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</si>
  <si>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</si>
  <si>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</si>
  <si>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</si>
  <si>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</si>
  <si>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</si>
  <si>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</si>
  <si>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</si>
  <si>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</si>
  <si>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</si>
  <si>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</si>
  <si>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</si>
  <si>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</si>
  <si>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</si>
  <si>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</si>
  <si>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</si>
  <si>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</si>
  <si>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</si>
  <si>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</si>
  <si>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</si>
  <si>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</si>
  <si>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</si>
  <si>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Субсидия на выравнивание бюджетной обеспеченности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</si>
  <si>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</si>
  <si>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</si>
  <si>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</si>
  <si>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</si>
  <si>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</si>
  <si>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</si>
  <si>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</si>
  <si>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</si>
  <si>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</si>
  <si>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</si>
  <si>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</si>
  <si>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</si>
  <si>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</si>
  <si>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</si>
  <si>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</si>
  <si>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</si>
  <si>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</si>
  <si>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</si>
  <si>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</si>
  <si>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</si>
  <si>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</si>
  <si>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</si>
  <si>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</si>
  <si>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</si>
  <si>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</si>
  <si>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</si>
  <si>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</si>
  <si>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</si>
  <si>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</si>
  <si>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</si>
  <si>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</si>
  <si>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</si>
  <si>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</si>
  <si>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</si>
  <si>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</si>
  <si>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</si>
  <si>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</si>
  <si>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</si>
  <si>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</si>
  <si>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</si>
  <si>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</si>
  <si>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</si>
  <si>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</si>
  <si>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</si>
  <si>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</si>
  <si>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</si>
  <si>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</si>
  <si>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</si>
  <si>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</si>
  <si>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</si>
  <si>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</si>
  <si>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</si>
  <si>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</si>
  <si>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</si>
  <si>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</si>
  <si>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</si>
  <si>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</si>
  <si>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</si>
  <si>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</si>
  <si>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</si>
  <si>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</si>
  <si>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</si>
  <si>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</si>
  <si>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</si>
  <si>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</si>
  <si>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</si>
  <si>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</si>
  <si>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</si>
  <si>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</si>
  <si>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</si>
  <si>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</si>
  <si>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</si>
  <si>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</si>
  <si>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</si>
  <si>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</si>
  <si>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</si>
  <si>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</si>
  <si>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</si>
  <si>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</si>
  <si>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</si>
  <si>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</si>
  <si>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</si>
  <si>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</si>
  <si>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</si>
  <si>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</si>
  <si>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</si>
  <si>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</si>
  <si>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</si>
  <si>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</si>
  <si>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</si>
  <si>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</si>
  <si>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</si>
  <si>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</si>
  <si>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</si>
  <si>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</si>
  <si>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</si>
  <si>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</si>
  <si>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</si>
  <si>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</si>
  <si>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</si>
  <si>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</si>
  <si>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</si>
  <si>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</si>
  <si>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</si>
  <si>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</si>
  <si>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</si>
  <si>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</si>
  <si>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</si>
  <si>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</si>
  <si>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</si>
  <si>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</si>
  <si>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</si>
  <si>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</si>
  <si>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</si>
  <si>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</si>
  <si>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</si>
  <si>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</si>
  <si>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</si>
  <si>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</si>
  <si>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</si>
  <si>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</si>
  <si>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</si>
  <si>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</si>
  <si>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</si>
  <si>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</si>
  <si>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</si>
  <si>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</si>
  <si>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</si>
  <si>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</si>
  <si>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</si>
  <si>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</si>
  <si>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</si>
  <si>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</si>
  <si>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</si>
  <si>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</si>
  <si>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</si>
  <si>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</si>
  <si>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</si>
  <si>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</si>
  <si>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</si>
  <si>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</si>
  <si>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</si>
  <si>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</si>
  <si>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</si>
  <si>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30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</si>
  <si>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</si>
  <si>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</si>
  <si>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</si>
  <si>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</si>
  <si>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</si>
  <si>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</si>
  <si>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</si>
  <si>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</si>
  <si>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</si>
  <si>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</si>
  <si>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</si>
  <si>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</si>
  <si>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</si>
  <si>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</si>
  <si>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</si>
  <si>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</si>
  <si>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</si>
  <si>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</si>
  <si>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</si>
  <si>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</si>
  <si>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</si>
  <si>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</si>
  <si>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</si>
  <si>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</si>
  <si>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</si>
  <si>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</si>
  <si>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</si>
  <si>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</si>
  <si>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</si>
  <si>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</si>
  <si>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</si>
  <si>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</si>
  <si>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</si>
  <si>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</si>
  <si>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</si>
  <si>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</si>
  <si>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0004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</si>
</sst>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name val="Arial Cyr"/>
      <family val="0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4"/>
      <color indexed="12"/>
      <name val="Times New Roman"/>
      <family val="1"/>
    </font>
    <font>
      <sz val="14"/>
      <color indexed="20"/>
      <name val="Times New Roman"/>
      <family val="1"/>
    </font>
    <font>
      <sz val="14"/>
      <color indexed="36"/>
      <name val="Times New Roman"/>
      <family val="1"/>
    </font>
    <font>
      <i/>
      <sz val="14"/>
      <color indexed="12"/>
      <name val="Times New Roman"/>
      <family val="1"/>
    </font>
    <font>
      <sz val="14"/>
      <color indexed="48"/>
      <name val="Times New Roman"/>
      <family val="1"/>
    </font>
    <font>
      <b/>
      <sz val="14"/>
      <color indexed="20"/>
      <name val="Times New Roman"/>
      <family val="1"/>
    </font>
    <font>
      <sz val="14"/>
      <color indexed="20"/>
      <name val="Arial"/>
      <family val="2"/>
    </font>
    <font>
      <sz val="14"/>
      <color indexed="5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526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vertical="top"/>
    </xf>
    <xf numFmtId="0" fontId="14" fillId="0" borderId="14" xfId="0" applyFont="1" applyBorder="1" applyAlignment="1">
      <alignment vertical="justify" wrapText="1"/>
    </xf>
    <xf numFmtId="49" fontId="15" fillId="0" borderId="14" xfId="0" applyNumberFormat="1" applyFont="1" applyBorder="1" applyAlignment="1" quotePrefix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4" fontId="15" fillId="0" borderId="14" xfId="0" applyNumberFormat="1" applyFont="1" applyBorder="1" applyAlignment="1">
      <alignment vertical="top"/>
    </xf>
    <xf numFmtId="3" fontId="13" fillId="0" borderId="14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 vertical="top"/>
    </xf>
    <xf numFmtId="4" fontId="8" fillId="22" borderId="14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14" xfId="0" applyFont="1" applyBorder="1" applyAlignment="1">
      <alignment vertical="top"/>
    </xf>
    <xf numFmtId="0" fontId="3" fillId="0" borderId="14" xfId="0" applyFont="1" applyBorder="1" applyAlignment="1">
      <alignment vertical="justify" wrapText="1"/>
    </xf>
    <xf numFmtId="49" fontId="3" fillId="0" borderId="14" xfId="0" applyNumberFormat="1" applyFont="1" applyBorder="1" applyAlignment="1" quotePrefix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vertical="top"/>
    </xf>
    <xf numFmtId="3" fontId="17" fillId="0" borderId="14" xfId="0" applyNumberFormat="1" applyFont="1" applyBorder="1" applyAlignment="1">
      <alignment vertical="top"/>
    </xf>
    <xf numFmtId="3" fontId="17" fillId="0" borderId="15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8" fillId="0" borderId="14" xfId="0" applyFont="1" applyBorder="1" applyAlignment="1">
      <alignment vertical="top"/>
    </xf>
    <xf numFmtId="0" fontId="19" fillId="0" borderId="14" xfId="0" applyFont="1" applyBorder="1" applyAlignment="1">
      <alignment vertical="justify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 quotePrefix="1">
      <alignment horizontal="center" vertical="top" wrapText="1"/>
    </xf>
    <xf numFmtId="4" fontId="19" fillId="0" borderId="14" xfId="0" applyNumberFormat="1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3" fontId="18" fillId="0" borderId="15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49" fontId="11" fillId="0" borderId="14" xfId="0" applyNumberFormat="1" applyFont="1" applyBorder="1" applyAlignment="1">
      <alignment vertical="top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/>
    </xf>
    <xf numFmtId="0" fontId="11" fillId="0" borderId="14" xfId="0" applyFont="1" applyBorder="1" applyAlignment="1">
      <alignment vertical="top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4" xfId="0" applyNumberFormat="1" applyFont="1" applyBorder="1" applyAlignment="1" quotePrefix="1">
      <alignment horizontal="center" vertical="top" wrapText="1"/>
    </xf>
    <xf numFmtId="3" fontId="11" fillId="0" borderId="14" xfId="0" applyNumberFormat="1" applyFont="1" applyBorder="1" applyAlignment="1">
      <alignment vertical="top"/>
    </xf>
    <xf numFmtId="3" fontId="11" fillId="0" borderId="15" xfId="0" applyNumberFormat="1" applyFont="1" applyBorder="1" applyAlignment="1">
      <alignment vertical="top"/>
    </xf>
    <xf numFmtId="0" fontId="8" fillId="0" borderId="14" xfId="0" applyFont="1" applyBorder="1" applyAlignment="1">
      <alignment vertical="justify" wrapText="1"/>
    </xf>
    <xf numFmtId="0" fontId="8" fillId="0" borderId="14" xfId="53" applyNumberFormat="1" applyFont="1" applyFill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vertical="center"/>
    </xf>
    <xf numFmtId="178" fontId="8" fillId="0" borderId="14" xfId="53" applyNumberFormat="1" applyFont="1" applyFill="1" applyBorder="1" applyAlignment="1" applyProtection="1">
      <alignment horizontal="right" vertical="justify"/>
      <protection hidden="1"/>
    </xf>
    <xf numFmtId="0" fontId="19" fillId="0" borderId="14" xfId="0" applyFont="1" applyBorder="1" applyAlignment="1">
      <alignment horizontal="justify" vertical="top" wrapText="1"/>
    </xf>
    <xf numFmtId="49" fontId="19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21" fillId="0" borderId="14" xfId="0" applyFont="1" applyBorder="1" applyAlignment="1">
      <alignment vertical="justify" wrapText="1"/>
    </xf>
    <xf numFmtId="0" fontId="19" fillId="0" borderId="14" xfId="0" applyFont="1" applyBorder="1" applyAlignment="1">
      <alignment vertical="top"/>
    </xf>
    <xf numFmtId="0" fontId="19" fillId="0" borderId="14" xfId="0" applyFont="1" applyBorder="1" applyAlignment="1">
      <alignment wrapText="1"/>
    </xf>
    <xf numFmtId="0" fontId="17" fillId="0" borderId="14" xfId="0" applyFont="1" applyBorder="1" applyAlignment="1">
      <alignment vertical="center"/>
    </xf>
    <xf numFmtId="16" fontId="18" fillId="0" borderId="14" xfId="0" applyNumberFormat="1" applyFont="1" applyBorder="1" applyAlignment="1">
      <alignment vertical="top"/>
    </xf>
    <xf numFmtId="0" fontId="19" fillId="0" borderId="14" xfId="53" applyNumberFormat="1" applyFont="1" applyFill="1" applyBorder="1" applyAlignment="1" applyProtection="1">
      <alignment vertical="center" wrapText="1"/>
      <protection hidden="1"/>
    </xf>
    <xf numFmtId="49" fontId="22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1" fillId="0" borderId="14" xfId="0" applyFont="1" applyBorder="1" applyAlignment="1">
      <alignment horizontal="left" wrapText="1"/>
    </xf>
    <xf numFmtId="0" fontId="6" fillId="0" borderId="14" xfId="0" applyFont="1" applyBorder="1" applyAlignment="1">
      <alignment vertical="top"/>
    </xf>
    <xf numFmtId="0" fontId="8" fillId="0" borderId="14" xfId="53" applyNumberFormat="1" applyFont="1" applyFill="1" applyBorder="1" applyAlignment="1" applyProtection="1">
      <alignment vertical="center" wrapText="1"/>
      <protection hidden="1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4" xfId="0" applyNumberFormat="1" applyFont="1" applyBorder="1" applyAlignment="1">
      <alignment vertical="top"/>
    </xf>
    <xf numFmtId="3" fontId="24" fillId="0" borderId="14" xfId="0" applyNumberFormat="1" applyFont="1" applyBorder="1" applyAlignment="1">
      <alignment vertical="top"/>
    </xf>
    <xf numFmtId="3" fontId="24" fillId="0" borderId="15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3" fontId="17" fillId="0" borderId="14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vertical="top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1" fillId="0" borderId="14" xfId="0" applyFont="1" applyBorder="1" applyAlignment="1">
      <alignment vertical="justify" wrapText="1"/>
    </xf>
    <xf numFmtId="3" fontId="6" fillId="0" borderId="14" xfId="0" applyNumberFormat="1" applyFont="1" applyBorder="1" applyAlignment="1">
      <alignment vertical="top"/>
    </xf>
    <xf numFmtId="3" fontId="6" fillId="0" borderId="15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18" fillId="0" borderId="11" xfId="0" applyFont="1" applyBorder="1" applyAlignment="1">
      <alignment vertical="top"/>
    </xf>
    <xf numFmtId="0" fontId="22" fillId="0" borderId="14" xfId="53" applyNumberFormat="1" applyFont="1" applyFill="1" applyBorder="1" applyAlignment="1" applyProtection="1">
      <alignment horizontal="left" vertical="top" wrapText="1"/>
      <protection hidden="1"/>
    </xf>
    <xf numFmtId="178" fontId="22" fillId="0" borderId="14" xfId="53" applyNumberFormat="1" applyFont="1" applyFill="1" applyBorder="1" applyAlignment="1" applyProtection="1">
      <alignment horizontal="right" vertical="justify"/>
      <protection hidden="1"/>
    </xf>
    <xf numFmtId="0" fontId="19" fillId="0" borderId="14" xfId="53" applyNumberFormat="1" applyFont="1" applyFill="1" applyBorder="1" applyAlignment="1" applyProtection="1">
      <alignment horizontal="left" vertical="center" wrapText="1"/>
      <protection hidden="1"/>
    </xf>
    <xf numFmtId="4" fontId="22" fillId="0" borderId="14" xfId="0" applyNumberFormat="1" applyFont="1" applyBorder="1" applyAlignment="1">
      <alignment vertical="justify"/>
    </xf>
    <xf numFmtId="3" fontId="13" fillId="0" borderId="15" xfId="0" applyNumberFormat="1" applyFont="1" applyBorder="1" applyAlignment="1">
      <alignment vertical="top"/>
    </xf>
    <xf numFmtId="4" fontId="19" fillId="0" borderId="14" xfId="0" applyNumberFormat="1" applyFont="1" applyBorder="1" applyAlignment="1">
      <alignment vertical="justify"/>
    </xf>
    <xf numFmtId="0" fontId="21" fillId="0" borderId="14" xfId="0" applyFont="1" applyBorder="1" applyAlignment="1">
      <alignment vertical="distributed" wrapText="1"/>
    </xf>
    <xf numFmtId="16" fontId="17" fillId="0" borderId="14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vertical="justify"/>
    </xf>
    <xf numFmtId="0" fontId="8" fillId="0" borderId="14" xfId="0" applyFont="1" applyBorder="1" applyAlignment="1">
      <alignment vertical="top"/>
    </xf>
    <xf numFmtId="16" fontId="11" fillId="0" borderId="14" xfId="0" applyNumberFormat="1" applyFont="1" applyBorder="1" applyAlignment="1">
      <alignment vertical="top"/>
    </xf>
    <xf numFmtId="0" fontId="26" fillId="0" borderId="14" xfId="0" applyFont="1" applyBorder="1" applyAlignment="1">
      <alignment vertical="justify" wrapText="1"/>
    </xf>
    <xf numFmtId="49" fontId="26" fillId="0" borderId="14" xfId="0" applyNumberFormat="1" applyFont="1" applyBorder="1" applyAlignment="1">
      <alignment horizontal="center" vertical="top" wrapText="1"/>
    </xf>
    <xf numFmtId="4" fontId="26" fillId="0" borderId="14" xfId="0" applyNumberFormat="1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26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top" wrapText="1"/>
    </xf>
    <xf numFmtId="49" fontId="21" fillId="0" borderId="11" xfId="0" applyNumberFormat="1" applyFont="1" applyBorder="1" applyAlignment="1">
      <alignment horizontal="center" vertical="top" wrapText="1"/>
    </xf>
    <xf numFmtId="4" fontId="27" fillId="0" borderId="14" xfId="0" applyNumberFormat="1" applyFont="1" applyBorder="1" applyAlignment="1">
      <alignment vertical="top"/>
    </xf>
    <xf numFmtId="171" fontId="28" fillId="0" borderId="14" xfId="56" applyNumberFormat="1" applyFont="1" applyBorder="1" applyAlignment="1">
      <alignment/>
      <protection/>
    </xf>
    <xf numFmtId="4" fontId="27" fillId="0" borderId="14" xfId="0" applyNumberFormat="1" applyFont="1" applyBorder="1" applyAlignment="1">
      <alignment vertical="justify"/>
    </xf>
    <xf numFmtId="3" fontId="11" fillId="0" borderId="16" xfId="0" applyNumberFormat="1" applyFont="1" applyBorder="1" applyAlignment="1">
      <alignment vertical="top"/>
    </xf>
    <xf numFmtId="0" fontId="29" fillId="0" borderId="16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1" fontId="11" fillId="0" borderId="16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11" fillId="0" borderId="11" xfId="0" applyNumberFormat="1" applyFont="1" applyBorder="1" applyAlignment="1">
      <alignment vertical="top"/>
    </xf>
    <xf numFmtId="1" fontId="18" fillId="0" borderId="16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8" fillId="0" borderId="11" xfId="0" applyFont="1" applyBorder="1" applyAlignment="1">
      <alignment vertical="justify" wrapText="1"/>
    </xf>
    <xf numFmtId="49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/>
    </xf>
    <xf numFmtId="0" fontId="23" fillId="0" borderId="11" xfId="0" applyFont="1" applyBorder="1" applyAlignment="1">
      <alignment vertical="justify" wrapText="1"/>
    </xf>
    <xf numFmtId="4" fontId="8" fillId="0" borderId="0" xfId="0" applyNumberFormat="1" applyFont="1" applyBorder="1" applyAlignment="1">
      <alignment vertical="top"/>
    </xf>
    <xf numFmtId="0" fontId="8" fillId="0" borderId="15" xfId="0" applyFont="1" applyBorder="1" applyAlignment="1">
      <alignment vertical="justify" wrapText="1"/>
    </xf>
    <xf numFmtId="49" fontId="8" fillId="0" borderId="15" xfId="0" applyNumberFormat="1" applyFont="1" applyBorder="1" applyAlignment="1">
      <alignment horizontal="center" vertical="top" wrapText="1"/>
    </xf>
    <xf numFmtId="178" fontId="9" fillId="0" borderId="11" xfId="53" applyNumberFormat="1" applyFont="1" applyFill="1" applyBorder="1" applyAlignment="1" applyProtection="1">
      <alignment horizontal="right" vertical="center"/>
      <protection hidden="1"/>
    </xf>
    <xf numFmtId="178" fontId="9" fillId="0" borderId="0" xfId="53" applyNumberFormat="1" applyFont="1" applyFill="1" applyBorder="1" applyAlignment="1" applyProtection="1">
      <alignment horizontal="right" vertical="center"/>
      <protection hidden="1"/>
    </xf>
    <xf numFmtId="0" fontId="15" fillId="0" borderId="21" xfId="0" applyFont="1" applyBorder="1" applyAlignment="1">
      <alignment vertical="justify"/>
    </xf>
    <xf numFmtId="49" fontId="15" fillId="0" borderId="21" xfId="0" applyNumberFormat="1" applyFont="1" applyBorder="1" applyAlignment="1">
      <alignment horizontal="center" vertical="top"/>
    </xf>
    <xf numFmtId="4" fontId="19" fillId="0" borderId="22" xfId="0" applyNumberFormat="1" applyFont="1" applyBorder="1" applyAlignment="1">
      <alignment vertical="top"/>
    </xf>
    <xf numFmtId="0" fontId="0" fillId="0" borderId="0" xfId="0" applyAlignment="1">
      <alignment/>
    </xf>
    <xf numFmtId="3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center" wrapText="1"/>
    </xf>
    <xf numFmtId="0" fontId="3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4" fontId="30" fillId="0" borderId="14" xfId="0" applyNumberFormat="1" applyFont="1" applyBorder="1" applyAlignment="1">
      <alignment wrapText="1"/>
    </xf>
    <xf numFmtId="3" fontId="30" fillId="0" borderId="14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9" fontId="30" fillId="0" borderId="14" xfId="0" applyNumberFormat="1" applyFont="1" applyBorder="1" applyAlignment="1">
      <alignment horizontal="center" wrapText="1"/>
    </xf>
    <xf numFmtId="0" fontId="3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3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3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2" fontId="11" fillId="0" borderId="0" xfId="0" applyNumberFormat="1" applyFont="1" applyAlignment="1">
      <alignment vertical="top"/>
    </xf>
    <xf numFmtId="0" fontId="37" fillId="0" borderId="14" xfId="53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Alignment="1">
      <alignment wrapText="1"/>
    </xf>
    <xf numFmtId="0" fontId="38" fillId="0" borderId="14" xfId="0" applyFont="1" applyBorder="1" applyAlignment="1">
      <alignment vertical="justify" wrapText="1"/>
    </xf>
    <xf numFmtId="49" fontId="38" fillId="0" borderId="14" xfId="0" applyNumberFormat="1" applyFont="1" applyBorder="1" applyAlignment="1">
      <alignment horizontal="center" vertical="top" wrapText="1"/>
    </xf>
    <xf numFmtId="4" fontId="38" fillId="0" borderId="14" xfId="0" applyNumberFormat="1" applyFont="1" applyBorder="1" applyAlignment="1">
      <alignment vertical="top"/>
    </xf>
    <xf numFmtId="0" fontId="38" fillId="0" borderId="14" xfId="0" applyFont="1" applyBorder="1" applyAlignment="1">
      <alignment horizontal="left" wrapText="1"/>
    </xf>
    <xf numFmtId="16" fontId="39" fillId="0" borderId="14" xfId="0" applyNumberFormat="1" applyFont="1" applyBorder="1" applyAlignment="1">
      <alignment vertical="top"/>
    </xf>
    <xf numFmtId="49" fontId="39" fillId="0" borderId="14" xfId="0" applyNumberFormat="1" applyFont="1" applyBorder="1" applyAlignment="1">
      <alignment vertical="top"/>
    </xf>
    <xf numFmtId="0" fontId="8" fillId="0" borderId="23" xfId="53" applyNumberFormat="1" applyFont="1" applyFill="1" applyBorder="1" applyAlignment="1" applyProtection="1">
      <alignment wrapText="1"/>
      <protection hidden="1"/>
    </xf>
    <xf numFmtId="0" fontId="19" fillId="0" borderId="23" xfId="53" applyNumberFormat="1" applyFont="1" applyFill="1" applyBorder="1" applyAlignment="1" applyProtection="1">
      <alignment wrapText="1"/>
      <protection hidden="1"/>
    </xf>
    <xf numFmtId="0" fontId="8" fillId="0" borderId="23" xfId="54" applyNumberFormat="1" applyFont="1" applyFill="1" applyBorder="1" applyAlignment="1" applyProtection="1">
      <alignment wrapText="1"/>
      <protection hidden="1"/>
    </xf>
    <xf numFmtId="49" fontId="37" fillId="0" borderId="14" xfId="0" applyNumberFormat="1" applyFont="1" applyBorder="1" applyAlignment="1">
      <alignment horizontal="center" vertical="top" wrapText="1"/>
    </xf>
    <xf numFmtId="4" fontId="37" fillId="0" borderId="14" xfId="0" applyNumberFormat="1" applyFont="1" applyBorder="1" applyAlignment="1">
      <alignment vertical="top"/>
    </xf>
    <xf numFmtId="0" fontId="22" fillId="0" borderId="14" xfId="53" applyNumberFormat="1" applyFont="1" applyFill="1" applyBorder="1" applyAlignment="1" applyProtection="1">
      <alignment vertical="center" wrapText="1"/>
      <protection hidden="1"/>
    </xf>
    <xf numFmtId="0" fontId="37" fillId="0" borderId="23" xfId="54" applyNumberFormat="1" applyFont="1" applyFill="1" applyBorder="1" applyAlignment="1" applyProtection="1">
      <alignment wrapText="1"/>
      <protection hidden="1"/>
    </xf>
    <xf numFmtId="0" fontId="37" fillId="0" borderId="14" xfId="53" applyNumberFormat="1" applyFont="1" applyFill="1" applyBorder="1" applyAlignment="1" applyProtection="1">
      <alignment horizontal="left" vertical="top" wrapText="1"/>
      <protection hidden="1"/>
    </xf>
    <xf numFmtId="178" fontId="37" fillId="0" borderId="14" xfId="53" applyNumberFormat="1" applyFont="1" applyFill="1" applyBorder="1" applyAlignment="1" applyProtection="1">
      <alignment horizontal="right" vertical="justify"/>
      <protection hidden="1"/>
    </xf>
    <xf numFmtId="49" fontId="40" fillId="0" borderId="14" xfId="0" applyNumberFormat="1" applyFont="1" applyBorder="1" applyAlignment="1">
      <alignment horizontal="center" vertical="top" wrapText="1"/>
    </xf>
    <xf numFmtId="4" fontId="40" fillId="0" borderId="14" xfId="0" applyNumberFormat="1" applyFont="1" applyBorder="1" applyAlignment="1">
      <alignment vertical="justify"/>
    </xf>
    <xf numFmtId="0" fontId="29" fillId="0" borderId="14" xfId="0" applyFont="1" applyBorder="1" applyAlignment="1">
      <alignment wrapText="1"/>
    </xf>
    <xf numFmtId="0" fontId="40" fillId="0" borderId="14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178" fontId="8" fillId="0" borderId="11" xfId="53" applyNumberFormat="1" applyFont="1" applyFill="1" applyBorder="1" applyAlignment="1" applyProtection="1">
      <alignment horizontal="right" vertical="center"/>
      <protection hidden="1"/>
    </xf>
    <xf numFmtId="4" fontId="8" fillId="0" borderId="14" xfId="0" applyNumberFormat="1" applyFont="1" applyBorder="1" applyAlignment="1">
      <alignment vertical="justify"/>
    </xf>
    <xf numFmtId="4" fontId="35" fillId="0" borderId="14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4" fontId="58" fillId="0" borderId="14" xfId="0" applyNumberFormat="1" applyFont="1" applyBorder="1" applyAlignment="1">
      <alignment vertical="top"/>
    </xf>
    <xf numFmtId="171" fontId="8" fillId="0" borderId="14" xfId="0" applyNumberFormat="1" applyFont="1" applyBorder="1" applyAlignment="1">
      <alignment vertical="top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5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Border="1" applyAlignment="1" applyProtection="1">
      <alignment vertical="top"/>
      <protection/>
    </xf>
    <xf numFmtId="49" fontId="11" fillId="0" borderId="0" xfId="0" applyNumberFormat="1" applyFont="1" applyBorder="1" applyAlignment="1">
      <alignment horizontal="centerContinuous" vertical="top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49" fontId="60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5" xfId="0" applyFont="1" applyBorder="1" applyAlignment="1">
      <alignment/>
    </xf>
    <xf numFmtId="49" fontId="60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17" fillId="22" borderId="14" xfId="0" applyNumberFormat="1" applyFont="1" applyFill="1" applyBorder="1" applyAlignment="1">
      <alignment horizontal="center" vertical="top"/>
    </xf>
    <xf numFmtId="49" fontId="17" fillId="22" borderId="23" xfId="0" applyNumberFormat="1" applyFont="1" applyFill="1" applyBorder="1" applyAlignment="1">
      <alignment horizontal="center" vertical="top"/>
    </xf>
    <xf numFmtId="49" fontId="17" fillId="22" borderId="16" xfId="0" applyNumberFormat="1" applyFont="1" applyFill="1" applyBorder="1" applyAlignment="1">
      <alignment horizontal="center" vertical="top"/>
    </xf>
    <xf numFmtId="4" fontId="17" fillId="22" borderId="14" xfId="0" applyNumberFormat="1" applyFont="1" applyFill="1" applyBorder="1" applyAlignment="1">
      <alignment vertical="top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2" fillId="0" borderId="16" xfId="0" applyNumberFormat="1" applyFont="1" applyFill="1" applyBorder="1" applyAlignment="1" applyProtection="1">
      <alignment horizontal="center" vertical="top"/>
      <protection/>
    </xf>
    <xf numFmtId="49" fontId="62" fillId="0" borderId="23" xfId="0" applyNumberFormat="1" applyFont="1" applyBorder="1" applyAlignment="1" applyProtection="1">
      <alignment horizontal="center" vertical="top"/>
      <protection locked="0"/>
    </xf>
    <xf numFmtId="49" fontId="62" fillId="0" borderId="14" xfId="0" applyNumberFormat="1" applyFont="1" applyBorder="1" applyAlignment="1" applyProtection="1">
      <alignment horizontal="center" vertical="top"/>
      <protection locked="0"/>
    </xf>
    <xf numFmtId="49" fontId="62" fillId="0" borderId="26" xfId="0" applyNumberFormat="1" applyFont="1" applyBorder="1" applyAlignment="1" applyProtection="1">
      <alignment horizontal="center" vertical="top"/>
      <protection locked="0"/>
    </xf>
    <xf numFmtId="4" fontId="62" fillId="0" borderId="14" xfId="0" applyNumberFormat="1" applyFont="1" applyBorder="1" applyAlignment="1">
      <alignment vertical="top"/>
    </xf>
    <xf numFmtId="49" fontId="63" fillId="0" borderId="16" xfId="0" applyNumberFormat="1" applyFont="1" applyFill="1" applyBorder="1" applyAlignment="1" applyProtection="1">
      <alignment horizontal="center" vertical="top"/>
      <protection/>
    </xf>
    <xf numFmtId="49" fontId="63" fillId="0" borderId="23" xfId="0" applyNumberFormat="1" applyFont="1" applyBorder="1" applyAlignment="1" applyProtection="1">
      <alignment horizontal="center" vertical="top"/>
      <protection locked="0"/>
    </xf>
    <xf numFmtId="49" fontId="63" fillId="0" borderId="14" xfId="0" applyNumberFormat="1" applyFont="1" applyBorder="1" applyAlignment="1" applyProtection="1">
      <alignment horizontal="center" vertical="top"/>
      <protection locked="0"/>
    </xf>
    <xf numFmtId="49" fontId="63" fillId="0" borderId="26" xfId="0" applyNumberFormat="1" applyFont="1" applyBorder="1" applyAlignment="1" applyProtection="1">
      <alignment horizontal="center" vertical="top"/>
      <protection locked="0"/>
    </xf>
    <xf numFmtId="4" fontId="63" fillId="0" borderId="14" xfId="0" applyNumberFormat="1" applyFont="1" applyBorder="1" applyAlignment="1">
      <alignment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23" xfId="0" applyNumberFormat="1" applyFont="1" applyBorder="1" applyAlignment="1" applyProtection="1">
      <alignment horizontal="center" vertical="top"/>
      <protection locked="0"/>
    </xf>
    <xf numFmtId="49" fontId="11" fillId="0" borderId="14" xfId="0" applyNumberFormat="1" applyFont="1" applyBorder="1" applyAlignment="1" applyProtection="1">
      <alignment horizontal="center" vertical="top"/>
      <protection locked="0"/>
    </xf>
    <xf numFmtId="49" fontId="11" fillId="0" borderId="26" xfId="0" applyNumberFormat="1" applyFont="1" applyBorder="1" applyAlignment="1" applyProtection="1">
      <alignment horizontal="center" vertical="top"/>
      <protection locked="0"/>
    </xf>
    <xf numFmtId="4" fontId="11" fillId="0" borderId="14" xfId="0" applyNumberFormat="1" applyFont="1" applyBorder="1" applyAlignment="1">
      <alignment vertical="top"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3" fillId="0" borderId="16" xfId="0" applyNumberFormat="1" applyFont="1" applyFill="1" applyBorder="1" applyAlignment="1" applyProtection="1">
      <alignment horizontal="center" vertical="top"/>
      <protection/>
    </xf>
    <xf numFmtId="49" fontId="63" fillId="0" borderId="23" xfId="0" applyNumberFormat="1" applyFont="1" applyBorder="1" applyAlignment="1" applyProtection="1">
      <alignment horizontal="center" vertical="top"/>
      <protection locked="0"/>
    </xf>
    <xf numFmtId="49" fontId="63" fillId="0" borderId="26" xfId="0" applyNumberFormat="1" applyFont="1" applyBorder="1" applyAlignment="1" applyProtection="1">
      <alignment horizontal="center" vertical="top"/>
      <protection locked="0"/>
    </xf>
    <xf numFmtId="4" fontId="63" fillId="0" borderId="14" xfId="0" applyNumberFormat="1" applyFont="1" applyBorder="1" applyAlignment="1">
      <alignment vertical="top"/>
    </xf>
    <xf numFmtId="49" fontId="11" fillId="0" borderId="14" xfId="0" applyNumberFormat="1" applyFont="1" applyFill="1" applyBorder="1" applyAlignment="1" applyProtection="1">
      <alignment horizontal="center" vertical="top"/>
      <protection/>
    </xf>
    <xf numFmtId="49" fontId="63" fillId="0" borderId="14" xfId="0" applyNumberFormat="1" applyFont="1" applyBorder="1" applyAlignment="1" applyProtection="1">
      <alignment horizontal="center" vertical="top"/>
      <protection locked="0"/>
    </xf>
    <xf numFmtId="49" fontId="64" fillId="0" borderId="14" xfId="0" applyNumberFormat="1" applyFont="1" applyFill="1" applyBorder="1" applyAlignment="1" applyProtection="1">
      <alignment horizontal="center" vertical="top"/>
      <protection/>
    </xf>
    <xf numFmtId="49" fontId="64" fillId="0" borderId="23" xfId="0" applyNumberFormat="1" applyFont="1" applyBorder="1" applyAlignment="1" applyProtection="1">
      <alignment horizontal="center" vertical="top"/>
      <protection locked="0"/>
    </xf>
    <xf numFmtId="49" fontId="64" fillId="0" borderId="14" xfId="0" applyNumberFormat="1" applyFont="1" applyBorder="1" applyAlignment="1" applyProtection="1">
      <alignment horizontal="center" vertical="top"/>
      <protection locked="0"/>
    </xf>
    <xf numFmtId="49" fontId="64" fillId="0" borderId="16" xfId="0" applyNumberFormat="1" applyFont="1" applyBorder="1" applyAlignment="1" applyProtection="1">
      <alignment horizontal="center" vertical="top"/>
      <protection locked="0"/>
    </xf>
    <xf numFmtId="49" fontId="63" fillId="0" borderId="14" xfId="0" applyNumberFormat="1" applyFont="1" applyFill="1" applyBorder="1" applyAlignment="1" applyProtection="1">
      <alignment horizontal="center" vertical="top"/>
      <protection/>
    </xf>
    <xf numFmtId="49" fontId="63" fillId="0" borderId="20" xfId="0" applyNumberFormat="1" applyFont="1" applyFill="1" applyBorder="1" applyAlignment="1" applyProtection="1">
      <alignment horizontal="center" vertical="top"/>
      <protection/>
    </xf>
    <xf numFmtId="49" fontId="63" fillId="0" borderId="13" xfId="0" applyNumberFormat="1" applyFont="1" applyBorder="1" applyAlignment="1" applyProtection="1">
      <alignment horizontal="center" vertical="top"/>
      <protection locked="0"/>
    </xf>
    <xf numFmtId="49" fontId="63" fillId="0" borderId="27" xfId="0" applyNumberFormat="1" applyFont="1" applyBorder="1" applyAlignment="1" applyProtection="1">
      <alignment horizontal="center" vertical="top"/>
      <protection locked="0"/>
    </xf>
    <xf numFmtId="4" fontId="63" fillId="0" borderId="20" xfId="0" applyNumberFormat="1" applyFont="1" applyBorder="1" applyAlignment="1">
      <alignment vertical="top"/>
    </xf>
    <xf numFmtId="49" fontId="63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9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49" fontId="63" fillId="0" borderId="16" xfId="0" applyNumberFormat="1" applyFont="1" applyFill="1" applyBorder="1" applyAlignment="1" applyProtection="1">
      <alignment horizontal="center" vertical="center"/>
      <protection/>
    </xf>
    <xf numFmtId="49" fontId="63" fillId="0" borderId="23" xfId="0" applyNumberFormat="1" applyFont="1" applyBorder="1" applyAlignment="1" applyProtection="1">
      <alignment horizontal="center" vertical="center"/>
      <protection locked="0"/>
    </xf>
    <xf numFmtId="49" fontId="63" fillId="0" borderId="14" xfId="0" applyNumberFormat="1" applyFont="1" applyBorder="1" applyAlignment="1" applyProtection="1">
      <alignment horizontal="center" vertical="center"/>
      <protection locked="0"/>
    </xf>
    <xf numFmtId="49" fontId="63" fillId="0" borderId="26" xfId="0" applyNumberFormat="1" applyFont="1" applyBorder="1" applyAlignment="1" applyProtection="1">
      <alignment horizontal="center" vertical="center"/>
      <protection locked="0"/>
    </xf>
    <xf numFmtId="4" fontId="63" fillId="0" borderId="14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4" fontId="11" fillId="0" borderId="14" xfId="0" applyNumberFormat="1" applyFont="1" applyFill="1" applyBorder="1" applyAlignment="1">
      <alignment horizontal="right" vertical="center"/>
    </xf>
    <xf numFmtId="49" fontId="63" fillId="0" borderId="14" xfId="0" applyNumberFormat="1" applyFont="1" applyFill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7" fillId="24" borderId="16" xfId="0" applyNumberFormat="1" applyFont="1" applyFill="1" applyBorder="1" applyAlignment="1" applyProtection="1">
      <alignment horizontal="center" vertical="top"/>
      <protection locked="0"/>
    </xf>
    <xf numFmtId="49" fontId="17" fillId="24" borderId="26" xfId="0" applyNumberFormat="1" applyFont="1" applyFill="1" applyBorder="1" applyAlignment="1" applyProtection="1">
      <alignment horizontal="center" vertical="top"/>
      <protection locked="0"/>
    </xf>
    <xf numFmtId="49" fontId="17" fillId="24" borderId="14" xfId="0" applyNumberFormat="1" applyFont="1" applyFill="1" applyBorder="1" applyAlignment="1" applyProtection="1">
      <alignment horizontal="center" vertical="top"/>
      <protection locked="0"/>
    </xf>
    <xf numFmtId="4" fontId="17" fillId="24" borderId="14" xfId="0" applyNumberFormat="1" applyFont="1" applyFill="1" applyBorder="1" applyAlignment="1">
      <alignment vertical="top"/>
    </xf>
    <xf numFmtId="49" fontId="62" fillId="0" borderId="28" xfId="0" applyNumberFormat="1" applyFont="1" applyFill="1" applyBorder="1" applyAlignment="1" applyProtection="1">
      <alignment horizontal="center" vertical="top"/>
      <protection/>
    </xf>
    <xf numFmtId="49" fontId="62" fillId="0" borderId="29" xfId="0" applyNumberFormat="1" applyFont="1" applyBorder="1" applyAlignment="1" applyProtection="1">
      <alignment horizontal="center" vertical="top"/>
      <protection locked="0"/>
    </xf>
    <xf numFmtId="49" fontId="63" fillId="0" borderId="29" xfId="0" applyNumberFormat="1" applyFont="1" applyBorder="1" applyAlignment="1" applyProtection="1">
      <alignment horizontal="center" vertical="top"/>
      <protection locked="0"/>
    </xf>
    <xf numFmtId="49" fontId="11" fillId="0" borderId="29" xfId="0" applyNumberFormat="1" applyFont="1" applyBorder="1" applyAlignment="1" applyProtection="1">
      <alignment horizontal="center" vertical="top"/>
      <protection locked="0"/>
    </xf>
    <xf numFmtId="4" fontId="17" fillId="24" borderId="14" xfId="0" applyNumberFormat="1" applyFont="1" applyFill="1" applyBorder="1" applyAlignment="1">
      <alignment vertical="top"/>
    </xf>
    <xf numFmtId="49" fontId="62" fillId="0" borderId="16" xfId="0" applyNumberFormat="1" applyFont="1" applyFill="1" applyBorder="1" applyAlignment="1" applyProtection="1">
      <alignment horizontal="center" vertical="top"/>
      <protection locked="0"/>
    </xf>
    <xf numFmtId="49" fontId="63" fillId="0" borderId="14" xfId="0" applyNumberFormat="1" applyFont="1" applyFill="1" applyBorder="1" applyAlignment="1" applyProtection="1">
      <alignment horizontal="center" vertical="top"/>
      <protection locked="0"/>
    </xf>
    <xf numFmtId="49" fontId="11" fillId="0" borderId="14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24" borderId="16" xfId="0" applyNumberFormat="1" applyFont="1" applyFill="1" applyBorder="1" applyAlignment="1" applyProtection="1">
      <alignment horizontal="center" vertical="top"/>
      <protection locked="0"/>
    </xf>
    <xf numFmtId="49" fontId="17" fillId="24" borderId="23" xfId="0" applyNumberFormat="1" applyFont="1" applyFill="1" applyBorder="1" applyAlignment="1" applyProtection="1">
      <alignment horizontal="center" vertical="top"/>
      <protection locked="0"/>
    </xf>
    <xf numFmtId="49" fontId="17" fillId="24" borderId="14" xfId="0" applyNumberFormat="1" applyFont="1" applyFill="1" applyBorder="1" applyAlignment="1" applyProtection="1">
      <alignment horizontal="center" vertical="top"/>
      <protection locked="0"/>
    </xf>
    <xf numFmtId="49" fontId="17" fillId="24" borderId="26" xfId="0" applyNumberFormat="1" applyFont="1" applyFill="1" applyBorder="1" applyAlignment="1" applyProtection="1">
      <alignment horizontal="center" vertical="top"/>
      <protection locked="0"/>
    </xf>
    <xf numFmtId="49" fontId="62" fillId="0" borderId="16" xfId="0" applyNumberFormat="1" applyFont="1" applyFill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17" fillId="0" borderId="14" xfId="0" applyNumberFormat="1" applyFont="1" applyFill="1" applyBorder="1" applyAlignment="1" applyProtection="1">
      <alignment horizontal="center" vertical="top"/>
      <protection locked="0"/>
    </xf>
    <xf numFmtId="49" fontId="17" fillId="0" borderId="26" xfId="0" applyNumberFormat="1" applyFont="1" applyFill="1" applyBorder="1" applyAlignment="1" applyProtection="1">
      <alignment horizontal="center" vertical="top"/>
      <protection locked="0"/>
    </xf>
    <xf numFmtId="4" fontId="62" fillId="0" borderId="14" xfId="0" applyNumberFormat="1" applyFont="1" applyFill="1" applyBorder="1" applyAlignment="1">
      <alignment vertical="top"/>
    </xf>
    <xf numFmtId="49" fontId="63" fillId="0" borderId="28" xfId="0" applyNumberFormat="1" applyFont="1" applyFill="1" applyBorder="1" applyAlignment="1" applyProtection="1">
      <alignment horizontal="center" vertical="top"/>
      <protection/>
    </xf>
    <xf numFmtId="49" fontId="63" fillId="0" borderId="14" xfId="0" applyNumberFormat="1" applyFont="1" applyFill="1" applyBorder="1" applyAlignment="1" applyProtection="1">
      <alignment horizontal="center" vertical="top"/>
      <protection locked="0"/>
    </xf>
    <xf numFmtId="49" fontId="63" fillId="0" borderId="26" xfId="0" applyNumberFormat="1" applyFont="1" applyFill="1" applyBorder="1" applyAlignment="1" applyProtection="1">
      <alignment horizontal="center" vertical="top"/>
      <protection locked="0"/>
    </xf>
    <xf numFmtId="4" fontId="63" fillId="0" borderId="14" xfId="0" applyNumberFormat="1" applyFont="1" applyFill="1" applyBorder="1" applyAlignment="1">
      <alignment vertical="top"/>
    </xf>
    <xf numFmtId="49" fontId="62" fillId="0" borderId="16" xfId="0" applyNumberFormat="1" applyFont="1" applyFill="1" applyBorder="1" applyAlignment="1">
      <alignment horizontal="center" vertical="top"/>
    </xf>
    <xf numFmtId="4" fontId="66" fillId="0" borderId="14" xfId="0" applyNumberFormat="1" applyFont="1" applyBorder="1" applyAlignment="1">
      <alignment vertical="top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66" fillId="0" borderId="16" xfId="0" applyNumberFormat="1" applyFont="1" applyFill="1" applyBorder="1" applyAlignment="1" applyProtection="1">
      <alignment horizontal="center" vertical="top"/>
      <protection locked="0"/>
    </xf>
    <xf numFmtId="49" fontId="66" fillId="0" borderId="23" xfId="0" applyNumberFormat="1" applyFont="1" applyBorder="1" applyAlignment="1" applyProtection="1">
      <alignment horizontal="center" vertical="top"/>
      <protection locked="0"/>
    </xf>
    <xf numFmtId="49" fontId="17" fillId="0" borderId="14" xfId="0" applyNumberFormat="1" applyFont="1" applyBorder="1" applyAlignment="1" applyProtection="1">
      <alignment horizontal="center" vertical="top"/>
      <protection locked="0"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63" fillId="0" borderId="16" xfId="0" applyNumberFormat="1" applyFont="1" applyFill="1" applyBorder="1" applyAlignment="1" applyProtection="1">
      <alignment horizontal="center" vertical="top"/>
      <protection locked="0"/>
    </xf>
    <xf numFmtId="49" fontId="67" fillId="0" borderId="14" xfId="0" applyNumberFormat="1" applyFont="1" applyBorder="1" applyAlignment="1" applyProtection="1">
      <alignment horizontal="center" vertical="top"/>
      <protection locked="0"/>
    </xf>
    <xf numFmtId="49" fontId="67" fillId="0" borderId="26" xfId="0" applyNumberFormat="1" applyFont="1" applyBorder="1" applyAlignment="1" applyProtection="1">
      <alignment horizontal="center" vertical="top"/>
      <protection locked="0"/>
    </xf>
    <xf numFmtId="49" fontId="61" fillId="0" borderId="16" xfId="0" applyNumberFormat="1" applyFont="1" applyFill="1" applyBorder="1" applyAlignment="1" applyProtection="1">
      <alignment horizontal="center" vertical="top"/>
      <protection locked="0"/>
    </xf>
    <xf numFmtId="49" fontId="61" fillId="0" borderId="23" xfId="0" applyNumberFormat="1" applyFont="1" applyBorder="1" applyAlignment="1" applyProtection="1">
      <alignment horizontal="center" vertical="top"/>
      <protection locked="0"/>
    </xf>
    <xf numFmtId="49" fontId="61" fillId="0" borderId="14" xfId="0" applyNumberFormat="1" applyFont="1" applyBorder="1" applyAlignment="1" applyProtection="1">
      <alignment horizontal="center" vertical="top"/>
      <protection locked="0"/>
    </xf>
    <xf numFmtId="49" fontId="61" fillId="0" borderId="26" xfId="0" applyNumberFormat="1" applyFont="1" applyBorder="1" applyAlignment="1" applyProtection="1">
      <alignment horizontal="center" vertical="top"/>
      <protection locked="0"/>
    </xf>
    <xf numFmtId="4" fontId="61" fillId="0" borderId="14" xfId="0" applyNumberFormat="1" applyFont="1" applyBorder="1" applyAlignment="1">
      <alignment vertical="top"/>
    </xf>
    <xf numFmtId="49" fontId="11" fillId="0" borderId="14" xfId="0" applyNumberFormat="1" applyFont="1" applyFill="1" applyBorder="1" applyAlignment="1">
      <alignment horizontal="center" vertical="top"/>
    </xf>
    <xf numFmtId="49" fontId="63" fillId="0" borderId="16" xfId="0" applyNumberFormat="1" applyFont="1" applyFill="1" applyBorder="1" applyAlignment="1">
      <alignment horizontal="center" vertical="top"/>
    </xf>
    <xf numFmtId="49" fontId="63" fillId="0" borderId="23" xfId="0" applyNumberFormat="1" applyFont="1" applyBorder="1" applyAlignment="1">
      <alignment horizontal="center" vertical="top"/>
    </xf>
    <xf numFmtId="49" fontId="62" fillId="0" borderId="23" xfId="0" applyNumberFormat="1" applyFont="1" applyBorder="1" applyAlignment="1">
      <alignment horizontal="center" vertical="top"/>
    </xf>
    <xf numFmtId="49" fontId="62" fillId="0" borderId="26" xfId="0" applyNumberFormat="1" applyFont="1" applyBorder="1" applyAlignment="1">
      <alignment horizontal="center" vertical="top"/>
    </xf>
    <xf numFmtId="49" fontId="61" fillId="0" borderId="16" xfId="0" applyNumberFormat="1" applyFont="1" applyFill="1" applyBorder="1" applyAlignment="1">
      <alignment horizontal="center" vertical="top"/>
    </xf>
    <xf numFmtId="49" fontId="61" fillId="0" borderId="23" xfId="0" applyNumberFormat="1" applyFont="1" applyBorder="1" applyAlignment="1">
      <alignment horizontal="center" vertical="top"/>
    </xf>
    <xf numFmtId="49" fontId="61" fillId="0" borderId="14" xfId="0" applyNumberFormat="1" applyFont="1" applyBorder="1" applyAlignment="1" applyProtection="1">
      <alignment horizontal="center" vertical="top"/>
      <protection locked="0"/>
    </xf>
    <xf numFmtId="49" fontId="61" fillId="0" borderId="26" xfId="0" applyNumberFormat="1" applyFont="1" applyBorder="1" applyAlignment="1" applyProtection="1">
      <alignment horizontal="center" vertical="top"/>
      <protection locked="0"/>
    </xf>
    <xf numFmtId="4" fontId="61" fillId="0" borderId="14" xfId="0" applyNumberFormat="1" applyFont="1" applyBorder="1" applyAlignment="1">
      <alignment vertical="top"/>
    </xf>
    <xf numFmtId="49" fontId="61" fillId="0" borderId="14" xfId="0" applyNumberFormat="1" applyFont="1" applyFill="1" applyBorder="1" applyAlignment="1">
      <alignment horizontal="center" vertical="top"/>
    </xf>
    <xf numFmtId="49" fontId="61" fillId="0" borderId="23" xfId="0" applyNumberFormat="1" applyFont="1" applyBorder="1" applyAlignment="1">
      <alignment horizontal="center" vertical="top"/>
    </xf>
    <xf numFmtId="49" fontId="61" fillId="0" borderId="26" xfId="0" applyNumberFormat="1" applyFont="1" applyBorder="1" applyAlignment="1">
      <alignment horizontal="center" vertical="top"/>
    </xf>
    <xf numFmtId="49" fontId="61" fillId="0" borderId="16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" fontId="11" fillId="0" borderId="15" xfId="0" applyNumberFormat="1" applyFont="1" applyBorder="1" applyAlignment="1">
      <alignment vertical="top"/>
    </xf>
    <xf numFmtId="49" fontId="61" fillId="0" borderId="18" xfId="0" applyNumberFormat="1" applyFont="1" applyFill="1" applyBorder="1" applyAlignment="1">
      <alignment horizontal="center" vertical="top"/>
    </xf>
    <xf numFmtId="49" fontId="63" fillId="0" borderId="16" xfId="0" applyNumberFormat="1" applyFont="1" applyFill="1" applyBorder="1" applyAlignment="1">
      <alignment horizontal="center" vertical="top"/>
    </xf>
    <xf numFmtId="49" fontId="63" fillId="0" borderId="23" xfId="0" applyNumberFormat="1" applyFont="1" applyBorder="1" applyAlignment="1">
      <alignment horizontal="center" vertical="top"/>
    </xf>
    <xf numFmtId="49" fontId="63" fillId="0" borderId="26" xfId="0" applyNumberFormat="1" applyFont="1" applyBorder="1" applyAlignment="1">
      <alignment horizontal="center" vertical="top"/>
    </xf>
    <xf numFmtId="49" fontId="62" fillId="0" borderId="23" xfId="0" applyNumberFormat="1" applyFont="1" applyBorder="1" applyAlignment="1" applyProtection="1">
      <alignment horizontal="center" vertical="center"/>
      <protection locked="0"/>
    </xf>
    <xf numFmtId="49" fontId="62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>
      <alignment horizontal="center" vertical="center"/>
    </xf>
    <xf numFmtId="4" fontId="62" fillId="0" borderId="14" xfId="0" applyNumberFormat="1" applyFont="1" applyFill="1" applyBorder="1" applyAlignment="1">
      <alignment horizontal="right" vertical="center"/>
    </xf>
    <xf numFmtId="49" fontId="63" fillId="0" borderId="16" xfId="0" applyNumberFormat="1" applyFont="1" applyBorder="1" applyAlignment="1" applyProtection="1">
      <alignment horizontal="center" vertical="top"/>
      <protection locked="0"/>
    </xf>
    <xf numFmtId="4" fontId="11" fillId="0" borderId="15" xfId="0" applyNumberFormat="1" applyFont="1" applyFill="1" applyBorder="1" applyAlignment="1">
      <alignment vertical="top"/>
    </xf>
    <xf numFmtId="49" fontId="61" fillId="0" borderId="16" xfId="0" applyNumberFormat="1" applyFont="1" applyFill="1" applyBorder="1" applyAlignment="1">
      <alignment horizontal="center" vertical="top"/>
    </xf>
    <xf numFmtId="49" fontId="61" fillId="0" borderId="23" xfId="0" applyNumberFormat="1" applyFont="1" applyBorder="1" applyAlignment="1" applyProtection="1">
      <alignment horizontal="center" vertical="top"/>
      <protection locked="0"/>
    </xf>
    <xf numFmtId="49" fontId="61" fillId="0" borderId="14" xfId="0" applyNumberFormat="1" applyFont="1" applyBorder="1" applyAlignment="1" applyProtection="1">
      <alignment horizontal="center" vertical="top"/>
      <protection locked="0"/>
    </xf>
    <xf numFmtId="49" fontId="61" fillId="0" borderId="26" xfId="0" applyNumberFormat="1" applyFont="1" applyBorder="1" applyAlignment="1" applyProtection="1">
      <alignment horizontal="center" vertical="center"/>
      <protection locked="0"/>
    </xf>
    <xf numFmtId="4" fontId="61" fillId="0" borderId="14" xfId="0" applyNumberFormat="1" applyFont="1" applyBorder="1" applyAlignment="1">
      <alignment vertical="top"/>
    </xf>
    <xf numFmtId="49" fontId="17" fillId="22" borderId="16" xfId="0" applyNumberFormat="1" applyFont="1" applyFill="1" applyBorder="1" applyAlignment="1" applyProtection="1">
      <alignment horizontal="center" vertical="top"/>
      <protection/>
    </xf>
    <xf numFmtId="49" fontId="17" fillId="22" borderId="23" xfId="0" applyNumberFormat="1" applyFont="1" applyFill="1" applyBorder="1" applyAlignment="1" applyProtection="1">
      <alignment horizontal="center" vertical="top"/>
      <protection locked="0"/>
    </xf>
    <xf numFmtId="49" fontId="17" fillId="22" borderId="14" xfId="0" applyNumberFormat="1" applyFont="1" applyFill="1" applyBorder="1" applyAlignment="1" applyProtection="1">
      <alignment horizontal="center" vertical="top"/>
      <protection locked="0"/>
    </xf>
    <xf numFmtId="49" fontId="17" fillId="22" borderId="26" xfId="0" applyNumberFormat="1" applyFont="1" applyFill="1" applyBorder="1" applyAlignment="1" applyProtection="1">
      <alignment horizontal="center" vertical="top"/>
      <protection locked="0"/>
    </xf>
    <xf numFmtId="49" fontId="61" fillId="0" borderId="16" xfId="0" applyNumberFormat="1" applyFont="1" applyFill="1" applyBorder="1" applyAlignment="1" applyProtection="1">
      <alignment horizontal="center" vertical="top"/>
      <protection locked="0"/>
    </xf>
    <xf numFmtId="49" fontId="61" fillId="0" borderId="23" xfId="0" applyNumberFormat="1" applyFont="1" applyBorder="1" applyAlignment="1" applyProtection="1">
      <alignment horizontal="center" vertical="top"/>
      <protection locked="0"/>
    </xf>
    <xf numFmtId="49" fontId="61" fillId="0" borderId="14" xfId="0" applyNumberFormat="1" applyFont="1" applyBorder="1" applyAlignment="1" applyProtection="1">
      <alignment horizontal="center" vertical="top"/>
      <protection locked="0"/>
    </xf>
    <xf numFmtId="49" fontId="61" fillId="0" borderId="26" xfId="0" applyNumberFormat="1" applyFont="1" applyBorder="1" applyAlignment="1" applyProtection="1">
      <alignment horizontal="center" vertical="top"/>
      <protection locked="0"/>
    </xf>
    <xf numFmtId="4" fontId="61" fillId="0" borderId="14" xfId="0" applyNumberFormat="1" applyFont="1" applyBorder="1" applyAlignment="1">
      <alignment vertical="top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60" fillId="0" borderId="16" xfId="0" applyNumberFormat="1" applyFont="1" applyFill="1" applyBorder="1" applyAlignment="1" applyProtection="1">
      <alignment horizontal="center" vertical="top"/>
      <protection/>
    </xf>
    <xf numFmtId="49" fontId="61" fillId="0" borderId="28" xfId="0" applyNumberFormat="1" applyFont="1" applyFill="1" applyBorder="1" applyAlignment="1" applyProtection="1">
      <alignment horizontal="center" vertical="top"/>
      <protection/>
    </xf>
    <xf numFmtId="49" fontId="61" fillId="0" borderId="14" xfId="0" applyNumberFormat="1" applyFont="1" applyFill="1" applyBorder="1" applyAlignment="1" applyProtection="1">
      <alignment horizontal="center" vertical="top"/>
      <protection locked="0"/>
    </xf>
    <xf numFmtId="49" fontId="61" fillId="0" borderId="26" xfId="0" applyNumberFormat="1" applyFont="1" applyFill="1" applyBorder="1" applyAlignment="1" applyProtection="1">
      <alignment horizontal="center" vertical="top"/>
      <protection locked="0"/>
    </xf>
    <xf numFmtId="4" fontId="61" fillId="0" borderId="14" xfId="0" applyNumberFormat="1" applyFont="1" applyFill="1" applyBorder="1" applyAlignment="1">
      <alignment vertical="top"/>
    </xf>
    <xf numFmtId="49" fontId="61" fillId="0" borderId="26" xfId="0" applyNumberFormat="1" applyFont="1" applyBorder="1" applyAlignment="1" applyProtection="1">
      <alignment horizontal="center" vertical="top"/>
      <protection locked="0"/>
    </xf>
    <xf numFmtId="49" fontId="61" fillId="0" borderId="14" xfId="0" applyNumberFormat="1" applyFont="1" applyFill="1" applyBorder="1" applyAlignment="1">
      <alignment horizontal="center" vertical="top"/>
    </xf>
    <xf numFmtId="49" fontId="17" fillId="24" borderId="16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Border="1" applyAlignment="1" applyProtection="1">
      <alignment horizontal="center" vertical="top"/>
      <protection locked="0"/>
    </xf>
    <xf numFmtId="49" fontId="63" fillId="0" borderId="10" xfId="0" applyNumberFormat="1" applyFont="1" applyFill="1" applyBorder="1" applyAlignment="1" applyProtection="1">
      <alignment horizontal="center" vertical="top"/>
      <protection/>
    </xf>
    <xf numFmtId="49" fontId="63" fillId="0" borderId="30" xfId="0" applyNumberFormat="1" applyFont="1" applyBorder="1" applyAlignment="1" applyProtection="1">
      <alignment horizontal="center" vertical="top"/>
      <protection locked="0"/>
    </xf>
    <xf numFmtId="4" fontId="11" fillId="0" borderId="11" xfId="0" applyNumberFormat="1" applyFont="1" applyBorder="1" applyAlignment="1">
      <alignment vertical="top"/>
    </xf>
    <xf numFmtId="49" fontId="66" fillId="0" borderId="14" xfId="0" applyNumberFormat="1" applyFont="1" applyBorder="1" applyAlignment="1" applyProtection="1">
      <alignment horizontal="center" vertical="top"/>
      <protection locked="0"/>
    </xf>
    <xf numFmtId="49" fontId="66" fillId="0" borderId="26" xfId="0" applyNumberFormat="1" applyFont="1" applyBorder="1" applyAlignment="1" applyProtection="1">
      <alignment horizontal="center" vertical="top"/>
      <protection locked="0"/>
    </xf>
    <xf numFmtId="49" fontId="63" fillId="0" borderId="16" xfId="0" applyNumberFormat="1" applyFont="1" applyFill="1" applyBorder="1" applyAlignment="1" applyProtection="1">
      <alignment horizontal="center" vertical="top"/>
      <protection locked="0"/>
    </xf>
    <xf numFmtId="49" fontId="63" fillId="0" borderId="23" xfId="0" applyNumberFormat="1" applyFont="1" applyBorder="1" applyAlignment="1" applyProtection="1">
      <alignment horizontal="center" vertical="top"/>
      <protection locked="0"/>
    </xf>
    <xf numFmtId="49" fontId="63" fillId="0" borderId="26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Border="1" applyAlignment="1" applyProtection="1">
      <alignment horizontal="center" vertical="top"/>
      <protection locked="0"/>
    </xf>
    <xf numFmtId="49" fontId="17" fillId="24" borderId="14" xfId="0" applyNumberFormat="1" applyFont="1" applyFill="1" applyBorder="1" applyAlignment="1">
      <alignment horizontal="center" vertical="top"/>
    </xf>
    <xf numFmtId="49" fontId="17" fillId="24" borderId="23" xfId="0" applyNumberFormat="1" applyFont="1" applyFill="1" applyBorder="1" applyAlignment="1">
      <alignment horizontal="center" vertical="top"/>
    </xf>
    <xf numFmtId="49" fontId="17" fillId="24" borderId="26" xfId="0" applyNumberFormat="1" applyFont="1" applyFill="1" applyBorder="1" applyAlignment="1">
      <alignment horizontal="center" vertical="top"/>
    </xf>
    <xf numFmtId="49" fontId="62" fillId="0" borderId="14" xfId="0" applyNumberFormat="1" applyFont="1" applyFill="1" applyBorder="1" applyAlignment="1">
      <alignment horizontal="center" vertical="top"/>
    </xf>
    <xf numFmtId="49" fontId="61" fillId="0" borderId="10" xfId="0" applyNumberFormat="1" applyFont="1" applyFill="1" applyBorder="1" applyAlignment="1" applyProtection="1">
      <alignment horizontal="center" vertical="top"/>
      <protection/>
    </xf>
    <xf numFmtId="49" fontId="61" fillId="0" borderId="30" xfId="0" applyNumberFormat="1" applyFont="1" applyBorder="1" applyAlignment="1" applyProtection="1">
      <alignment horizontal="center" vertical="top"/>
      <protection locked="0"/>
    </xf>
    <xf numFmtId="49" fontId="61" fillId="0" borderId="0" xfId="0" applyNumberFormat="1" applyFont="1" applyBorder="1" applyAlignment="1" applyProtection="1">
      <alignment horizontal="center" vertical="top"/>
      <protection locked="0"/>
    </xf>
    <xf numFmtId="49" fontId="63" fillId="0" borderId="0" xfId="0" applyNumberFormat="1" applyFont="1" applyBorder="1" applyAlignment="1" applyProtection="1">
      <alignment horizontal="center" vertical="top"/>
      <protection locked="0"/>
    </xf>
    <xf numFmtId="49" fontId="69" fillId="0" borderId="14" xfId="0" applyNumberFormat="1" applyFont="1" applyFill="1" applyBorder="1" applyAlignment="1" applyProtection="1">
      <alignment horizontal="center" vertical="top"/>
      <protection/>
    </xf>
    <xf numFmtId="49" fontId="69" fillId="0" borderId="23" xfId="0" applyNumberFormat="1" applyFont="1" applyBorder="1" applyAlignment="1" applyProtection="1">
      <alignment horizontal="center" vertical="top"/>
      <protection locked="0"/>
    </xf>
    <xf numFmtId="49" fontId="69" fillId="0" borderId="14" xfId="0" applyNumberFormat="1" applyFont="1" applyBorder="1" applyAlignment="1" applyProtection="1">
      <alignment horizontal="center" vertical="top"/>
      <protection locked="0"/>
    </xf>
    <xf numFmtId="49" fontId="69" fillId="0" borderId="26" xfId="0" applyNumberFormat="1" applyFont="1" applyBorder="1" applyAlignment="1" applyProtection="1">
      <alignment horizontal="center" vertical="top"/>
      <protection locked="0"/>
    </xf>
    <xf numFmtId="49" fontId="17" fillId="24" borderId="16" xfId="0" applyNumberFormat="1" applyFont="1" applyFill="1" applyBorder="1" applyAlignment="1" applyProtection="1">
      <alignment horizontal="center" vertical="top"/>
      <protection/>
    </xf>
    <xf numFmtId="49" fontId="17" fillId="24" borderId="23" xfId="0" applyNumberFormat="1" applyFont="1" applyFill="1" applyBorder="1" applyAlignment="1" applyProtection="1">
      <alignment horizontal="center" vertical="top"/>
      <protection locked="0"/>
    </xf>
    <xf numFmtId="4" fontId="17" fillId="24" borderId="11" xfId="0" applyNumberFormat="1" applyFont="1" applyFill="1" applyBorder="1" applyAlignment="1">
      <alignment vertical="top"/>
    </xf>
    <xf numFmtId="49" fontId="62" fillId="0" borderId="23" xfId="0" applyNumberFormat="1" applyFont="1" applyFill="1" applyBorder="1" applyAlignment="1" applyProtection="1">
      <alignment horizontal="center" vertical="top"/>
      <protection locked="0"/>
    </xf>
    <xf numFmtId="49" fontId="62" fillId="0" borderId="14" xfId="0" applyNumberFormat="1" applyFont="1" applyFill="1" applyBorder="1" applyAlignment="1" applyProtection="1">
      <alignment horizontal="center" vertical="top"/>
      <protection locked="0"/>
    </xf>
    <xf numFmtId="49" fontId="62" fillId="0" borderId="26" xfId="0" applyNumberFormat="1" applyFont="1" applyFill="1" applyBorder="1" applyAlignment="1" applyProtection="1">
      <alignment horizontal="center" vertical="top"/>
      <protection locked="0"/>
    </xf>
    <xf numFmtId="4" fontId="62" fillId="0" borderId="11" xfId="0" applyNumberFormat="1" applyFont="1" applyFill="1" applyBorder="1" applyAlignment="1">
      <alignment vertical="top"/>
    </xf>
    <xf numFmtId="4" fontId="63" fillId="0" borderId="11" xfId="0" applyNumberFormat="1" applyFont="1" applyBorder="1" applyAlignment="1">
      <alignment vertical="top"/>
    </xf>
    <xf numFmtId="49" fontId="17" fillId="24" borderId="14" xfId="0" applyNumberFormat="1" applyFont="1" applyFill="1" applyBorder="1" applyAlignment="1" applyProtection="1">
      <alignment horizontal="center" vertical="top"/>
      <protection/>
    </xf>
    <xf numFmtId="49" fontId="62" fillId="0" borderId="0" xfId="0" applyNumberFormat="1" applyFont="1" applyFill="1" applyBorder="1" applyAlignment="1" applyProtection="1">
      <alignment horizontal="center" vertical="top"/>
      <protection/>
    </xf>
    <xf numFmtId="49" fontId="62" fillId="0" borderId="12" xfId="0" applyNumberFormat="1" applyFont="1" applyFill="1" applyBorder="1" applyAlignment="1" applyProtection="1">
      <alignment horizontal="center" vertical="top"/>
      <protection locked="0"/>
    </xf>
    <xf numFmtId="49" fontId="62" fillId="0" borderId="0" xfId="0" applyNumberFormat="1" applyFont="1" applyFill="1" applyBorder="1" applyAlignment="1" applyProtection="1">
      <alignment horizontal="center" vertical="top"/>
      <protection locked="0"/>
    </xf>
    <xf numFmtId="49" fontId="63" fillId="0" borderId="23" xfId="0" applyNumberFormat="1" applyFont="1" applyFill="1" applyBorder="1" applyAlignment="1">
      <alignment horizontal="center" wrapText="1"/>
    </xf>
    <xf numFmtId="49" fontId="63" fillId="0" borderId="14" xfId="0" applyNumberFormat="1" applyFont="1" applyFill="1" applyBorder="1" applyAlignment="1">
      <alignment horizontal="center" wrapText="1"/>
    </xf>
    <xf numFmtId="49" fontId="63" fillId="0" borderId="26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49" fontId="11" fillId="0" borderId="3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7" fillId="24" borderId="17" xfId="0" applyNumberFormat="1" applyFont="1" applyFill="1" applyBorder="1" applyAlignment="1">
      <alignment horizontal="left" vertical="top"/>
    </xf>
    <xf numFmtId="49" fontId="17" fillId="24" borderId="31" xfId="0" applyNumberFormat="1" applyFont="1" applyFill="1" applyBorder="1" applyAlignment="1">
      <alignment horizontal="left" vertical="top"/>
    </xf>
    <xf numFmtId="49" fontId="17" fillId="24" borderId="14" xfId="0" applyNumberFormat="1" applyFont="1" applyFill="1" applyBorder="1" applyAlignment="1">
      <alignment horizontal="center" vertical="top"/>
    </xf>
    <xf numFmtId="49" fontId="17" fillId="24" borderId="32" xfId="0" applyNumberFormat="1" applyFont="1" applyFill="1" applyBorder="1" applyAlignment="1">
      <alignment horizontal="center" vertical="top"/>
    </xf>
    <xf numFmtId="4" fontId="17" fillId="24" borderId="33" xfId="0" applyNumberFormat="1" applyFont="1" applyFill="1" applyBorder="1" applyAlignment="1">
      <alignment vertical="top"/>
    </xf>
    <xf numFmtId="0" fontId="32" fillId="22" borderId="14" xfId="0" applyFont="1" applyFill="1" applyBorder="1" applyAlignment="1">
      <alignment/>
    </xf>
    <xf numFmtId="4" fontId="32" fillId="22" borderId="14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17" fillId="22" borderId="14" xfId="0" applyNumberFormat="1" applyFont="1" applyFill="1" applyBorder="1" applyAlignment="1">
      <alignment horizontal="left" vertical="top" wrapText="1"/>
    </xf>
    <xf numFmtId="2" fontId="62" fillId="0" borderId="34" xfId="0" applyNumberFormat="1" applyFont="1" applyFill="1" applyBorder="1" applyAlignment="1">
      <alignment horizontal="left" vertical="center" wrapText="1"/>
    </xf>
    <xf numFmtId="2" fontId="63" fillId="0" borderId="35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62" fillId="0" borderId="35" xfId="0" applyNumberFormat="1" applyFont="1" applyBorder="1" applyAlignment="1">
      <alignment horizontal="left" vertical="top" wrapText="1"/>
    </xf>
    <xf numFmtId="2" fontId="63" fillId="0" borderId="14" xfId="0" applyNumberFormat="1" applyFont="1" applyFill="1" applyBorder="1" applyAlignment="1">
      <alignment horizontal="left" vertical="center" wrapText="1"/>
    </xf>
    <xf numFmtId="2" fontId="11" fillId="0" borderId="35" xfId="0" applyNumberFormat="1" applyFont="1" applyBorder="1" applyAlignment="1">
      <alignment horizontal="left" vertical="top" wrapText="1"/>
    </xf>
    <xf numFmtId="2" fontId="63" fillId="0" borderId="35" xfId="0" applyNumberFormat="1" applyFont="1" applyBorder="1" applyAlignment="1">
      <alignment horizontal="left" vertical="top" wrapText="1"/>
    </xf>
    <xf numFmtId="2" fontId="63" fillId="0" borderId="14" xfId="0" applyNumberFormat="1" applyFont="1" applyBorder="1" applyAlignment="1">
      <alignment wrapText="1"/>
    </xf>
    <xf numFmtId="2" fontId="63" fillId="0" borderId="34" xfId="0" applyNumberFormat="1" applyFont="1" applyFill="1" applyBorder="1" applyAlignment="1">
      <alignment horizontal="left" vertical="center" wrapText="1"/>
    </xf>
    <xf numFmtId="2" fontId="63" fillId="0" borderId="34" xfId="0" applyNumberFormat="1" applyFont="1" applyBorder="1" applyAlignment="1">
      <alignment horizontal="left" vertical="top" wrapText="1"/>
    </xf>
    <xf numFmtId="2" fontId="64" fillId="0" borderId="14" xfId="0" applyNumberFormat="1" applyFont="1" applyBorder="1" applyAlignment="1">
      <alignment wrapText="1"/>
    </xf>
    <xf numFmtId="2" fontId="63" fillId="0" borderId="14" xfId="0" applyNumberFormat="1" applyFont="1" applyFill="1" applyBorder="1" applyAlignment="1">
      <alignment horizontal="left" vertical="top" wrapText="1"/>
    </xf>
    <xf numFmtId="2" fontId="63" fillId="0" borderId="0" xfId="0" applyNumberFormat="1" applyFont="1" applyAlignment="1">
      <alignment wrapText="1"/>
    </xf>
    <xf numFmtId="2" fontId="62" fillId="0" borderId="35" xfId="0" applyNumberFormat="1" applyFont="1" applyBorder="1" applyAlignment="1">
      <alignment/>
    </xf>
    <xf numFmtId="2" fontId="63" fillId="0" borderId="35" xfId="0" applyNumberFormat="1" applyFont="1" applyBorder="1" applyAlignment="1">
      <alignment/>
    </xf>
    <xf numFmtId="2" fontId="60" fillId="0" borderId="34" xfId="0" applyNumberFormat="1" applyFont="1" applyBorder="1" applyAlignment="1">
      <alignment/>
    </xf>
    <xf numFmtId="2" fontId="63" fillId="0" borderId="35" xfId="0" applyNumberFormat="1" applyFont="1" applyBorder="1" applyAlignment="1">
      <alignment wrapText="1"/>
    </xf>
    <xf numFmtId="2" fontId="60" fillId="0" borderId="34" xfId="0" applyNumberFormat="1" applyFont="1" applyBorder="1" applyAlignment="1">
      <alignment wrapText="1"/>
    </xf>
    <xf numFmtId="2" fontId="63" fillId="0" borderId="14" xfId="0" applyNumberFormat="1" applyFont="1" applyFill="1" applyBorder="1" applyAlignment="1">
      <alignment horizontal="left" vertical="center" wrapText="1"/>
    </xf>
    <xf numFmtId="2" fontId="11" fillId="0" borderId="34" xfId="0" applyNumberFormat="1" applyFont="1" applyFill="1" applyBorder="1" applyAlignment="1">
      <alignment horizontal="left" vertical="center" wrapText="1"/>
    </xf>
    <xf numFmtId="2" fontId="63" fillId="0" borderId="35" xfId="0" applyNumberFormat="1" applyFont="1" applyBorder="1" applyAlignment="1">
      <alignment horizontal="left" vertical="top" wrapText="1"/>
    </xf>
    <xf numFmtId="2" fontId="17" fillId="24" borderId="14" xfId="0" applyNumberFormat="1" applyFont="1" applyFill="1" applyBorder="1" applyAlignment="1">
      <alignment horizontal="left" vertical="center" wrapText="1"/>
    </xf>
    <xf numFmtId="2" fontId="62" fillId="0" borderId="36" xfId="0" applyNumberFormat="1" applyFont="1" applyBorder="1" applyAlignment="1">
      <alignment horizontal="left" vertical="top" wrapText="1"/>
    </xf>
    <xf numFmtId="2" fontId="62" fillId="0" borderId="14" xfId="0" applyNumberFormat="1" applyFont="1" applyFill="1" applyBorder="1" applyAlignment="1">
      <alignment horizontal="left" vertical="center" wrapText="1"/>
    </xf>
    <xf numFmtId="2" fontId="63" fillId="0" borderId="23" xfId="0" applyNumberFormat="1" applyFont="1" applyBorder="1" applyAlignment="1">
      <alignment wrapText="1"/>
    </xf>
    <xf numFmtId="2" fontId="17" fillId="24" borderId="35" xfId="0" applyNumberFormat="1" applyFont="1" applyFill="1" applyBorder="1" applyAlignment="1">
      <alignment horizontal="left" vertical="top" wrapText="1"/>
    </xf>
    <xf numFmtId="2" fontId="65" fillId="0" borderId="35" xfId="0" applyNumberFormat="1" applyFont="1" applyBorder="1" applyAlignment="1">
      <alignment horizontal="left" vertical="center" wrapText="1"/>
    </xf>
    <xf numFmtId="2" fontId="65" fillId="0" borderId="35" xfId="0" applyNumberFormat="1" applyFont="1" applyBorder="1" applyAlignment="1">
      <alignment horizontal="left" vertical="top" wrapText="1"/>
    </xf>
    <xf numFmtId="2" fontId="61" fillId="0" borderId="35" xfId="0" applyNumberFormat="1" applyFont="1" applyBorder="1" applyAlignment="1">
      <alignment horizontal="left" vertical="top" wrapText="1"/>
    </xf>
    <xf numFmtId="2" fontId="61" fillId="0" borderId="35" xfId="0" applyNumberFormat="1" applyFont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left" vertical="center" wrapText="1"/>
    </xf>
    <xf numFmtId="2" fontId="63" fillId="0" borderId="14" xfId="0" applyNumberFormat="1" applyFont="1" applyBorder="1" applyAlignment="1">
      <alignment wrapText="1"/>
    </xf>
    <xf numFmtId="2" fontId="61" fillId="0" borderId="14" xfId="0" applyNumberFormat="1" applyFont="1" applyFill="1" applyBorder="1" applyAlignment="1">
      <alignment horizontal="left" vertical="center" wrapText="1"/>
    </xf>
    <xf numFmtId="2" fontId="61" fillId="0" borderId="36" xfId="0" applyNumberFormat="1" applyFont="1" applyBorder="1" applyAlignment="1">
      <alignment horizontal="left" vertical="top" wrapText="1"/>
    </xf>
    <xf numFmtId="2" fontId="11" fillId="0" borderId="23" xfId="0" applyNumberFormat="1" applyFont="1" applyFill="1" applyBorder="1" applyAlignment="1">
      <alignment horizontal="left" vertical="center" wrapText="1"/>
    </xf>
    <xf numFmtId="2" fontId="61" fillId="0" borderId="14" xfId="0" applyNumberFormat="1" applyFont="1" applyBorder="1" applyAlignment="1">
      <alignment wrapText="1"/>
    </xf>
    <xf numFmtId="2" fontId="63" fillId="0" borderId="36" xfId="0" applyNumberFormat="1" applyFont="1" applyBorder="1" applyAlignment="1">
      <alignment horizontal="left" vertical="top" wrapText="1"/>
    </xf>
    <xf numFmtId="2" fontId="63" fillId="0" borderId="14" xfId="0" applyNumberFormat="1" applyFont="1" applyBorder="1" applyAlignment="1">
      <alignment horizontal="left" vertical="top" wrapText="1"/>
    </xf>
    <xf numFmtId="2" fontId="11" fillId="0" borderId="26" xfId="0" applyNumberFormat="1" applyFont="1" applyBorder="1" applyAlignment="1">
      <alignment horizontal="left" vertical="top" wrapText="1"/>
    </xf>
    <xf numFmtId="2" fontId="17" fillId="22" borderId="35" xfId="0" applyNumberFormat="1" applyFont="1" applyFill="1" applyBorder="1" applyAlignment="1">
      <alignment horizontal="left" vertical="top" wrapText="1"/>
    </xf>
    <xf numFmtId="2" fontId="61" fillId="0" borderId="35" xfId="0" applyNumberFormat="1" applyFont="1" applyBorder="1" applyAlignment="1">
      <alignment horizontal="left" vertical="top" wrapText="1"/>
    </xf>
    <xf numFmtId="2" fontId="63" fillId="0" borderId="26" xfId="0" applyNumberFormat="1" applyFont="1" applyFill="1" applyBorder="1" applyAlignment="1">
      <alignment horizontal="left" vertical="center" wrapText="1"/>
    </xf>
    <xf numFmtId="2" fontId="61" fillId="0" borderId="0" xfId="0" applyNumberFormat="1" applyFont="1" applyAlignment="1">
      <alignment wrapText="1"/>
    </xf>
    <xf numFmtId="2" fontId="61" fillId="0" borderId="26" xfId="0" applyNumberFormat="1" applyFont="1" applyFill="1" applyBorder="1" applyAlignment="1">
      <alignment horizontal="left" vertical="center" wrapText="1"/>
    </xf>
    <xf numFmtId="2" fontId="17" fillId="24" borderId="35" xfId="0" applyNumberFormat="1" applyFont="1" applyFill="1" applyBorder="1" applyAlignment="1">
      <alignment horizontal="left" vertical="center" wrapText="1"/>
    </xf>
    <xf numFmtId="2" fontId="62" fillId="0" borderId="35" xfId="0" applyNumberFormat="1" applyFont="1" applyFill="1" applyBorder="1" applyAlignment="1">
      <alignment horizontal="left" vertical="center" wrapText="1"/>
    </xf>
    <xf numFmtId="2" fontId="63" fillId="0" borderId="35" xfId="0" applyNumberFormat="1" applyFont="1" applyBorder="1" applyAlignment="1">
      <alignment horizontal="left" vertical="center" wrapText="1"/>
    </xf>
    <xf numFmtId="2" fontId="11" fillId="0" borderId="35" xfId="0" applyNumberFormat="1" applyFont="1" applyBorder="1" applyAlignment="1">
      <alignment horizontal="left" vertical="center" wrapText="1"/>
    </xf>
    <xf numFmtId="2" fontId="68" fillId="0" borderId="14" xfId="55" applyNumberFormat="1" applyFont="1" applyFill="1" applyBorder="1" applyAlignment="1" applyProtection="1">
      <alignment horizontal="left" vertical="top" wrapText="1"/>
      <protection hidden="1"/>
    </xf>
    <xf numFmtId="2" fontId="63" fillId="0" borderId="35" xfId="0" applyNumberFormat="1" applyFont="1" applyBorder="1" applyAlignment="1">
      <alignment horizontal="left" vertical="top" wrapText="1"/>
    </xf>
    <xf numFmtId="2" fontId="17" fillId="24" borderId="26" xfId="0" applyNumberFormat="1" applyFont="1" applyFill="1" applyBorder="1" applyAlignment="1">
      <alignment horizontal="left" vertical="top" wrapText="1"/>
    </xf>
    <xf numFmtId="2" fontId="62" fillId="0" borderId="14" xfId="0" applyNumberFormat="1" applyFont="1" applyBorder="1" applyAlignment="1">
      <alignment horizontal="left" vertical="top" wrapText="1"/>
    </xf>
    <xf numFmtId="2" fontId="17" fillId="24" borderId="14" xfId="0" applyNumberFormat="1" applyFont="1" applyFill="1" applyBorder="1" applyAlignment="1">
      <alignment horizontal="left" vertical="top" wrapText="1"/>
    </xf>
    <xf numFmtId="2" fontId="61" fillId="0" borderId="14" xfId="0" applyNumberFormat="1" applyFont="1" applyBorder="1" applyAlignment="1">
      <alignment wrapText="1"/>
    </xf>
    <xf numFmtId="2" fontId="62" fillId="0" borderId="14" xfId="0" applyNumberFormat="1" applyFont="1" applyFill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left" vertical="top" wrapText="1"/>
    </xf>
    <xf numFmtId="2" fontId="62" fillId="0" borderId="35" xfId="0" applyNumberFormat="1" applyFont="1" applyFill="1" applyBorder="1" applyAlignment="1">
      <alignment horizontal="left" vertical="top" wrapText="1"/>
    </xf>
    <xf numFmtId="2" fontId="63" fillId="0" borderId="36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top" wrapText="1"/>
    </xf>
    <xf numFmtId="2" fontId="63" fillId="0" borderId="37" xfId="0" applyNumberFormat="1" applyFont="1" applyFill="1" applyBorder="1" applyAlignment="1">
      <alignment horizontal="left" vertical="center" wrapText="1"/>
    </xf>
    <xf numFmtId="2" fontId="11" fillId="0" borderId="34" xfId="0" applyNumberFormat="1" applyFont="1" applyFill="1" applyBorder="1" applyAlignment="1">
      <alignment horizontal="left" vertical="top" wrapText="1"/>
    </xf>
    <xf numFmtId="2" fontId="17" fillId="24" borderId="24" xfId="0" applyNumberFormat="1" applyFont="1" applyFill="1" applyBorder="1" applyAlignment="1" applyProtection="1">
      <alignment horizontal="right" vertical="top" wrapText="1"/>
      <protection/>
    </xf>
    <xf numFmtId="2" fontId="32" fillId="0" borderId="0" xfId="0" applyNumberFormat="1" applyFont="1" applyAlignment="1">
      <alignment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33" fillId="0" borderId="23" xfId="0" applyNumberFormat="1" applyFont="1" applyBorder="1" applyAlignment="1">
      <alignment horizontal="left" vertical="justify" wrapText="1"/>
    </xf>
    <xf numFmtId="49" fontId="33" fillId="0" borderId="26" xfId="0" applyNumberFormat="1" applyFont="1" applyBorder="1" applyAlignment="1">
      <alignment horizontal="left" vertical="justify" wrapText="1"/>
    </xf>
    <xf numFmtId="49" fontId="33" fillId="0" borderId="16" xfId="0" applyNumberFormat="1" applyFont="1" applyBorder="1" applyAlignment="1">
      <alignment horizontal="left" vertical="justify" wrapText="1"/>
    </xf>
    <xf numFmtId="0" fontId="34" fillId="0" borderId="26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vertical="top" wrapText="1"/>
    </xf>
    <xf numFmtId="0" fontId="36" fillId="0" borderId="14" xfId="0" applyFont="1" applyBorder="1" applyAlignment="1">
      <alignment vertical="top" wrapText="1"/>
    </xf>
    <xf numFmtId="0" fontId="36" fillId="0" borderId="26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0" fillId="0" borderId="39" xfId="0" applyFont="1" applyFill="1" applyBorder="1" applyAlignment="1" applyProtection="1">
      <alignment horizontal="center" vertical="center" wrapText="1"/>
      <protection/>
    </xf>
    <xf numFmtId="0" fontId="60" fillId="0" borderId="40" xfId="0" applyFont="1" applyFill="1" applyBorder="1" applyAlignment="1" applyProtection="1">
      <alignment horizontal="center" vertical="center" wrapText="1"/>
      <protection/>
    </xf>
    <xf numFmtId="0" fontId="60" fillId="0" borderId="41" xfId="0" applyFont="1" applyFill="1" applyBorder="1" applyAlignment="1" applyProtection="1">
      <alignment horizontal="center" vertical="center" textRotation="90" wrapText="1"/>
      <protection/>
    </xf>
    <xf numFmtId="0" fontId="32" fillId="0" borderId="34" xfId="0" applyFont="1" applyBorder="1" applyAlignment="1">
      <alignment horizontal="center" vertical="center" textRotation="90" wrapText="1"/>
    </xf>
    <xf numFmtId="49" fontId="60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6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60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60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0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>
      <alignment/>
    </xf>
    <xf numFmtId="0" fontId="32" fillId="0" borderId="20" xfId="0" applyFont="1" applyBorder="1" applyAlignment="1">
      <alignment/>
    </xf>
    <xf numFmtId="49" fontId="60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60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49" fontId="17" fillId="22" borderId="14" xfId="0" applyNumberFormat="1" applyFont="1" applyFill="1" applyBorder="1" applyAlignment="1">
      <alignment vertical="top"/>
    </xf>
    <xf numFmtId="49" fontId="17" fillId="24" borderId="14" xfId="0" applyNumberFormat="1" applyFont="1" applyFill="1" applyBorder="1" applyAlignment="1">
      <alignment vertical="top"/>
    </xf>
    <xf numFmtId="49" fontId="62" fillId="0" borderId="14" xfId="0" applyNumberFormat="1" applyFont="1" applyBorder="1" applyAlignment="1">
      <alignment vertical="top"/>
    </xf>
    <xf numFmtId="49" fontId="63" fillId="0" borderId="1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>
      <alignment vertical="top"/>
    </xf>
    <xf numFmtId="49" fontId="17" fillId="24" borderId="33" xfId="0" applyNumberFormat="1" applyFont="1" applyFill="1" applyBorder="1" applyAlignment="1">
      <alignment vertical="top"/>
    </xf>
    <xf numFmtId="49" fontId="32" fillId="0" borderId="0" xfId="0" applyNumberFormat="1" applyFont="1" applyAlignment="1">
      <alignment/>
    </xf>
    <xf numFmtId="49" fontId="32" fillId="22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49" fontId="61" fillId="0" borderId="14" xfId="0" applyNumberFormat="1" applyFont="1" applyBorder="1" applyAlignment="1">
      <alignment vertical="top"/>
    </xf>
    <xf numFmtId="49" fontId="66" fillId="0" borderId="14" xfId="0" applyNumberFormat="1" applyFont="1" applyBorder="1" applyAlignment="1">
      <alignment vertical="top"/>
    </xf>
    <xf numFmtId="49" fontId="61" fillId="0" borderId="14" xfId="0" applyNumberFormat="1" applyFont="1" applyBorder="1" applyAlignment="1">
      <alignment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дох" xfId="54"/>
    <cellStyle name="Обычный_Tmp1" xfId="55"/>
    <cellStyle name="Обычный_прил7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0"/>
  <sheetViews>
    <sheetView view="pageBreakPreview" zoomScale="60" zoomScalePageLayoutView="0" workbookViewId="0" topLeftCell="A1">
      <selection activeCell="L156" sqref="L156"/>
    </sheetView>
  </sheetViews>
  <sheetFormatPr defaultColWidth="9.00390625" defaultRowHeight="12.75"/>
  <cols>
    <col min="1" max="1" width="12.00390625" style="3" customWidth="1"/>
    <col min="2" max="2" width="0.875" style="4" hidden="1" customWidth="1"/>
    <col min="3" max="3" width="83.375" style="3" customWidth="1"/>
    <col min="4" max="4" width="6.375" style="5" customWidth="1"/>
    <col min="5" max="5" width="5.125" style="5" customWidth="1"/>
    <col min="6" max="6" width="5.875" style="5" customWidth="1"/>
    <col min="7" max="7" width="5.125" style="5" customWidth="1"/>
    <col min="8" max="8" width="7.75390625" style="5" customWidth="1"/>
    <col min="9" max="9" width="9.375" style="5" customWidth="1"/>
    <col min="10" max="10" width="10.875" style="5" customWidth="1"/>
    <col min="11" max="11" width="8.25390625" style="5" customWidth="1"/>
    <col min="12" max="12" width="20.625" style="6" customWidth="1"/>
    <col min="13" max="14" width="0.12890625" style="6" hidden="1" customWidth="1"/>
    <col min="15" max="16" width="0.2421875" style="6" hidden="1" customWidth="1"/>
    <col min="17" max="17" width="13.125" style="6" hidden="1" customWidth="1"/>
    <col min="18" max="18" width="0.12890625" style="6" hidden="1" customWidth="1"/>
    <col min="19" max="19" width="7.375" style="6" hidden="1" customWidth="1"/>
    <col min="20" max="20" width="19.625" style="3" customWidth="1"/>
    <col min="21" max="21" width="10.00390625" style="3" customWidth="1"/>
    <col min="22" max="16384" width="9.125" style="3" customWidth="1"/>
  </cols>
  <sheetData>
    <row r="1" spans="8:12" ht="15.75">
      <c r="H1"/>
      <c r="I1"/>
      <c r="J1"/>
      <c r="K1"/>
      <c r="L1" t="s">
        <v>47</v>
      </c>
    </row>
    <row r="2" spans="3:21" ht="39.75" customHeight="1">
      <c r="C2" s="7"/>
      <c r="F2"/>
      <c r="I2"/>
      <c r="J2"/>
      <c r="K2"/>
      <c r="L2" s="488" t="s">
        <v>381</v>
      </c>
      <c r="M2" s="488"/>
      <c r="N2" s="488"/>
      <c r="O2" s="488"/>
      <c r="P2" s="488"/>
      <c r="Q2" s="488"/>
      <c r="R2" s="488"/>
      <c r="S2" s="488"/>
      <c r="T2" s="488"/>
      <c r="U2" s="488"/>
    </row>
    <row r="3" spans="8:12" ht="15.75">
      <c r="H3"/>
      <c r="I3"/>
      <c r="J3"/>
      <c r="K3"/>
      <c r="L3"/>
    </row>
    <row r="4" spans="1:19" ht="16.5" customHeight="1">
      <c r="A4" s="489" t="s">
        <v>138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</row>
    <row r="5" spans="1:19" ht="16.5" customHeight="1">
      <c r="A5" s="8"/>
      <c r="B5" s="9"/>
      <c r="C5" s="8"/>
      <c r="D5" s="10"/>
      <c r="E5" s="10"/>
      <c r="F5" s="10"/>
      <c r="G5" s="10"/>
      <c r="H5" s="10"/>
      <c r="I5" s="10"/>
      <c r="J5" s="10"/>
      <c r="K5" s="10"/>
      <c r="L5" s="11" t="s">
        <v>490</v>
      </c>
      <c r="M5" s="11"/>
      <c r="N5" s="11"/>
      <c r="O5" s="11"/>
      <c r="P5" s="11"/>
      <c r="Q5" s="11"/>
      <c r="R5" s="11"/>
      <c r="S5" s="11" t="s">
        <v>582</v>
      </c>
    </row>
    <row r="6" spans="1:21" s="13" customFormat="1" ht="42.75" customHeight="1">
      <c r="A6" s="490" t="s">
        <v>583</v>
      </c>
      <c r="B6" s="12"/>
      <c r="C6" s="483" t="s">
        <v>584</v>
      </c>
      <c r="D6" s="485" t="s">
        <v>585</v>
      </c>
      <c r="E6" s="486"/>
      <c r="F6" s="486"/>
      <c r="G6" s="486"/>
      <c r="H6" s="486"/>
      <c r="I6" s="486"/>
      <c r="J6" s="486"/>
      <c r="K6" s="487"/>
      <c r="L6" s="481" t="s">
        <v>586</v>
      </c>
      <c r="M6" s="481" t="s">
        <v>587</v>
      </c>
      <c r="N6" s="481" t="s">
        <v>588</v>
      </c>
      <c r="O6" s="481" t="s">
        <v>589</v>
      </c>
      <c r="P6" s="481" t="s">
        <v>590</v>
      </c>
      <c r="Q6" s="481" t="s">
        <v>591</v>
      </c>
      <c r="R6" s="481"/>
      <c r="S6" s="481" t="s">
        <v>592</v>
      </c>
      <c r="T6" s="481" t="s">
        <v>51</v>
      </c>
      <c r="U6" s="481" t="s">
        <v>48</v>
      </c>
    </row>
    <row r="7" spans="1:21" s="13" customFormat="1" ht="63">
      <c r="A7" s="491"/>
      <c r="B7" s="14"/>
      <c r="C7" s="484"/>
      <c r="D7" s="15" t="s">
        <v>593</v>
      </c>
      <c r="E7" s="15" t="s">
        <v>594</v>
      </c>
      <c r="F7" s="15" t="s">
        <v>595</v>
      </c>
      <c r="G7" s="15" t="s">
        <v>596</v>
      </c>
      <c r="H7" s="15" t="s">
        <v>597</v>
      </c>
      <c r="I7" s="15" t="s">
        <v>598</v>
      </c>
      <c r="J7" s="15" t="s">
        <v>599</v>
      </c>
      <c r="K7" s="15" t="s">
        <v>600</v>
      </c>
      <c r="L7" s="482"/>
      <c r="M7" s="482"/>
      <c r="N7" s="482"/>
      <c r="O7" s="482"/>
      <c r="P7" s="482"/>
      <c r="Q7" s="482"/>
      <c r="R7" s="482"/>
      <c r="S7" s="482"/>
      <c r="T7" s="482"/>
      <c r="U7" s="482"/>
    </row>
    <row r="8" spans="1:21" s="24" customFormat="1" ht="18.75" customHeight="1">
      <c r="A8" s="16" t="s">
        <v>601</v>
      </c>
      <c r="B8" s="16"/>
      <c r="C8" s="17" t="s">
        <v>602</v>
      </c>
      <c r="D8" s="18" t="s">
        <v>603</v>
      </c>
      <c r="E8" s="18">
        <v>1</v>
      </c>
      <c r="F8" s="18" t="s">
        <v>604</v>
      </c>
      <c r="G8" s="19" t="s">
        <v>604</v>
      </c>
      <c r="H8" s="19" t="s">
        <v>603</v>
      </c>
      <c r="I8" s="19" t="s">
        <v>604</v>
      </c>
      <c r="J8" s="19" t="s">
        <v>605</v>
      </c>
      <c r="K8" s="19" t="s">
        <v>603</v>
      </c>
      <c r="L8" s="20">
        <f>L9+L15+L24+L29+L38+L44+L47+L55+L77</f>
        <v>132553234</v>
      </c>
      <c r="M8" s="21" t="e">
        <f>M9+M15+#REF!+M22+#REF!+M30+M37+M46+M42+M52+#REF!+M66</f>
        <v>#REF!</v>
      </c>
      <c r="N8" s="21" t="e">
        <f>N9+N15+#REF!+N22+#REF!+N30+N37+N46+N42+N52+#REF!+N66</f>
        <v>#REF!</v>
      </c>
      <c r="O8" s="21" t="e">
        <f>O9+O15+#REF!+O22+#REF!+O30+O37+O42+O52+#REF!</f>
        <v>#REF!</v>
      </c>
      <c r="P8" s="21" t="e">
        <f>P9+P15+#REF!+P22+#REF!+P30+P37+P46+P42+P52+#REF!+P66</f>
        <v>#REF!</v>
      </c>
      <c r="Q8" s="21" t="e">
        <f>Q9+Q15+#REF!+Q22+#REF!+Q30+Q37+Q46+Q42+Q52+#REF!+Q66</f>
        <v>#REF!</v>
      </c>
      <c r="R8" s="21" t="e">
        <f>R9+R15+#REF!+R22+#REF!+R30+R37+R46+R42+R52+#REF!+R66</f>
        <v>#REF!</v>
      </c>
      <c r="S8" s="22" t="e">
        <f>#REF!=SUM(L8:R8)</f>
        <v>#REF!</v>
      </c>
      <c r="T8" s="20">
        <f>T9+T15+T24+T29+T38+T44+T47+T55+T77</f>
        <v>53890529.26</v>
      </c>
      <c r="U8" s="23">
        <f>T8/L8*100</f>
        <v>40.65576344972466</v>
      </c>
    </row>
    <row r="9" spans="1:21" s="32" customFormat="1" ht="18.75" customHeight="1">
      <c r="A9" s="25" t="s">
        <v>606</v>
      </c>
      <c r="B9" s="25"/>
      <c r="C9" s="26" t="s">
        <v>607</v>
      </c>
      <c r="D9" s="27" t="s">
        <v>603</v>
      </c>
      <c r="E9" s="27">
        <v>1</v>
      </c>
      <c r="F9" s="27" t="s">
        <v>439</v>
      </c>
      <c r="G9" s="28" t="s">
        <v>604</v>
      </c>
      <c r="H9" s="28" t="s">
        <v>603</v>
      </c>
      <c r="I9" s="28" t="s">
        <v>604</v>
      </c>
      <c r="J9" s="28" t="s">
        <v>605</v>
      </c>
      <c r="K9" s="28" t="s">
        <v>603</v>
      </c>
      <c r="L9" s="29">
        <f>L10</f>
        <v>95742000</v>
      </c>
      <c r="M9" s="30" t="e">
        <f aca="true" t="shared" si="0" ref="M9:R9">M10</f>
        <v>#REF!</v>
      </c>
      <c r="N9" s="30" t="e">
        <f t="shared" si="0"/>
        <v>#REF!</v>
      </c>
      <c r="O9" s="30" t="e">
        <f t="shared" si="0"/>
        <v>#REF!</v>
      </c>
      <c r="P9" s="30" t="e">
        <f t="shared" si="0"/>
        <v>#REF!</v>
      </c>
      <c r="Q9" s="30" t="e">
        <f t="shared" si="0"/>
        <v>#REF!</v>
      </c>
      <c r="R9" s="31" t="e">
        <f t="shared" si="0"/>
        <v>#REF!</v>
      </c>
      <c r="S9" s="31" t="e">
        <f>#REF!=SUM(L9:R9)</f>
        <v>#REF!</v>
      </c>
      <c r="T9" s="29">
        <f>T10</f>
        <v>34118166.81999999</v>
      </c>
      <c r="U9" s="23">
        <f aca="true" t="shared" si="1" ref="U9:U77">T9/L9*100</f>
        <v>35.63552758455014</v>
      </c>
    </row>
    <row r="10" spans="1:21" s="40" customFormat="1" ht="19.5" customHeight="1">
      <c r="A10" s="33" t="s">
        <v>608</v>
      </c>
      <c r="B10" s="33"/>
      <c r="C10" s="34" t="s">
        <v>609</v>
      </c>
      <c r="D10" s="35" t="s">
        <v>603</v>
      </c>
      <c r="E10" s="36">
        <v>1</v>
      </c>
      <c r="F10" s="36" t="s">
        <v>439</v>
      </c>
      <c r="G10" s="35" t="s">
        <v>446</v>
      </c>
      <c r="H10" s="35" t="s">
        <v>603</v>
      </c>
      <c r="I10" s="35" t="s">
        <v>439</v>
      </c>
      <c r="J10" s="35" t="s">
        <v>605</v>
      </c>
      <c r="K10" s="35" t="s">
        <v>610</v>
      </c>
      <c r="L10" s="37">
        <f>L11+L12+L13+L14</f>
        <v>95742000</v>
      </c>
      <c r="M10" s="38" t="e">
        <f>#REF!+M12+#REF!+#REF!</f>
        <v>#REF!</v>
      </c>
      <c r="N10" s="38" t="e">
        <f>#REF!+N12+#REF!+#REF!</f>
        <v>#REF!</v>
      </c>
      <c r="O10" s="38" t="e">
        <f>#REF!+O12+#REF!+#REF!</f>
        <v>#REF!</v>
      </c>
      <c r="P10" s="38" t="e">
        <f>#REF!+P12+#REF!+#REF!</f>
        <v>#REF!</v>
      </c>
      <c r="Q10" s="38" t="e">
        <f>#REF!+Q12+#REF!+#REF!</f>
        <v>#REF!</v>
      </c>
      <c r="R10" s="39" t="e">
        <f>#REF!+R12+#REF!+#REF!</f>
        <v>#REF!</v>
      </c>
      <c r="S10" s="39" t="e">
        <f>#REF!=SUM(L10:R10)</f>
        <v>#REF!</v>
      </c>
      <c r="T10" s="37">
        <f>T11+T12+T13+T14</f>
        <v>34118166.81999999</v>
      </c>
      <c r="U10" s="23">
        <f t="shared" si="1"/>
        <v>35.63552758455014</v>
      </c>
    </row>
    <row r="11" spans="1:21" s="40" customFormat="1" ht="64.5" customHeight="1">
      <c r="A11" s="41" t="s">
        <v>611</v>
      </c>
      <c r="B11" s="33"/>
      <c r="C11" s="42" t="s">
        <v>612</v>
      </c>
      <c r="D11" s="43" t="s">
        <v>603</v>
      </c>
      <c r="E11" s="43" t="s">
        <v>613</v>
      </c>
      <c r="F11" s="43" t="s">
        <v>439</v>
      </c>
      <c r="G11" s="43" t="s">
        <v>446</v>
      </c>
      <c r="H11" s="43" t="s">
        <v>614</v>
      </c>
      <c r="I11" s="43" t="s">
        <v>439</v>
      </c>
      <c r="J11" s="43" t="s">
        <v>605</v>
      </c>
      <c r="K11" s="43" t="s">
        <v>610</v>
      </c>
      <c r="L11" s="44">
        <f>96645000-1168000</f>
        <v>95477000</v>
      </c>
      <c r="M11" s="38"/>
      <c r="N11" s="38"/>
      <c r="O11" s="38"/>
      <c r="P11" s="38"/>
      <c r="Q11" s="38"/>
      <c r="R11" s="39"/>
      <c r="S11" s="39"/>
      <c r="T11" s="44">
        <v>33920813.51</v>
      </c>
      <c r="U11" s="23">
        <f t="shared" si="1"/>
        <v>35.52773286760162</v>
      </c>
    </row>
    <row r="12" spans="1:21" ht="99" customHeight="1">
      <c r="A12" s="41" t="s">
        <v>615</v>
      </c>
      <c r="B12" s="45"/>
      <c r="C12" s="42" t="s">
        <v>616</v>
      </c>
      <c r="D12" s="46" t="s">
        <v>603</v>
      </c>
      <c r="E12" s="47">
        <v>1</v>
      </c>
      <c r="F12" s="47" t="s">
        <v>439</v>
      </c>
      <c r="G12" s="46" t="s">
        <v>446</v>
      </c>
      <c r="H12" s="46" t="s">
        <v>617</v>
      </c>
      <c r="I12" s="46" t="s">
        <v>439</v>
      </c>
      <c r="J12" s="46" t="s">
        <v>605</v>
      </c>
      <c r="K12" s="46" t="s">
        <v>610</v>
      </c>
      <c r="L12" s="44">
        <v>70000</v>
      </c>
      <c r="M12" s="48">
        <f aca="true" t="shared" si="2" ref="M12:R12">SUM(M13:M14)</f>
        <v>10201</v>
      </c>
      <c r="N12" s="48">
        <f t="shared" si="2"/>
        <v>1327</v>
      </c>
      <c r="O12" s="48">
        <f t="shared" si="2"/>
        <v>1996</v>
      </c>
      <c r="P12" s="48">
        <f t="shared" si="2"/>
        <v>1647</v>
      </c>
      <c r="Q12" s="48">
        <f t="shared" si="2"/>
        <v>262</v>
      </c>
      <c r="R12" s="49">
        <f t="shared" si="2"/>
        <v>0</v>
      </c>
      <c r="S12" s="49" t="e">
        <f>#REF!=SUM(L12:R12)</f>
        <v>#REF!</v>
      </c>
      <c r="T12" s="44">
        <v>84647.91</v>
      </c>
      <c r="U12" s="23">
        <f t="shared" si="1"/>
        <v>120.92558571428572</v>
      </c>
    </row>
    <row r="13" spans="1:21" ht="37.5" customHeight="1">
      <c r="A13" s="41" t="s">
        <v>618</v>
      </c>
      <c r="B13" s="45"/>
      <c r="C13" s="42" t="s">
        <v>619</v>
      </c>
      <c r="D13" s="46" t="s">
        <v>603</v>
      </c>
      <c r="E13" s="47">
        <v>1</v>
      </c>
      <c r="F13" s="47" t="s">
        <v>439</v>
      </c>
      <c r="G13" s="46" t="s">
        <v>446</v>
      </c>
      <c r="H13" s="46" t="s">
        <v>620</v>
      </c>
      <c r="I13" s="46" t="s">
        <v>439</v>
      </c>
      <c r="J13" s="46" t="s">
        <v>605</v>
      </c>
      <c r="K13" s="46" t="s">
        <v>610</v>
      </c>
      <c r="L13" s="44">
        <v>160000</v>
      </c>
      <c r="M13" s="48">
        <v>10201</v>
      </c>
      <c r="N13" s="48">
        <v>1327</v>
      </c>
      <c r="O13" s="48">
        <v>1996</v>
      </c>
      <c r="P13" s="48">
        <v>1647</v>
      </c>
      <c r="Q13" s="48">
        <v>262</v>
      </c>
      <c r="R13" s="49">
        <v>0</v>
      </c>
      <c r="S13" s="49" t="e">
        <f>#REF!=SUM(L13:R13)</f>
        <v>#REF!</v>
      </c>
      <c r="T13" s="44">
        <v>63428.57</v>
      </c>
      <c r="U13" s="23">
        <f t="shared" si="1"/>
        <v>39.64285625</v>
      </c>
    </row>
    <row r="14" spans="1:21" ht="69" customHeight="1">
      <c r="A14" s="41" t="s">
        <v>621</v>
      </c>
      <c r="B14" s="45"/>
      <c r="C14" s="42" t="s">
        <v>622</v>
      </c>
      <c r="D14" s="46" t="s">
        <v>603</v>
      </c>
      <c r="E14" s="47">
        <v>1</v>
      </c>
      <c r="F14" s="47" t="s">
        <v>439</v>
      </c>
      <c r="G14" s="46" t="s">
        <v>446</v>
      </c>
      <c r="H14" s="46" t="s">
        <v>623</v>
      </c>
      <c r="I14" s="46" t="s">
        <v>439</v>
      </c>
      <c r="J14" s="46" t="s">
        <v>605</v>
      </c>
      <c r="K14" s="46" t="s">
        <v>610</v>
      </c>
      <c r="L14" s="44">
        <v>35000</v>
      </c>
      <c r="M14" s="48"/>
      <c r="N14" s="48"/>
      <c r="O14" s="48"/>
      <c r="P14" s="48"/>
      <c r="Q14" s="48"/>
      <c r="R14" s="49"/>
      <c r="S14" s="49" t="e">
        <f>#REF!=SUM(L14:R14)</f>
        <v>#REF!</v>
      </c>
      <c r="T14" s="44">
        <v>49276.83</v>
      </c>
      <c r="U14" s="23">
        <f t="shared" si="1"/>
        <v>140.79094285714285</v>
      </c>
    </row>
    <row r="15" spans="1:21" s="40" customFormat="1" ht="18" customHeight="1">
      <c r="A15" s="25" t="s">
        <v>624</v>
      </c>
      <c r="B15" s="25"/>
      <c r="C15" s="26" t="s">
        <v>625</v>
      </c>
      <c r="D15" s="27" t="s">
        <v>603</v>
      </c>
      <c r="E15" s="28" t="s">
        <v>613</v>
      </c>
      <c r="F15" s="28" t="s">
        <v>445</v>
      </c>
      <c r="G15" s="28" t="s">
        <v>604</v>
      </c>
      <c r="H15" s="28" t="s">
        <v>603</v>
      </c>
      <c r="I15" s="28" t="s">
        <v>604</v>
      </c>
      <c r="J15" s="28" t="s">
        <v>605</v>
      </c>
      <c r="K15" s="28" t="s">
        <v>603</v>
      </c>
      <c r="L15" s="29">
        <f>L16+L19+L22</f>
        <v>7120635</v>
      </c>
      <c r="M15" s="30">
        <f aca="true" t="shared" si="3" ref="M15:R15">M16</f>
        <v>0</v>
      </c>
      <c r="N15" s="30">
        <f t="shared" si="3"/>
        <v>0</v>
      </c>
      <c r="O15" s="30">
        <f t="shared" si="3"/>
        <v>0</v>
      </c>
      <c r="P15" s="30">
        <f t="shared" si="3"/>
        <v>0</v>
      </c>
      <c r="Q15" s="30">
        <f t="shared" si="3"/>
        <v>0</v>
      </c>
      <c r="R15" s="31">
        <f t="shared" si="3"/>
        <v>0</v>
      </c>
      <c r="S15" s="31" t="e">
        <f>#REF!=SUM(L15:R15)</f>
        <v>#REF!</v>
      </c>
      <c r="T15" s="29">
        <f>T16+T19+T22</f>
        <v>3166638.1399999997</v>
      </c>
      <c r="U15" s="23">
        <f t="shared" si="1"/>
        <v>44.47128858591965</v>
      </c>
    </row>
    <row r="16" spans="1:21" s="40" customFormat="1" ht="18.75" customHeight="1">
      <c r="A16" s="33" t="s">
        <v>626</v>
      </c>
      <c r="B16" s="33"/>
      <c r="C16" s="34" t="s">
        <v>627</v>
      </c>
      <c r="D16" s="35" t="s">
        <v>603</v>
      </c>
      <c r="E16" s="35" t="s">
        <v>613</v>
      </c>
      <c r="F16" s="35" t="s">
        <v>445</v>
      </c>
      <c r="G16" s="35" t="s">
        <v>446</v>
      </c>
      <c r="H16" s="35" t="s">
        <v>603</v>
      </c>
      <c r="I16" s="35" t="s">
        <v>446</v>
      </c>
      <c r="J16" s="35" t="s">
        <v>605</v>
      </c>
      <c r="K16" s="35" t="s">
        <v>610</v>
      </c>
      <c r="L16" s="37">
        <f>L17+L18</f>
        <v>7017635</v>
      </c>
      <c r="M16" s="38"/>
      <c r="N16" s="38"/>
      <c r="O16" s="38"/>
      <c r="P16" s="38"/>
      <c r="Q16" s="38"/>
      <c r="R16" s="39"/>
      <c r="S16" s="39" t="e">
        <f>#REF!=SUM(L16:R16)</f>
        <v>#REF!</v>
      </c>
      <c r="T16" s="37">
        <f>T17+T18</f>
        <v>3075514.6399999997</v>
      </c>
      <c r="U16" s="23">
        <f t="shared" si="1"/>
        <v>43.82551443613126</v>
      </c>
    </row>
    <row r="17" spans="1:21" ht="18.75" customHeight="1">
      <c r="A17" s="41" t="s">
        <v>628</v>
      </c>
      <c r="B17" s="33"/>
      <c r="C17" s="50" t="s">
        <v>627</v>
      </c>
      <c r="D17" s="43" t="s">
        <v>603</v>
      </c>
      <c r="E17" s="43" t="s">
        <v>613</v>
      </c>
      <c r="F17" s="43" t="s">
        <v>445</v>
      </c>
      <c r="G17" s="43" t="s">
        <v>446</v>
      </c>
      <c r="H17" s="43" t="s">
        <v>614</v>
      </c>
      <c r="I17" s="43" t="s">
        <v>446</v>
      </c>
      <c r="J17" s="43" t="s">
        <v>605</v>
      </c>
      <c r="K17" s="43" t="s">
        <v>610</v>
      </c>
      <c r="L17" s="44">
        <v>7000000</v>
      </c>
      <c r="M17" s="48"/>
      <c r="N17" s="48"/>
      <c r="O17" s="48"/>
      <c r="P17" s="48"/>
      <c r="Q17" s="48"/>
      <c r="R17" s="49"/>
      <c r="S17" s="49" t="e">
        <f>#REF!=SUM(L17:R17)</f>
        <v>#REF!</v>
      </c>
      <c r="T17" s="44">
        <v>3076987.61</v>
      </c>
      <c r="U17" s="23">
        <f t="shared" si="1"/>
        <v>43.956965857142855</v>
      </c>
    </row>
    <row r="18" spans="1:21" ht="30" customHeight="1">
      <c r="A18" s="41" t="s">
        <v>629</v>
      </c>
      <c r="B18" s="33"/>
      <c r="C18" s="50" t="s">
        <v>630</v>
      </c>
      <c r="D18" s="43" t="s">
        <v>603</v>
      </c>
      <c r="E18" s="43" t="s">
        <v>613</v>
      </c>
      <c r="F18" s="43" t="s">
        <v>445</v>
      </c>
      <c r="G18" s="43" t="s">
        <v>446</v>
      </c>
      <c r="H18" s="43" t="s">
        <v>617</v>
      </c>
      <c r="I18" s="43" t="s">
        <v>446</v>
      </c>
      <c r="J18" s="43" t="s">
        <v>605</v>
      </c>
      <c r="K18" s="43" t="s">
        <v>610</v>
      </c>
      <c r="L18" s="44">
        <v>17635</v>
      </c>
      <c r="M18" s="48"/>
      <c r="N18" s="48"/>
      <c r="O18" s="48"/>
      <c r="P18" s="48"/>
      <c r="Q18" s="48"/>
      <c r="R18" s="49"/>
      <c r="S18" s="49"/>
      <c r="T18" s="44">
        <v>-1472.97</v>
      </c>
      <c r="U18" s="23"/>
    </row>
    <row r="19" spans="1:21" ht="24.75" customHeight="1">
      <c r="A19" s="33" t="s">
        <v>631</v>
      </c>
      <c r="B19" s="33"/>
      <c r="C19" s="34" t="s">
        <v>632</v>
      </c>
      <c r="D19" s="35" t="s">
        <v>603</v>
      </c>
      <c r="E19" s="35" t="s">
        <v>613</v>
      </c>
      <c r="F19" s="35" t="s">
        <v>445</v>
      </c>
      <c r="G19" s="35" t="s">
        <v>448</v>
      </c>
      <c r="H19" s="35" t="s">
        <v>603</v>
      </c>
      <c r="I19" s="35" t="s">
        <v>439</v>
      </c>
      <c r="J19" s="35" t="s">
        <v>605</v>
      </c>
      <c r="K19" s="35" t="s">
        <v>610</v>
      </c>
      <c r="L19" s="37">
        <f>L20+L21</f>
        <v>3000</v>
      </c>
      <c r="M19" s="38"/>
      <c r="N19" s="38"/>
      <c r="O19" s="38"/>
      <c r="P19" s="38"/>
      <c r="Q19" s="38"/>
      <c r="R19" s="39"/>
      <c r="S19" s="39"/>
      <c r="T19" s="37">
        <f>T20+T21</f>
        <v>7123.5</v>
      </c>
      <c r="U19" s="23">
        <f t="shared" si="1"/>
        <v>237.45</v>
      </c>
    </row>
    <row r="20" spans="1:21" ht="37.5" customHeight="1">
      <c r="A20" s="41" t="s">
        <v>633</v>
      </c>
      <c r="B20" s="25"/>
      <c r="C20" s="51" t="s">
        <v>634</v>
      </c>
      <c r="D20" s="43" t="s">
        <v>603</v>
      </c>
      <c r="E20" s="43" t="s">
        <v>613</v>
      </c>
      <c r="F20" s="43" t="s">
        <v>445</v>
      </c>
      <c r="G20" s="43" t="s">
        <v>448</v>
      </c>
      <c r="H20" s="43" t="s">
        <v>614</v>
      </c>
      <c r="I20" s="43" t="s">
        <v>439</v>
      </c>
      <c r="J20" s="43" t="s">
        <v>605</v>
      </c>
      <c r="K20" s="43" t="s">
        <v>610</v>
      </c>
      <c r="L20" s="44">
        <v>3000</v>
      </c>
      <c r="M20" s="38"/>
      <c r="N20" s="38"/>
      <c r="O20" s="38"/>
      <c r="P20" s="38"/>
      <c r="Q20" s="38"/>
      <c r="R20" s="39"/>
      <c r="S20" s="39"/>
      <c r="T20" s="44">
        <v>7123.5</v>
      </c>
      <c r="U20" s="23">
        <f t="shared" si="1"/>
        <v>237.45</v>
      </c>
    </row>
    <row r="21" spans="1:21" ht="22.5" customHeight="1">
      <c r="A21" s="41" t="s">
        <v>635</v>
      </c>
      <c r="B21" s="25"/>
      <c r="C21" s="51" t="s">
        <v>636</v>
      </c>
      <c r="D21" s="43" t="s">
        <v>603</v>
      </c>
      <c r="E21" s="43" t="s">
        <v>613</v>
      </c>
      <c r="F21" s="43" t="s">
        <v>445</v>
      </c>
      <c r="G21" s="43" t="s">
        <v>448</v>
      </c>
      <c r="H21" s="43" t="s">
        <v>617</v>
      </c>
      <c r="I21" s="43" t="s">
        <v>439</v>
      </c>
      <c r="J21" s="43" t="s">
        <v>605</v>
      </c>
      <c r="K21" s="43" t="s">
        <v>610</v>
      </c>
      <c r="L21" s="44">
        <v>0</v>
      </c>
      <c r="M21" s="38"/>
      <c r="N21" s="38"/>
      <c r="O21" s="38"/>
      <c r="P21" s="38"/>
      <c r="Q21" s="38"/>
      <c r="R21" s="39"/>
      <c r="S21" s="39"/>
      <c r="T21" s="44">
        <v>0</v>
      </c>
      <c r="U21" s="23"/>
    </row>
    <row r="22" spans="1:21" s="40" customFormat="1" ht="20.25" customHeight="1">
      <c r="A22" s="33" t="s">
        <v>637</v>
      </c>
      <c r="B22" s="33"/>
      <c r="C22" s="34" t="s">
        <v>638</v>
      </c>
      <c r="D22" s="35" t="s">
        <v>603</v>
      </c>
      <c r="E22" s="35" t="s">
        <v>613</v>
      </c>
      <c r="F22" s="35" t="s">
        <v>445</v>
      </c>
      <c r="G22" s="35" t="s">
        <v>449</v>
      </c>
      <c r="H22" s="35" t="s">
        <v>603</v>
      </c>
      <c r="I22" s="35" t="s">
        <v>446</v>
      </c>
      <c r="J22" s="35" t="s">
        <v>605</v>
      </c>
      <c r="K22" s="35" t="s">
        <v>610</v>
      </c>
      <c r="L22" s="37">
        <f>L23</f>
        <v>100000</v>
      </c>
      <c r="M22" s="30" t="e">
        <f>M24+#REF!+#REF!</f>
        <v>#REF!</v>
      </c>
      <c r="N22" s="30" t="e">
        <f>N24+#REF!+#REF!</f>
        <v>#REF!</v>
      </c>
      <c r="O22" s="30" t="e">
        <f>O24+#REF!+#REF!</f>
        <v>#REF!</v>
      </c>
      <c r="P22" s="30" t="e">
        <f>P24+#REF!+#REF!</f>
        <v>#REF!</v>
      </c>
      <c r="Q22" s="30" t="e">
        <f>Q24+#REF!+#REF!</f>
        <v>#REF!</v>
      </c>
      <c r="R22" s="31" t="e">
        <f>R24+#REF!+#REF!</f>
        <v>#REF!</v>
      </c>
      <c r="S22" s="31" t="e">
        <f>#REF!=SUM(L22:R22)</f>
        <v>#REF!</v>
      </c>
      <c r="T22" s="37">
        <f>T23</f>
        <v>84000</v>
      </c>
      <c r="U22" s="23">
        <f t="shared" si="1"/>
        <v>84</v>
      </c>
    </row>
    <row r="23" spans="1:21" ht="34.5" customHeight="1">
      <c r="A23" s="41" t="s">
        <v>639</v>
      </c>
      <c r="B23" s="52"/>
      <c r="C23" s="51" t="s">
        <v>640</v>
      </c>
      <c r="D23" s="43" t="s">
        <v>603</v>
      </c>
      <c r="E23" s="43" t="s">
        <v>613</v>
      </c>
      <c r="F23" s="43" t="s">
        <v>445</v>
      </c>
      <c r="G23" s="43" t="s">
        <v>449</v>
      </c>
      <c r="H23" s="43" t="s">
        <v>617</v>
      </c>
      <c r="I23" s="43" t="s">
        <v>446</v>
      </c>
      <c r="J23" s="43" t="s">
        <v>605</v>
      </c>
      <c r="K23" s="43" t="s">
        <v>610</v>
      </c>
      <c r="L23" s="53">
        <v>100000</v>
      </c>
      <c r="M23" s="30"/>
      <c r="N23" s="30"/>
      <c r="O23" s="30"/>
      <c r="P23" s="30"/>
      <c r="Q23" s="30"/>
      <c r="R23" s="31"/>
      <c r="S23" s="31"/>
      <c r="T23" s="53">
        <v>84000</v>
      </c>
      <c r="U23" s="23">
        <f t="shared" si="1"/>
        <v>84</v>
      </c>
    </row>
    <row r="24" spans="1:21" ht="21.75" customHeight="1">
      <c r="A24" s="25" t="s">
        <v>641</v>
      </c>
      <c r="B24" s="52"/>
      <c r="C24" s="26" t="s">
        <v>642</v>
      </c>
      <c r="D24" s="27" t="s">
        <v>603</v>
      </c>
      <c r="E24" s="28" t="s">
        <v>613</v>
      </c>
      <c r="F24" s="28" t="s">
        <v>441</v>
      </c>
      <c r="G24" s="28" t="s">
        <v>604</v>
      </c>
      <c r="H24" s="28" t="s">
        <v>603</v>
      </c>
      <c r="I24" s="28" t="s">
        <v>604</v>
      </c>
      <c r="J24" s="28" t="s">
        <v>605</v>
      </c>
      <c r="K24" s="28" t="s">
        <v>603</v>
      </c>
      <c r="L24" s="29">
        <f>L26+L27</f>
        <v>3426000</v>
      </c>
      <c r="M24" s="48"/>
      <c r="N24" s="48"/>
      <c r="O24" s="48"/>
      <c r="P24" s="48"/>
      <c r="Q24" s="48"/>
      <c r="R24" s="49"/>
      <c r="S24" s="49" t="e">
        <f>#REF!=SUM(L24:R24)</f>
        <v>#REF!</v>
      </c>
      <c r="T24" s="29">
        <f>T26+T27</f>
        <v>1462024.84</v>
      </c>
      <c r="U24" s="23">
        <f t="shared" si="1"/>
        <v>42.67439696438996</v>
      </c>
    </row>
    <row r="25" spans="1:21" ht="36" customHeight="1">
      <c r="A25" s="33" t="s">
        <v>643</v>
      </c>
      <c r="B25" s="25"/>
      <c r="C25" s="54" t="s">
        <v>644</v>
      </c>
      <c r="D25" s="55" t="s">
        <v>603</v>
      </c>
      <c r="E25" s="55" t="s">
        <v>613</v>
      </c>
      <c r="F25" s="55" t="s">
        <v>441</v>
      </c>
      <c r="G25" s="55" t="s">
        <v>448</v>
      </c>
      <c r="H25" s="55" t="s">
        <v>603</v>
      </c>
      <c r="I25" s="55" t="s">
        <v>439</v>
      </c>
      <c r="J25" s="55" t="s">
        <v>605</v>
      </c>
      <c r="K25" s="55" t="s">
        <v>603</v>
      </c>
      <c r="L25" s="37">
        <f>L26</f>
        <v>2500000</v>
      </c>
      <c r="M25" s="48"/>
      <c r="N25" s="48"/>
      <c r="O25" s="48"/>
      <c r="P25" s="48"/>
      <c r="Q25" s="48"/>
      <c r="R25" s="49"/>
      <c r="S25" s="49"/>
      <c r="T25" s="37">
        <f>T26</f>
        <v>1101524.84</v>
      </c>
      <c r="U25" s="23">
        <f t="shared" si="1"/>
        <v>44.0609936</v>
      </c>
    </row>
    <row r="26" spans="1:21" ht="52.5" customHeight="1">
      <c r="A26" s="41" t="s">
        <v>645</v>
      </c>
      <c r="B26" s="33"/>
      <c r="C26" s="56" t="s">
        <v>646</v>
      </c>
      <c r="D26" s="46" t="s">
        <v>603</v>
      </c>
      <c r="E26" s="46" t="s">
        <v>613</v>
      </c>
      <c r="F26" s="46" t="s">
        <v>441</v>
      </c>
      <c r="G26" s="46" t="s">
        <v>448</v>
      </c>
      <c r="H26" s="46" t="s">
        <v>614</v>
      </c>
      <c r="I26" s="46" t="s">
        <v>439</v>
      </c>
      <c r="J26" s="46" t="s">
        <v>605</v>
      </c>
      <c r="K26" s="46" t="s">
        <v>610</v>
      </c>
      <c r="L26" s="44">
        <v>2500000</v>
      </c>
      <c r="M26" s="48"/>
      <c r="N26" s="48"/>
      <c r="O26" s="48"/>
      <c r="P26" s="48"/>
      <c r="Q26" s="48"/>
      <c r="R26" s="49"/>
      <c r="S26" s="49"/>
      <c r="T26" s="44">
        <v>1101524.84</v>
      </c>
      <c r="U26" s="23">
        <f t="shared" si="1"/>
        <v>44.0609936</v>
      </c>
    </row>
    <row r="27" spans="1:21" s="40" customFormat="1" ht="33.75" customHeight="1">
      <c r="A27" s="58" t="s">
        <v>647</v>
      </c>
      <c r="B27" s="45"/>
      <c r="C27" s="59" t="s">
        <v>648</v>
      </c>
      <c r="D27" s="35" t="s">
        <v>603</v>
      </c>
      <c r="E27" s="35" t="s">
        <v>613</v>
      </c>
      <c r="F27" s="35" t="s">
        <v>441</v>
      </c>
      <c r="G27" s="35" t="s">
        <v>440</v>
      </c>
      <c r="H27" s="35" t="s">
        <v>603</v>
      </c>
      <c r="I27" s="35" t="s">
        <v>439</v>
      </c>
      <c r="J27" s="35" t="s">
        <v>605</v>
      </c>
      <c r="K27" s="35" t="s">
        <v>603</v>
      </c>
      <c r="L27" s="37">
        <f>L28</f>
        <v>926000</v>
      </c>
      <c r="M27" s="48"/>
      <c r="N27" s="48"/>
      <c r="O27" s="48"/>
      <c r="P27" s="48"/>
      <c r="Q27" s="48"/>
      <c r="R27" s="49"/>
      <c r="S27" s="49"/>
      <c r="T27" s="37">
        <f>T28</f>
        <v>360500</v>
      </c>
      <c r="U27" s="23">
        <f t="shared" si="1"/>
        <v>38.93088552915766</v>
      </c>
    </row>
    <row r="28" spans="1:21" s="40" customFormat="1" ht="32.25" customHeight="1">
      <c r="A28" s="41" t="s">
        <v>649</v>
      </c>
      <c r="B28" s="25"/>
      <c r="C28" s="56" t="s">
        <v>650</v>
      </c>
      <c r="D28" s="43" t="s">
        <v>603</v>
      </c>
      <c r="E28" s="43" t="s">
        <v>613</v>
      </c>
      <c r="F28" s="43" t="s">
        <v>441</v>
      </c>
      <c r="G28" s="43" t="s">
        <v>440</v>
      </c>
      <c r="H28" s="43" t="s">
        <v>651</v>
      </c>
      <c r="I28" s="43" t="s">
        <v>439</v>
      </c>
      <c r="J28" s="43" t="s">
        <v>605</v>
      </c>
      <c r="K28" s="43" t="s">
        <v>610</v>
      </c>
      <c r="L28" s="44">
        <v>926000</v>
      </c>
      <c r="M28" s="48"/>
      <c r="N28" s="48"/>
      <c r="O28" s="48"/>
      <c r="P28" s="48"/>
      <c r="Q28" s="48"/>
      <c r="R28" s="49"/>
      <c r="S28" s="49"/>
      <c r="T28" s="44">
        <v>360500</v>
      </c>
      <c r="U28" s="23">
        <f t="shared" si="1"/>
        <v>38.93088552915766</v>
      </c>
    </row>
    <row r="29" spans="1:21" ht="49.5" customHeight="1">
      <c r="A29" s="25" t="s">
        <v>652</v>
      </c>
      <c r="B29" s="25"/>
      <c r="C29" s="26" t="s">
        <v>653</v>
      </c>
      <c r="D29" s="27" t="s">
        <v>603</v>
      </c>
      <c r="E29" s="28" t="s">
        <v>613</v>
      </c>
      <c r="F29" s="28" t="s">
        <v>470</v>
      </c>
      <c r="G29" s="28" t="s">
        <v>604</v>
      </c>
      <c r="H29" s="28" t="s">
        <v>603</v>
      </c>
      <c r="I29" s="28" t="s">
        <v>604</v>
      </c>
      <c r="J29" s="28" t="s">
        <v>605</v>
      </c>
      <c r="K29" s="28" t="s">
        <v>603</v>
      </c>
      <c r="L29" s="29">
        <f>L32+L30</f>
        <v>6380000</v>
      </c>
      <c r="M29" s="48"/>
      <c r="N29" s="48"/>
      <c r="O29" s="48"/>
      <c r="P29" s="48"/>
      <c r="Q29" s="48"/>
      <c r="R29" s="49"/>
      <c r="S29" s="49"/>
      <c r="T29" s="29">
        <f>T32+T30</f>
        <v>3367957.85</v>
      </c>
      <c r="U29" s="23">
        <f t="shared" si="1"/>
        <v>52.789307993730404</v>
      </c>
    </row>
    <row r="30" spans="1:21" ht="36" customHeight="1">
      <c r="A30" s="61" t="s">
        <v>654</v>
      </c>
      <c r="B30" s="33"/>
      <c r="C30" s="62" t="s">
        <v>139</v>
      </c>
      <c r="D30" s="63" t="s">
        <v>603</v>
      </c>
      <c r="E30" s="63" t="s">
        <v>613</v>
      </c>
      <c r="F30" s="63" t="s">
        <v>470</v>
      </c>
      <c r="G30" s="63" t="s">
        <v>448</v>
      </c>
      <c r="H30" s="63" t="s">
        <v>603</v>
      </c>
      <c r="I30" s="63" t="s">
        <v>604</v>
      </c>
      <c r="J30" s="63" t="s">
        <v>605</v>
      </c>
      <c r="K30" s="63" t="s">
        <v>657</v>
      </c>
      <c r="L30" s="37">
        <f>L31</f>
        <v>600000</v>
      </c>
      <c r="M30" s="30" t="e">
        <f aca="true" t="shared" si="4" ref="M30:R30">M31</f>
        <v>#REF!</v>
      </c>
      <c r="N30" s="30" t="e">
        <f t="shared" si="4"/>
        <v>#REF!</v>
      </c>
      <c r="O30" s="30" t="e">
        <f t="shared" si="4"/>
        <v>#REF!</v>
      </c>
      <c r="P30" s="30" t="e">
        <f t="shared" si="4"/>
        <v>#REF!</v>
      </c>
      <c r="Q30" s="30" t="e">
        <f t="shared" si="4"/>
        <v>#REF!</v>
      </c>
      <c r="R30" s="30" t="e">
        <f t="shared" si="4"/>
        <v>#REF!</v>
      </c>
      <c r="S30" s="31" t="e">
        <f>#REF!=SUM(L30:R30)</f>
        <v>#REF!</v>
      </c>
      <c r="T30" s="37">
        <f>T31</f>
        <v>346291.88</v>
      </c>
      <c r="U30" s="23">
        <f t="shared" si="1"/>
        <v>57.71531333333333</v>
      </c>
    </row>
    <row r="31" spans="1:21" ht="30" customHeight="1">
      <c r="A31" s="41" t="s">
        <v>140</v>
      </c>
      <c r="B31" s="33"/>
      <c r="C31" s="165" t="s">
        <v>655</v>
      </c>
      <c r="D31" s="63" t="s">
        <v>603</v>
      </c>
      <c r="E31" s="63" t="s">
        <v>613</v>
      </c>
      <c r="F31" s="63" t="s">
        <v>470</v>
      </c>
      <c r="G31" s="63" t="s">
        <v>448</v>
      </c>
      <c r="H31" s="63" t="s">
        <v>656</v>
      </c>
      <c r="I31" s="63" t="s">
        <v>445</v>
      </c>
      <c r="J31" s="63" t="s">
        <v>605</v>
      </c>
      <c r="K31" s="63" t="s">
        <v>657</v>
      </c>
      <c r="L31" s="37">
        <v>600000</v>
      </c>
      <c r="M31" s="38" t="e">
        <f>M32+#REF!</f>
        <v>#REF!</v>
      </c>
      <c r="N31" s="38" t="e">
        <f>N32+#REF!</f>
        <v>#REF!</v>
      </c>
      <c r="O31" s="38" t="e">
        <f>O32+#REF!</f>
        <v>#REF!</v>
      </c>
      <c r="P31" s="38" t="e">
        <f>P32+#REF!</f>
        <v>#REF!</v>
      </c>
      <c r="Q31" s="38" t="e">
        <f>Q32+#REF!</f>
        <v>#REF!</v>
      </c>
      <c r="R31" s="39" t="e">
        <f>R32+#REF!</f>
        <v>#REF!</v>
      </c>
      <c r="S31" s="39" t="e">
        <f>#REF!=SUM(L31:R31)</f>
        <v>#REF!</v>
      </c>
      <c r="T31" s="37">
        <v>346291.88</v>
      </c>
      <c r="U31" s="23">
        <f t="shared" si="1"/>
        <v>57.71531333333333</v>
      </c>
    </row>
    <row r="32" spans="1:21" ht="32.25" customHeight="1">
      <c r="A32" s="61" t="s">
        <v>658</v>
      </c>
      <c r="B32" s="45"/>
      <c r="C32" s="166" t="s">
        <v>659</v>
      </c>
      <c r="D32" s="36" t="s">
        <v>603</v>
      </c>
      <c r="E32" s="35" t="s">
        <v>613</v>
      </c>
      <c r="F32" s="35" t="s">
        <v>470</v>
      </c>
      <c r="G32" s="35" t="s">
        <v>445</v>
      </c>
      <c r="H32" s="35" t="s">
        <v>603</v>
      </c>
      <c r="I32" s="35" t="s">
        <v>604</v>
      </c>
      <c r="J32" s="35" t="s">
        <v>605</v>
      </c>
      <c r="K32" s="35" t="s">
        <v>657</v>
      </c>
      <c r="L32" s="37">
        <f>L33+L36</f>
        <v>5780000</v>
      </c>
      <c r="M32" s="48"/>
      <c r="N32" s="48"/>
      <c r="O32" s="48"/>
      <c r="P32" s="48"/>
      <c r="Q32" s="48"/>
      <c r="R32" s="49" t="e">
        <f>SUM(#REF!)</f>
        <v>#REF!</v>
      </c>
      <c r="S32" s="49" t="e">
        <f>#REF!=SUM(L32:R32)</f>
        <v>#REF!</v>
      </c>
      <c r="T32" s="37">
        <f>T33+T36</f>
        <v>3021665.97</v>
      </c>
      <c r="U32" s="23">
        <f t="shared" si="1"/>
        <v>52.277957958477515</v>
      </c>
    </row>
    <row r="33" spans="1:21" ht="36.75" customHeight="1">
      <c r="A33" s="41" t="s">
        <v>661</v>
      </c>
      <c r="B33" s="45"/>
      <c r="C33" s="167" t="s">
        <v>660</v>
      </c>
      <c r="D33" s="168" t="s">
        <v>603</v>
      </c>
      <c r="E33" s="168" t="s">
        <v>613</v>
      </c>
      <c r="F33" s="168" t="s">
        <v>470</v>
      </c>
      <c r="G33" s="168" t="s">
        <v>445</v>
      </c>
      <c r="H33" s="168" t="s">
        <v>614</v>
      </c>
      <c r="I33" s="168" t="s">
        <v>604</v>
      </c>
      <c r="J33" s="168" t="s">
        <v>605</v>
      </c>
      <c r="K33" s="168" t="s">
        <v>657</v>
      </c>
      <c r="L33" s="169">
        <f>L34+L35</f>
        <v>1980000</v>
      </c>
      <c r="M33" s="48"/>
      <c r="N33" s="48"/>
      <c r="O33" s="48"/>
      <c r="P33" s="48"/>
      <c r="Q33" s="48"/>
      <c r="R33" s="49"/>
      <c r="S33" s="49"/>
      <c r="T33" s="169">
        <f>T34+T35</f>
        <v>1346536.6400000001</v>
      </c>
      <c r="U33" s="23">
        <f t="shared" si="1"/>
        <v>68.00690101010102</v>
      </c>
    </row>
    <row r="34" spans="1:21" ht="71.25" customHeight="1">
      <c r="A34" s="41" t="s">
        <v>141</v>
      </c>
      <c r="B34" s="45"/>
      <c r="C34" s="42" t="s">
        <v>662</v>
      </c>
      <c r="D34" s="46" t="s">
        <v>603</v>
      </c>
      <c r="E34" s="46" t="s">
        <v>613</v>
      </c>
      <c r="F34" s="46" t="s">
        <v>470</v>
      </c>
      <c r="G34" s="46" t="s">
        <v>445</v>
      </c>
      <c r="H34" s="46" t="s">
        <v>663</v>
      </c>
      <c r="I34" s="46" t="s">
        <v>444</v>
      </c>
      <c r="J34" s="46" t="s">
        <v>605</v>
      </c>
      <c r="K34" s="46" t="s">
        <v>657</v>
      </c>
      <c r="L34" s="44">
        <v>1200000</v>
      </c>
      <c r="M34" s="48" t="e">
        <f>#REF!</f>
        <v>#REF!</v>
      </c>
      <c r="N34" s="48" t="e">
        <f>#REF!</f>
        <v>#REF!</v>
      </c>
      <c r="O34" s="48" t="e">
        <f>#REF!</f>
        <v>#REF!</v>
      </c>
      <c r="P34" s="48" t="e">
        <f>#REF!</f>
        <v>#REF!</v>
      </c>
      <c r="Q34" s="48" t="e">
        <f>#REF!</f>
        <v>#REF!</v>
      </c>
      <c r="R34" s="49" t="e">
        <f>#REF!</f>
        <v>#REF!</v>
      </c>
      <c r="S34" s="49" t="e">
        <f>#REF!=SUM(L34:R34)</f>
        <v>#REF!</v>
      </c>
      <c r="T34" s="44">
        <v>894324.02</v>
      </c>
      <c r="U34" s="23">
        <f t="shared" si="1"/>
        <v>74.52700166666666</v>
      </c>
    </row>
    <row r="35" spans="1:21" ht="69" customHeight="1">
      <c r="A35" s="41" t="s">
        <v>141</v>
      </c>
      <c r="B35" s="45"/>
      <c r="C35" s="64" t="s">
        <v>213</v>
      </c>
      <c r="D35" s="46" t="s">
        <v>603</v>
      </c>
      <c r="E35" s="46" t="s">
        <v>613</v>
      </c>
      <c r="F35" s="46" t="s">
        <v>470</v>
      </c>
      <c r="G35" s="46" t="s">
        <v>445</v>
      </c>
      <c r="H35" s="46" t="s">
        <v>663</v>
      </c>
      <c r="I35" s="46" t="s">
        <v>487</v>
      </c>
      <c r="J35" s="46" t="s">
        <v>605</v>
      </c>
      <c r="K35" s="46" t="s">
        <v>657</v>
      </c>
      <c r="L35" s="44">
        <v>780000</v>
      </c>
      <c r="M35" s="48" t="e">
        <f>#REF!</f>
        <v>#REF!</v>
      </c>
      <c r="N35" s="48" t="e">
        <f>#REF!</f>
        <v>#REF!</v>
      </c>
      <c r="O35" s="48" t="e">
        <f>#REF!</f>
        <v>#REF!</v>
      </c>
      <c r="P35" s="48" t="e">
        <f>#REF!</f>
        <v>#REF!</v>
      </c>
      <c r="Q35" s="48" t="e">
        <f>#REF!</f>
        <v>#REF!</v>
      </c>
      <c r="R35" s="49" t="e">
        <f>#REF!</f>
        <v>#REF!</v>
      </c>
      <c r="S35" s="49" t="e">
        <f>#REF!=SUM(L35:R35)</f>
        <v>#REF!</v>
      </c>
      <c r="T35" s="44">
        <v>452212.62</v>
      </c>
      <c r="U35" s="23">
        <f>T35/L35*100</f>
        <v>57.97597692307692</v>
      </c>
    </row>
    <row r="36" spans="1:21" ht="62.25" customHeight="1">
      <c r="A36" s="41" t="s">
        <v>142</v>
      </c>
      <c r="B36" s="45"/>
      <c r="C36" s="170" t="s">
        <v>664</v>
      </c>
      <c r="D36" s="168" t="s">
        <v>473</v>
      </c>
      <c r="E36" s="168" t="s">
        <v>613</v>
      </c>
      <c r="F36" s="168" t="s">
        <v>470</v>
      </c>
      <c r="G36" s="168" t="s">
        <v>445</v>
      </c>
      <c r="H36" s="168" t="s">
        <v>665</v>
      </c>
      <c r="I36" s="168" t="s">
        <v>445</v>
      </c>
      <c r="J36" s="168" t="s">
        <v>605</v>
      </c>
      <c r="K36" s="168" t="s">
        <v>657</v>
      </c>
      <c r="L36" s="169">
        <f>L37</f>
        <v>3800000</v>
      </c>
      <c r="M36" s="48"/>
      <c r="N36" s="48"/>
      <c r="O36" s="48"/>
      <c r="P36" s="48"/>
      <c r="Q36" s="48"/>
      <c r="R36" s="49"/>
      <c r="S36" s="49"/>
      <c r="T36" s="169">
        <f>T37</f>
        <v>1675129.33</v>
      </c>
      <c r="U36" s="23">
        <f t="shared" si="1"/>
        <v>44.082350789473686</v>
      </c>
    </row>
    <row r="37" spans="1:21" ht="51.75" customHeight="1">
      <c r="A37" s="41" t="s">
        <v>143</v>
      </c>
      <c r="B37" s="60"/>
      <c r="C37" s="65" t="s">
        <v>666</v>
      </c>
      <c r="D37" s="46" t="s">
        <v>603</v>
      </c>
      <c r="E37" s="46" t="s">
        <v>613</v>
      </c>
      <c r="F37" s="46" t="s">
        <v>470</v>
      </c>
      <c r="G37" s="46" t="s">
        <v>445</v>
      </c>
      <c r="H37" s="46" t="s">
        <v>665</v>
      </c>
      <c r="I37" s="46" t="s">
        <v>445</v>
      </c>
      <c r="J37" s="46" t="s">
        <v>605</v>
      </c>
      <c r="K37" s="46" t="s">
        <v>657</v>
      </c>
      <c r="L37" s="44">
        <v>3800000</v>
      </c>
      <c r="M37" s="30" t="e">
        <f>M38+#REF!+#REF!</f>
        <v>#REF!</v>
      </c>
      <c r="N37" s="30" t="e">
        <f>N38+#REF!+#REF!</f>
        <v>#REF!</v>
      </c>
      <c r="O37" s="30" t="e">
        <f>O38+#REF!+#REF!</f>
        <v>#REF!</v>
      </c>
      <c r="P37" s="30" t="e">
        <f>P38+#REF!+#REF!</f>
        <v>#REF!</v>
      </c>
      <c r="Q37" s="30" t="e">
        <f>Q38+#REF!+#REF!</f>
        <v>#REF!</v>
      </c>
      <c r="R37" s="31" t="e">
        <f>R38+#REF!+#REF!</f>
        <v>#REF!</v>
      </c>
      <c r="S37" s="31" t="e">
        <f>#REF!=SUM(L37:R37)</f>
        <v>#REF!</v>
      </c>
      <c r="T37" s="44">
        <v>1675129.33</v>
      </c>
      <c r="U37" s="23">
        <f t="shared" si="1"/>
        <v>44.082350789473686</v>
      </c>
    </row>
    <row r="38" spans="1:21" s="32" customFormat="1" ht="24" customHeight="1">
      <c r="A38" s="25" t="s">
        <v>667</v>
      </c>
      <c r="B38" s="33"/>
      <c r="C38" s="26" t="s">
        <v>668</v>
      </c>
      <c r="D38" s="27" t="s">
        <v>603</v>
      </c>
      <c r="E38" s="28" t="s">
        <v>613</v>
      </c>
      <c r="F38" s="28" t="s">
        <v>443</v>
      </c>
      <c r="G38" s="28" t="s">
        <v>604</v>
      </c>
      <c r="H38" s="28" t="s">
        <v>603</v>
      </c>
      <c r="I38" s="28" t="s">
        <v>604</v>
      </c>
      <c r="J38" s="28" t="s">
        <v>605</v>
      </c>
      <c r="K38" s="28" t="s">
        <v>603</v>
      </c>
      <c r="L38" s="29">
        <f>L39</f>
        <v>890000</v>
      </c>
      <c r="M38" s="38"/>
      <c r="N38" s="38"/>
      <c r="O38" s="38"/>
      <c r="P38" s="38"/>
      <c r="Q38" s="38"/>
      <c r="R38" s="39"/>
      <c r="S38" s="39" t="e">
        <f>#REF!=SUM(L38:R38)</f>
        <v>#REF!</v>
      </c>
      <c r="T38" s="29">
        <f>T39</f>
        <v>325597.48</v>
      </c>
      <c r="U38" s="23">
        <f t="shared" si="1"/>
        <v>36.583986516853926</v>
      </c>
    </row>
    <row r="39" spans="1:21" s="40" customFormat="1" ht="24.75" customHeight="1">
      <c r="A39" s="61" t="s">
        <v>669</v>
      </c>
      <c r="B39" s="66"/>
      <c r="C39" s="34" t="s">
        <v>670</v>
      </c>
      <c r="D39" s="35" t="s">
        <v>603</v>
      </c>
      <c r="E39" s="35" t="s">
        <v>613</v>
      </c>
      <c r="F39" s="35" t="s">
        <v>443</v>
      </c>
      <c r="G39" s="35" t="s">
        <v>439</v>
      </c>
      <c r="H39" s="35" t="s">
        <v>603</v>
      </c>
      <c r="I39" s="35" t="s">
        <v>439</v>
      </c>
      <c r="J39" s="35" t="s">
        <v>605</v>
      </c>
      <c r="K39" s="35" t="s">
        <v>657</v>
      </c>
      <c r="L39" s="37">
        <f>SUM(L40:L43)</f>
        <v>890000</v>
      </c>
      <c r="M39" s="48"/>
      <c r="N39" s="48"/>
      <c r="O39" s="48"/>
      <c r="P39" s="48"/>
      <c r="Q39" s="48"/>
      <c r="R39" s="49"/>
      <c r="S39" s="49"/>
      <c r="T39" s="37">
        <f>SUM(T40:T43)</f>
        <v>325597.48</v>
      </c>
      <c r="U39" s="23">
        <f t="shared" si="1"/>
        <v>36.583986516853926</v>
      </c>
    </row>
    <row r="40" spans="1:21" s="7" customFormat="1" ht="44.25" customHeight="1">
      <c r="A40" s="171" t="s">
        <v>144</v>
      </c>
      <c r="B40" s="45"/>
      <c r="C40" s="67" t="s">
        <v>671</v>
      </c>
      <c r="D40" s="46" t="s">
        <v>603</v>
      </c>
      <c r="E40" s="46" t="s">
        <v>613</v>
      </c>
      <c r="F40" s="46" t="s">
        <v>443</v>
      </c>
      <c r="G40" s="46" t="s">
        <v>439</v>
      </c>
      <c r="H40" s="46" t="s">
        <v>614</v>
      </c>
      <c r="I40" s="46" t="s">
        <v>439</v>
      </c>
      <c r="J40" s="46" t="s">
        <v>605</v>
      </c>
      <c r="K40" s="46" t="s">
        <v>657</v>
      </c>
      <c r="L40" s="44">
        <v>90000</v>
      </c>
      <c r="M40" s="48"/>
      <c r="N40" s="48"/>
      <c r="O40" s="48"/>
      <c r="P40" s="48"/>
      <c r="Q40" s="48"/>
      <c r="R40" s="49"/>
      <c r="S40" s="49"/>
      <c r="T40" s="44">
        <v>87928.94</v>
      </c>
      <c r="U40" s="23">
        <f t="shared" si="1"/>
        <v>97.69882222222222</v>
      </c>
    </row>
    <row r="41" spans="1:21" s="40" customFormat="1" ht="50.25" customHeight="1">
      <c r="A41" s="171" t="s">
        <v>145</v>
      </c>
      <c r="B41" s="35"/>
      <c r="C41" s="67" t="s">
        <v>672</v>
      </c>
      <c r="D41" s="46" t="s">
        <v>603</v>
      </c>
      <c r="E41" s="46" t="s">
        <v>613</v>
      </c>
      <c r="F41" s="46" t="s">
        <v>443</v>
      </c>
      <c r="G41" s="46" t="s">
        <v>439</v>
      </c>
      <c r="H41" s="46" t="s">
        <v>617</v>
      </c>
      <c r="I41" s="46" t="s">
        <v>439</v>
      </c>
      <c r="J41" s="46" t="s">
        <v>605</v>
      </c>
      <c r="K41" s="46" t="s">
        <v>657</v>
      </c>
      <c r="L41" s="44">
        <v>209000</v>
      </c>
      <c r="M41" s="48"/>
      <c r="N41" s="48"/>
      <c r="O41" s="48"/>
      <c r="P41" s="48"/>
      <c r="Q41" s="48"/>
      <c r="R41" s="49"/>
      <c r="S41" s="49"/>
      <c r="T41" s="44">
        <v>103968.75</v>
      </c>
      <c r="U41" s="23">
        <f t="shared" si="1"/>
        <v>49.74581339712918</v>
      </c>
    </row>
    <row r="42" spans="1:21" s="7" customFormat="1" ht="23.25" customHeight="1">
      <c r="A42" s="171" t="s">
        <v>146</v>
      </c>
      <c r="B42" s="35"/>
      <c r="C42" s="67" t="s">
        <v>147</v>
      </c>
      <c r="D42" s="46" t="s">
        <v>603</v>
      </c>
      <c r="E42" s="46" t="s">
        <v>613</v>
      </c>
      <c r="F42" s="46" t="s">
        <v>443</v>
      </c>
      <c r="G42" s="46" t="s">
        <v>439</v>
      </c>
      <c r="H42" s="46" t="s">
        <v>620</v>
      </c>
      <c r="I42" s="46" t="s">
        <v>439</v>
      </c>
      <c r="J42" s="46" t="s">
        <v>605</v>
      </c>
      <c r="K42" s="46" t="s">
        <v>657</v>
      </c>
      <c r="L42" s="44">
        <v>1000</v>
      </c>
      <c r="M42" s="30"/>
      <c r="N42" s="30">
        <v>0</v>
      </c>
      <c r="O42" s="30"/>
      <c r="P42" s="30"/>
      <c r="Q42" s="48"/>
      <c r="R42" s="49"/>
      <c r="S42" s="49"/>
      <c r="T42" s="44">
        <v>310.13</v>
      </c>
      <c r="U42" s="23">
        <f t="shared" si="1"/>
        <v>31.013</v>
      </c>
    </row>
    <row r="43" spans="1:21" ht="32.25" customHeight="1">
      <c r="A43" s="171" t="s">
        <v>148</v>
      </c>
      <c r="B43" s="68"/>
      <c r="C43" s="67" t="s">
        <v>673</v>
      </c>
      <c r="D43" s="46" t="s">
        <v>603</v>
      </c>
      <c r="E43" s="46" t="s">
        <v>613</v>
      </c>
      <c r="F43" s="46" t="s">
        <v>443</v>
      </c>
      <c r="G43" s="46" t="s">
        <v>439</v>
      </c>
      <c r="H43" s="46" t="s">
        <v>623</v>
      </c>
      <c r="I43" s="46" t="s">
        <v>439</v>
      </c>
      <c r="J43" s="46" t="s">
        <v>605</v>
      </c>
      <c r="K43" s="46" t="s">
        <v>657</v>
      </c>
      <c r="L43" s="44">
        <v>590000</v>
      </c>
      <c r="M43" s="48"/>
      <c r="N43" s="48"/>
      <c r="O43" s="48"/>
      <c r="P43" s="48"/>
      <c r="Q43" s="48"/>
      <c r="R43" s="49"/>
      <c r="S43" s="49"/>
      <c r="T43" s="44">
        <v>133389.66</v>
      </c>
      <c r="U43" s="23">
        <f t="shared" si="1"/>
        <v>22.60841694915254</v>
      </c>
    </row>
    <row r="44" spans="1:21" ht="37.5" customHeight="1">
      <c r="A44" s="25" t="s">
        <v>674</v>
      </c>
      <c r="B44" s="33"/>
      <c r="C44" s="26" t="s">
        <v>675</v>
      </c>
      <c r="D44" s="28" t="s">
        <v>603</v>
      </c>
      <c r="E44" s="28" t="s">
        <v>613</v>
      </c>
      <c r="F44" s="28" t="s">
        <v>487</v>
      </c>
      <c r="G44" s="28" t="s">
        <v>604</v>
      </c>
      <c r="H44" s="28" t="s">
        <v>603</v>
      </c>
      <c r="I44" s="28" t="s">
        <v>604</v>
      </c>
      <c r="J44" s="28" t="s">
        <v>605</v>
      </c>
      <c r="K44" s="28" t="s">
        <v>603</v>
      </c>
      <c r="L44" s="29">
        <f>L45</f>
        <v>15000000</v>
      </c>
      <c r="M44" s="48"/>
      <c r="N44" s="48"/>
      <c r="O44" s="48"/>
      <c r="P44" s="48"/>
      <c r="Q44" s="48"/>
      <c r="R44" s="49"/>
      <c r="S44" s="49"/>
      <c r="T44" s="29">
        <f>T45</f>
        <v>7976290</v>
      </c>
      <c r="U44" s="23">
        <f t="shared" si="1"/>
        <v>53.175266666666666</v>
      </c>
    </row>
    <row r="45" spans="1:21" ht="24.75" customHeight="1">
      <c r="A45" s="69" t="s">
        <v>676</v>
      </c>
      <c r="B45" s="33"/>
      <c r="C45" s="34" t="s">
        <v>149</v>
      </c>
      <c r="D45" s="46" t="s">
        <v>603</v>
      </c>
      <c r="E45" s="46" t="s">
        <v>613</v>
      </c>
      <c r="F45" s="46" t="s">
        <v>487</v>
      </c>
      <c r="G45" s="46" t="s">
        <v>439</v>
      </c>
      <c r="H45" s="46" t="s">
        <v>150</v>
      </c>
      <c r="I45" s="46" t="s">
        <v>604</v>
      </c>
      <c r="J45" s="46" t="s">
        <v>605</v>
      </c>
      <c r="K45" s="46" t="s">
        <v>678</v>
      </c>
      <c r="L45" s="44">
        <f>L46</f>
        <v>15000000</v>
      </c>
      <c r="M45" s="48"/>
      <c r="N45" s="48"/>
      <c r="O45" s="48"/>
      <c r="P45" s="48"/>
      <c r="Q45" s="48"/>
      <c r="R45" s="49"/>
      <c r="S45" s="49"/>
      <c r="T45" s="44">
        <f>T46</f>
        <v>7976290</v>
      </c>
      <c r="U45" s="23">
        <f t="shared" si="1"/>
        <v>53.175266666666666</v>
      </c>
    </row>
    <row r="46" spans="1:21" ht="48.75" customHeight="1">
      <c r="A46" s="172" t="s">
        <v>151</v>
      </c>
      <c r="B46" s="45"/>
      <c r="C46" s="64" t="s">
        <v>679</v>
      </c>
      <c r="D46" s="46" t="s">
        <v>603</v>
      </c>
      <c r="E46" s="46" t="s">
        <v>613</v>
      </c>
      <c r="F46" s="46" t="s">
        <v>487</v>
      </c>
      <c r="G46" s="46" t="s">
        <v>439</v>
      </c>
      <c r="H46" s="46" t="s">
        <v>677</v>
      </c>
      <c r="I46" s="46" t="s">
        <v>445</v>
      </c>
      <c r="J46" s="46" t="s">
        <v>605</v>
      </c>
      <c r="K46" s="46" t="s">
        <v>678</v>
      </c>
      <c r="L46" s="44">
        <v>15000000</v>
      </c>
      <c r="M46" s="30">
        <f aca="true" t="shared" si="5" ref="M46:R47">M47</f>
        <v>0</v>
      </c>
      <c r="N46" s="30">
        <f t="shared" si="5"/>
        <v>0</v>
      </c>
      <c r="O46" s="30">
        <f t="shared" si="5"/>
        <v>0</v>
      </c>
      <c r="P46" s="30">
        <f t="shared" si="5"/>
        <v>0</v>
      </c>
      <c r="Q46" s="30">
        <f t="shared" si="5"/>
        <v>0</v>
      </c>
      <c r="R46" s="31">
        <f t="shared" si="5"/>
        <v>0</v>
      </c>
      <c r="S46" s="31" t="e">
        <f>#REF!=SUM(L46:R46)</f>
        <v>#REF!</v>
      </c>
      <c r="T46" s="44">
        <v>7976290</v>
      </c>
      <c r="U46" s="23">
        <f t="shared" si="1"/>
        <v>53.175266666666666</v>
      </c>
    </row>
    <row r="47" spans="1:21" ht="30" customHeight="1">
      <c r="A47" s="25" t="s">
        <v>680</v>
      </c>
      <c r="B47" s="45"/>
      <c r="C47" s="26" t="s">
        <v>681</v>
      </c>
      <c r="D47" s="28" t="s">
        <v>603</v>
      </c>
      <c r="E47" s="28" t="s">
        <v>613</v>
      </c>
      <c r="F47" s="28" t="s">
        <v>475</v>
      </c>
      <c r="G47" s="28" t="s">
        <v>604</v>
      </c>
      <c r="H47" s="28" t="s">
        <v>603</v>
      </c>
      <c r="I47" s="28" t="s">
        <v>604</v>
      </c>
      <c r="J47" s="28" t="s">
        <v>605</v>
      </c>
      <c r="K47" s="28" t="s">
        <v>603</v>
      </c>
      <c r="L47" s="29">
        <f>L48+L51</f>
        <v>2424936.41</v>
      </c>
      <c r="M47" s="38">
        <f t="shared" si="5"/>
        <v>0</v>
      </c>
      <c r="N47" s="38">
        <f t="shared" si="5"/>
        <v>0</v>
      </c>
      <c r="O47" s="38">
        <f t="shared" si="5"/>
        <v>0</v>
      </c>
      <c r="P47" s="38">
        <f t="shared" si="5"/>
        <v>0</v>
      </c>
      <c r="Q47" s="38">
        <f t="shared" si="5"/>
        <v>0</v>
      </c>
      <c r="R47" s="39">
        <f t="shared" si="5"/>
        <v>0</v>
      </c>
      <c r="S47" s="39" t="e">
        <f>#REF!=SUM(L47:R47)</f>
        <v>#REF!</v>
      </c>
      <c r="T47" s="29">
        <f>T48+T51</f>
        <v>2824690.81</v>
      </c>
      <c r="U47" s="23">
        <f t="shared" si="1"/>
        <v>116.48514981058821</v>
      </c>
    </row>
    <row r="48" spans="1:21" s="32" customFormat="1" ht="20.25" customHeight="1">
      <c r="A48" s="33" t="s">
        <v>683</v>
      </c>
      <c r="B48" s="45"/>
      <c r="C48" s="34" t="s">
        <v>682</v>
      </c>
      <c r="D48" s="35" t="s">
        <v>473</v>
      </c>
      <c r="E48" s="35" t="s">
        <v>613</v>
      </c>
      <c r="F48" s="35" t="s">
        <v>475</v>
      </c>
      <c r="G48" s="35" t="s">
        <v>446</v>
      </c>
      <c r="H48" s="35" t="s">
        <v>603</v>
      </c>
      <c r="I48" s="35" t="s">
        <v>604</v>
      </c>
      <c r="J48" s="35" t="s">
        <v>605</v>
      </c>
      <c r="K48" s="35" t="s">
        <v>603</v>
      </c>
      <c r="L48" s="37">
        <f>L49</f>
        <v>2015436.41</v>
      </c>
      <c r="M48" s="48"/>
      <c r="N48" s="48"/>
      <c r="O48" s="48"/>
      <c r="P48" s="48"/>
      <c r="Q48" s="48"/>
      <c r="R48" s="49"/>
      <c r="S48" s="49" t="e">
        <f>#REF!=SUM(L48:R48)</f>
        <v>#REF!</v>
      </c>
      <c r="T48" s="37">
        <f>T49</f>
        <v>1706900</v>
      </c>
      <c r="U48" s="23">
        <f t="shared" si="1"/>
        <v>84.6913349153993</v>
      </c>
    </row>
    <row r="49" spans="1:21" ht="92.25" customHeight="1">
      <c r="A49" s="172" t="s">
        <v>152</v>
      </c>
      <c r="B49" s="16"/>
      <c r="C49" s="64" t="s">
        <v>684</v>
      </c>
      <c r="D49" s="43" t="s">
        <v>473</v>
      </c>
      <c r="E49" s="43" t="s">
        <v>613</v>
      </c>
      <c r="F49" s="43" t="s">
        <v>475</v>
      </c>
      <c r="G49" s="43" t="s">
        <v>446</v>
      </c>
      <c r="H49" s="43" t="s">
        <v>656</v>
      </c>
      <c r="I49" s="43" t="s">
        <v>445</v>
      </c>
      <c r="J49" s="43" t="s">
        <v>605</v>
      </c>
      <c r="K49" s="43" t="s">
        <v>685</v>
      </c>
      <c r="L49" s="44">
        <f>L50</f>
        <v>2015436.41</v>
      </c>
      <c r="M49" s="48"/>
      <c r="N49" s="48"/>
      <c r="O49" s="48"/>
      <c r="P49" s="48"/>
      <c r="Q49" s="48"/>
      <c r="R49" s="49"/>
      <c r="S49" s="49"/>
      <c r="T49" s="44">
        <f>T50</f>
        <v>1706900</v>
      </c>
      <c r="U49" s="23">
        <f t="shared" si="1"/>
        <v>84.6913349153993</v>
      </c>
    </row>
    <row r="50" spans="1:21" s="72" customFormat="1" ht="83.25" customHeight="1">
      <c r="A50" s="172" t="s">
        <v>153</v>
      </c>
      <c r="B50" s="25"/>
      <c r="C50" s="75" t="s">
        <v>686</v>
      </c>
      <c r="D50" s="43" t="s">
        <v>473</v>
      </c>
      <c r="E50" s="43" t="s">
        <v>613</v>
      </c>
      <c r="F50" s="43" t="s">
        <v>475</v>
      </c>
      <c r="G50" s="43" t="s">
        <v>446</v>
      </c>
      <c r="H50" s="43" t="s">
        <v>687</v>
      </c>
      <c r="I50" s="43" t="s">
        <v>445</v>
      </c>
      <c r="J50" s="43" t="s">
        <v>605</v>
      </c>
      <c r="K50" s="43" t="s">
        <v>685</v>
      </c>
      <c r="L50" s="44">
        <v>2015436.41</v>
      </c>
      <c r="M50" s="70"/>
      <c r="N50" s="70"/>
      <c r="O50" s="70"/>
      <c r="P50" s="70"/>
      <c r="Q50" s="70"/>
      <c r="R50" s="71"/>
      <c r="S50" s="71"/>
      <c r="T50" s="44">
        <v>1706900</v>
      </c>
      <c r="U50" s="23">
        <f t="shared" si="1"/>
        <v>84.6913349153993</v>
      </c>
    </row>
    <row r="51" spans="1:21" s="32" customFormat="1" ht="66" customHeight="1">
      <c r="A51" s="33" t="s">
        <v>691</v>
      </c>
      <c r="B51" s="33"/>
      <c r="C51" s="76" t="s">
        <v>688</v>
      </c>
      <c r="D51" s="35" t="s">
        <v>473</v>
      </c>
      <c r="E51" s="35" t="s">
        <v>613</v>
      </c>
      <c r="F51" s="35" t="s">
        <v>475</v>
      </c>
      <c r="G51" s="35" t="s">
        <v>689</v>
      </c>
      <c r="H51" s="35" t="s">
        <v>603</v>
      </c>
      <c r="I51" s="35" t="s">
        <v>604</v>
      </c>
      <c r="J51" s="35" t="s">
        <v>605</v>
      </c>
      <c r="K51" s="35" t="s">
        <v>690</v>
      </c>
      <c r="L51" s="37">
        <f>L52+L54</f>
        <v>409500</v>
      </c>
      <c r="M51" s="48"/>
      <c r="N51" s="48"/>
      <c r="O51" s="48"/>
      <c r="P51" s="48"/>
      <c r="Q51" s="48"/>
      <c r="R51" s="49"/>
      <c r="S51" s="49"/>
      <c r="T51" s="37">
        <f>SUM(T52:T54)</f>
        <v>1117790.81</v>
      </c>
      <c r="U51" s="23">
        <f t="shared" si="1"/>
        <v>272.9647887667888</v>
      </c>
    </row>
    <row r="52" spans="1:21" s="40" customFormat="1" ht="48" customHeight="1">
      <c r="A52" s="172" t="s">
        <v>154</v>
      </c>
      <c r="B52" s="77"/>
      <c r="C52" s="42" t="s">
        <v>692</v>
      </c>
      <c r="D52" s="46" t="s">
        <v>473</v>
      </c>
      <c r="E52" s="46" t="s">
        <v>613</v>
      </c>
      <c r="F52" s="46" t="s">
        <v>475</v>
      </c>
      <c r="G52" s="46" t="s">
        <v>689</v>
      </c>
      <c r="H52" s="46" t="s">
        <v>663</v>
      </c>
      <c r="I52" s="46" t="s">
        <v>444</v>
      </c>
      <c r="J52" s="46" t="s">
        <v>605</v>
      </c>
      <c r="K52" s="46" t="s">
        <v>690</v>
      </c>
      <c r="L52" s="44"/>
      <c r="M52" s="73"/>
      <c r="N52" s="73" t="e">
        <f>N54+N63</f>
        <v>#REF!</v>
      </c>
      <c r="O52" s="73" t="e">
        <f>O54+O63</f>
        <v>#REF!</v>
      </c>
      <c r="P52" s="73" t="e">
        <f>P54+P63</f>
        <v>#REF!</v>
      </c>
      <c r="Q52" s="73" t="e">
        <f>Q54+Q63</f>
        <v>#REF!</v>
      </c>
      <c r="R52" s="74" t="e">
        <f>R54+R63</f>
        <v>#REF!</v>
      </c>
      <c r="S52" s="74" t="e">
        <f>#REF!=SUM(L52:R52)</f>
        <v>#REF!</v>
      </c>
      <c r="T52" s="44">
        <v>12657.55</v>
      </c>
      <c r="U52" s="23" t="e">
        <f t="shared" si="1"/>
        <v>#DIV/0!</v>
      </c>
    </row>
    <row r="53" spans="1:21" s="40" customFormat="1" ht="61.5" customHeight="1">
      <c r="A53" s="172" t="s">
        <v>363</v>
      </c>
      <c r="B53" s="77"/>
      <c r="C53" s="108" t="s">
        <v>365</v>
      </c>
      <c r="D53" s="46" t="s">
        <v>603</v>
      </c>
      <c r="E53" s="46" t="s">
        <v>613</v>
      </c>
      <c r="F53" s="46" t="s">
        <v>475</v>
      </c>
      <c r="G53" s="46" t="s">
        <v>689</v>
      </c>
      <c r="H53" s="46" t="s">
        <v>693</v>
      </c>
      <c r="I53" s="46" t="s">
        <v>445</v>
      </c>
      <c r="J53" s="46" t="s">
        <v>605</v>
      </c>
      <c r="K53" s="46" t="s">
        <v>690</v>
      </c>
      <c r="L53" s="44"/>
      <c r="M53" s="73"/>
      <c r="N53" s="73"/>
      <c r="O53" s="73"/>
      <c r="P53" s="73"/>
      <c r="Q53" s="73"/>
      <c r="R53" s="74"/>
      <c r="S53" s="74"/>
      <c r="T53" s="44">
        <v>1034500</v>
      </c>
      <c r="U53" s="23"/>
    </row>
    <row r="54" spans="1:21" ht="62.25" customHeight="1">
      <c r="A54" s="172" t="s">
        <v>364</v>
      </c>
      <c r="B54" s="45"/>
      <c r="C54" s="56" t="s">
        <v>212</v>
      </c>
      <c r="D54" s="46" t="s">
        <v>473</v>
      </c>
      <c r="E54" s="46" t="s">
        <v>613</v>
      </c>
      <c r="F54" s="46" t="s">
        <v>475</v>
      </c>
      <c r="G54" s="46" t="s">
        <v>689</v>
      </c>
      <c r="H54" s="46" t="s">
        <v>663</v>
      </c>
      <c r="I54" s="46" t="s">
        <v>487</v>
      </c>
      <c r="J54" s="46" t="s">
        <v>605</v>
      </c>
      <c r="K54" s="46" t="s">
        <v>690</v>
      </c>
      <c r="L54" s="44">
        <v>409500</v>
      </c>
      <c r="M54" s="38"/>
      <c r="N54" s="38" t="e">
        <f>N55+#REF!+N56</f>
        <v>#REF!</v>
      </c>
      <c r="O54" s="38" t="e">
        <f>O55+#REF!+O56</f>
        <v>#REF!</v>
      </c>
      <c r="P54" s="38" t="e">
        <f>P55+#REF!+P56</f>
        <v>#REF!</v>
      </c>
      <c r="Q54" s="38" t="e">
        <f>Q55+#REF!+Q56</f>
        <v>#REF!</v>
      </c>
      <c r="R54" s="38" t="e">
        <f>R55+#REF!+R56</f>
        <v>#REF!</v>
      </c>
      <c r="S54" s="39" t="e">
        <f>#REF!=SUM(L54:R54)</f>
        <v>#REF!</v>
      </c>
      <c r="T54" s="44">
        <v>70633.26</v>
      </c>
      <c r="U54" s="23">
        <f t="shared" si="1"/>
        <v>17.24865934065934</v>
      </c>
    </row>
    <row r="55" spans="1:21" ht="29.25" customHeight="1">
      <c r="A55" s="60" t="s">
        <v>694</v>
      </c>
      <c r="B55" s="45"/>
      <c r="C55" s="26" t="s">
        <v>695</v>
      </c>
      <c r="D55" s="78" t="s">
        <v>603</v>
      </c>
      <c r="E55" s="79" t="s">
        <v>613</v>
      </c>
      <c r="F55" s="79" t="s">
        <v>696</v>
      </c>
      <c r="G55" s="79" t="s">
        <v>604</v>
      </c>
      <c r="H55" s="79" t="s">
        <v>603</v>
      </c>
      <c r="I55" s="79" t="s">
        <v>604</v>
      </c>
      <c r="J55" s="79" t="s">
        <v>605</v>
      </c>
      <c r="K55" s="79" t="s">
        <v>603</v>
      </c>
      <c r="L55" s="80">
        <f>L56+L59+L61+L64+L67+L69+L71+L73+L75</f>
        <v>1350000</v>
      </c>
      <c r="M55" s="48"/>
      <c r="N55" s="48"/>
      <c r="O55" s="48"/>
      <c r="P55" s="48"/>
      <c r="Q55" s="48"/>
      <c r="R55" s="49"/>
      <c r="S55" s="49" t="e">
        <f>#REF!=SUM(L55:R55)</f>
        <v>#REF!</v>
      </c>
      <c r="T55" s="80">
        <f>T56+T59+T61+T64+T67+T69+T71+T73+T75</f>
        <v>552424.9</v>
      </c>
      <c r="U55" s="23">
        <f t="shared" si="1"/>
        <v>40.92036296296296</v>
      </c>
    </row>
    <row r="56" spans="1:21" ht="35.25" customHeight="1">
      <c r="A56" s="61" t="s">
        <v>697</v>
      </c>
      <c r="B56" s="45"/>
      <c r="C56" s="34" t="s">
        <v>698</v>
      </c>
      <c r="D56" s="35" t="s">
        <v>603</v>
      </c>
      <c r="E56" s="35" t="s">
        <v>613</v>
      </c>
      <c r="F56" s="35" t="s">
        <v>696</v>
      </c>
      <c r="G56" s="35" t="s">
        <v>448</v>
      </c>
      <c r="H56" s="35" t="s">
        <v>603</v>
      </c>
      <c r="I56" s="35" t="s">
        <v>604</v>
      </c>
      <c r="J56" s="35" t="s">
        <v>605</v>
      </c>
      <c r="K56" s="35" t="s">
        <v>699</v>
      </c>
      <c r="L56" s="81">
        <f>L57+L58</f>
        <v>51000</v>
      </c>
      <c r="M56" s="48"/>
      <c r="N56" s="48"/>
      <c r="O56" s="48"/>
      <c r="P56" s="48"/>
      <c r="Q56" s="48"/>
      <c r="R56" s="49"/>
      <c r="S56" s="49" t="e">
        <f>#REF!=SUM(L56:R56)</f>
        <v>#REF!</v>
      </c>
      <c r="T56" s="81">
        <f>T57+T58</f>
        <v>12067.44</v>
      </c>
      <c r="U56" s="23">
        <f t="shared" si="1"/>
        <v>23.661647058823533</v>
      </c>
    </row>
    <row r="57" spans="1:21" ht="67.5" customHeight="1">
      <c r="A57" s="171" t="s">
        <v>155</v>
      </c>
      <c r="B57" s="45"/>
      <c r="C57" s="173" t="s">
        <v>156</v>
      </c>
      <c r="D57" s="46" t="s">
        <v>603</v>
      </c>
      <c r="E57" s="46" t="s">
        <v>613</v>
      </c>
      <c r="F57" s="46" t="s">
        <v>696</v>
      </c>
      <c r="G57" s="46" t="s">
        <v>448</v>
      </c>
      <c r="H57" s="46" t="s">
        <v>614</v>
      </c>
      <c r="I57" s="46" t="s">
        <v>439</v>
      </c>
      <c r="J57" s="46" t="s">
        <v>605</v>
      </c>
      <c r="K57" s="46" t="s">
        <v>699</v>
      </c>
      <c r="L57" s="44">
        <v>50000</v>
      </c>
      <c r="M57" s="48"/>
      <c r="N57" s="48"/>
      <c r="O57" s="48"/>
      <c r="P57" s="48"/>
      <c r="Q57" s="48"/>
      <c r="R57" s="49"/>
      <c r="S57" s="49"/>
      <c r="T57" s="44">
        <v>9542.44</v>
      </c>
      <c r="U57" s="23">
        <f t="shared" si="1"/>
        <v>19.084880000000002</v>
      </c>
    </row>
    <row r="58" spans="1:21" ht="60" customHeight="1">
      <c r="A58" s="171" t="s">
        <v>157</v>
      </c>
      <c r="B58" s="45"/>
      <c r="C58" s="85" t="s">
        <v>700</v>
      </c>
      <c r="D58" s="46" t="s">
        <v>603</v>
      </c>
      <c r="E58" s="46" t="s">
        <v>613</v>
      </c>
      <c r="F58" s="46" t="s">
        <v>696</v>
      </c>
      <c r="G58" s="46" t="s">
        <v>448</v>
      </c>
      <c r="H58" s="46" t="s">
        <v>620</v>
      </c>
      <c r="I58" s="46" t="s">
        <v>439</v>
      </c>
      <c r="J58" s="46" t="s">
        <v>605</v>
      </c>
      <c r="K58" s="46" t="s">
        <v>699</v>
      </c>
      <c r="L58" s="44">
        <v>1000</v>
      </c>
      <c r="M58" s="48"/>
      <c r="N58" s="48"/>
      <c r="O58" s="48"/>
      <c r="P58" s="48"/>
      <c r="Q58" s="48"/>
      <c r="R58" s="49"/>
      <c r="S58" s="49"/>
      <c r="T58" s="44">
        <v>2525</v>
      </c>
      <c r="U58" s="23">
        <f t="shared" si="1"/>
        <v>252.5</v>
      </c>
    </row>
    <row r="59" spans="1:21" ht="32.25" customHeight="1">
      <c r="A59" s="61" t="s">
        <v>158</v>
      </c>
      <c r="B59" s="45"/>
      <c r="C59" s="174" t="s">
        <v>159</v>
      </c>
      <c r="D59" s="35" t="s">
        <v>603</v>
      </c>
      <c r="E59" s="35" t="s">
        <v>613</v>
      </c>
      <c r="F59" s="35" t="s">
        <v>696</v>
      </c>
      <c r="G59" s="35" t="s">
        <v>604</v>
      </c>
      <c r="H59" s="35" t="s">
        <v>603</v>
      </c>
      <c r="I59" s="35" t="s">
        <v>604</v>
      </c>
      <c r="J59" s="35" t="s">
        <v>605</v>
      </c>
      <c r="K59" s="35" t="s">
        <v>604</v>
      </c>
      <c r="L59" s="37">
        <f>L60</f>
        <v>80000</v>
      </c>
      <c r="M59" s="48"/>
      <c r="N59" s="48"/>
      <c r="O59" s="48"/>
      <c r="P59" s="48"/>
      <c r="Q59" s="48"/>
      <c r="R59" s="49"/>
      <c r="S59" s="49"/>
      <c r="T59" s="37">
        <f>T60</f>
        <v>34000</v>
      </c>
      <c r="U59" s="23">
        <f t="shared" si="1"/>
        <v>42.5</v>
      </c>
    </row>
    <row r="60" spans="1:21" ht="36" customHeight="1">
      <c r="A60" s="171" t="s">
        <v>160</v>
      </c>
      <c r="B60" s="45"/>
      <c r="C60" s="175" t="s">
        <v>159</v>
      </c>
      <c r="D60" s="176" t="s">
        <v>603</v>
      </c>
      <c r="E60" s="176" t="s">
        <v>613</v>
      </c>
      <c r="F60" s="176" t="s">
        <v>696</v>
      </c>
      <c r="G60" s="176" t="s">
        <v>689</v>
      </c>
      <c r="H60" s="176" t="s">
        <v>603</v>
      </c>
      <c r="I60" s="176" t="s">
        <v>439</v>
      </c>
      <c r="J60" s="176" t="s">
        <v>605</v>
      </c>
      <c r="K60" s="176" t="s">
        <v>699</v>
      </c>
      <c r="L60" s="177">
        <v>80000</v>
      </c>
      <c r="M60" s="83"/>
      <c r="N60" s="83"/>
      <c r="O60" s="83"/>
      <c r="P60" s="83"/>
      <c r="Q60" s="83"/>
      <c r="R60" s="84"/>
      <c r="S60" s="84"/>
      <c r="T60" s="177">
        <v>34000</v>
      </c>
      <c r="U60" s="23">
        <f t="shared" si="1"/>
        <v>42.5</v>
      </c>
    </row>
    <row r="61" spans="1:21" ht="48.75" customHeight="1">
      <c r="A61" s="61" t="s">
        <v>161</v>
      </c>
      <c r="B61" s="33"/>
      <c r="C61" s="178" t="s">
        <v>701</v>
      </c>
      <c r="D61" s="35" t="s">
        <v>603</v>
      </c>
      <c r="E61" s="35" t="s">
        <v>613</v>
      </c>
      <c r="F61" s="35" t="s">
        <v>696</v>
      </c>
      <c r="G61" s="35" t="s">
        <v>441</v>
      </c>
      <c r="H61" s="35" t="s">
        <v>603</v>
      </c>
      <c r="I61" s="35" t="s">
        <v>604</v>
      </c>
      <c r="J61" s="35" t="s">
        <v>605</v>
      </c>
      <c r="K61" s="35" t="s">
        <v>604</v>
      </c>
      <c r="L61" s="37">
        <f>L63</f>
        <v>40000</v>
      </c>
      <c r="M61" s="48"/>
      <c r="N61" s="48"/>
      <c r="O61" s="48"/>
      <c r="P61" s="48"/>
      <c r="Q61" s="48"/>
      <c r="R61" s="49"/>
      <c r="S61" s="49"/>
      <c r="T61" s="37">
        <f>T63+T62</f>
        <v>1000</v>
      </c>
      <c r="U61" s="23"/>
    </row>
    <row r="62" spans="1:21" ht="48.75" customHeight="1">
      <c r="A62" s="61" t="s">
        <v>162</v>
      </c>
      <c r="B62" s="33"/>
      <c r="C62" s="179" t="s">
        <v>367</v>
      </c>
      <c r="D62" s="43" t="s">
        <v>603</v>
      </c>
      <c r="E62" s="43" t="s">
        <v>613</v>
      </c>
      <c r="F62" s="43" t="s">
        <v>696</v>
      </c>
      <c r="G62" s="43" t="s">
        <v>441</v>
      </c>
      <c r="H62" s="43" t="s">
        <v>617</v>
      </c>
      <c r="I62" s="43" t="s">
        <v>439</v>
      </c>
      <c r="J62" s="43" t="s">
        <v>605</v>
      </c>
      <c r="K62" s="43" t="s">
        <v>699</v>
      </c>
      <c r="L62" s="44"/>
      <c r="M62" s="48"/>
      <c r="N62" s="48"/>
      <c r="O62" s="48"/>
      <c r="P62" s="48"/>
      <c r="Q62" s="48"/>
      <c r="R62" s="49"/>
      <c r="S62" s="49"/>
      <c r="T62" s="44">
        <v>1000</v>
      </c>
      <c r="U62" s="23"/>
    </row>
    <row r="63" spans="1:21" ht="43.5" customHeight="1">
      <c r="A63" s="171" t="s">
        <v>366</v>
      </c>
      <c r="B63" s="33"/>
      <c r="C63" s="179" t="s">
        <v>163</v>
      </c>
      <c r="D63" s="176" t="s">
        <v>603</v>
      </c>
      <c r="E63" s="176" t="s">
        <v>613</v>
      </c>
      <c r="F63" s="176" t="s">
        <v>696</v>
      </c>
      <c r="G63" s="176" t="s">
        <v>441</v>
      </c>
      <c r="H63" s="176" t="s">
        <v>614</v>
      </c>
      <c r="I63" s="176" t="s">
        <v>439</v>
      </c>
      <c r="J63" s="176" t="s">
        <v>605</v>
      </c>
      <c r="K63" s="176" t="s">
        <v>699</v>
      </c>
      <c r="L63" s="177">
        <v>40000</v>
      </c>
      <c r="M63" s="38">
        <f aca="true" t="shared" si="6" ref="M63:R63">M64</f>
        <v>0</v>
      </c>
      <c r="N63" s="38">
        <f t="shared" si="6"/>
        <v>0</v>
      </c>
      <c r="O63" s="38">
        <f t="shared" si="6"/>
        <v>0</v>
      </c>
      <c r="P63" s="38">
        <f t="shared" si="6"/>
        <v>0</v>
      </c>
      <c r="Q63" s="38">
        <f t="shared" si="6"/>
        <v>0</v>
      </c>
      <c r="R63" s="39">
        <f t="shared" si="6"/>
        <v>0</v>
      </c>
      <c r="S63" s="39" t="e">
        <f>#REF!=SUM(L63:R63)</f>
        <v>#REF!</v>
      </c>
      <c r="T63" s="177"/>
      <c r="U63" s="23">
        <f t="shared" si="1"/>
        <v>0</v>
      </c>
    </row>
    <row r="64" spans="1:21" s="40" customFormat="1" ht="46.5" customHeight="1">
      <c r="A64" s="61" t="s">
        <v>164</v>
      </c>
      <c r="B64" s="33"/>
      <c r="C64" s="174" t="s">
        <v>165</v>
      </c>
      <c r="D64" s="35" t="s">
        <v>603</v>
      </c>
      <c r="E64" s="35" t="s">
        <v>613</v>
      </c>
      <c r="F64" s="35" t="s">
        <v>696</v>
      </c>
      <c r="G64" s="35" t="s">
        <v>703</v>
      </c>
      <c r="H64" s="35" t="s">
        <v>603</v>
      </c>
      <c r="I64" s="35" t="s">
        <v>604</v>
      </c>
      <c r="J64" s="35" t="s">
        <v>605</v>
      </c>
      <c r="K64" s="35" t="s">
        <v>603</v>
      </c>
      <c r="L64" s="37">
        <f>L65+L66</f>
        <v>118000</v>
      </c>
      <c r="M64" s="48"/>
      <c r="N64" s="48"/>
      <c r="O64" s="48"/>
      <c r="P64" s="48"/>
      <c r="Q64" s="48"/>
      <c r="R64" s="49"/>
      <c r="S64" s="49" t="e">
        <f>#REF!=SUM(L64:R64)</f>
        <v>#REF!</v>
      </c>
      <c r="T64" s="37">
        <f>T65+T66</f>
        <v>11799.91</v>
      </c>
      <c r="U64" s="23">
        <f t="shared" si="1"/>
        <v>9.99992372881356</v>
      </c>
    </row>
    <row r="65" spans="1:21" s="40" customFormat="1" ht="46.5" customHeight="1">
      <c r="A65" s="171" t="s">
        <v>166</v>
      </c>
      <c r="B65" s="33"/>
      <c r="C65" s="180" t="s">
        <v>702</v>
      </c>
      <c r="D65" s="176" t="s">
        <v>603</v>
      </c>
      <c r="E65" s="176" t="s">
        <v>613</v>
      </c>
      <c r="F65" s="176" t="s">
        <v>696</v>
      </c>
      <c r="G65" s="176" t="s">
        <v>703</v>
      </c>
      <c r="H65" s="176" t="s">
        <v>620</v>
      </c>
      <c r="I65" s="176" t="s">
        <v>439</v>
      </c>
      <c r="J65" s="176" t="s">
        <v>605</v>
      </c>
      <c r="K65" s="176" t="s">
        <v>699</v>
      </c>
      <c r="L65" s="177">
        <v>18000</v>
      </c>
      <c r="M65" s="48"/>
      <c r="N65" s="48"/>
      <c r="O65" s="48"/>
      <c r="P65" s="48"/>
      <c r="Q65" s="48"/>
      <c r="R65" s="49"/>
      <c r="S65" s="49"/>
      <c r="T65" s="177">
        <v>10999.91</v>
      </c>
      <c r="U65" s="23">
        <f t="shared" si="1"/>
        <v>61.11061111111111</v>
      </c>
    </row>
    <row r="66" spans="1:21" s="40" customFormat="1" ht="29.25" customHeight="1">
      <c r="A66" s="171" t="s">
        <v>167</v>
      </c>
      <c r="B66" s="86"/>
      <c r="C66" s="165" t="s">
        <v>704</v>
      </c>
      <c r="D66" s="176" t="s">
        <v>603</v>
      </c>
      <c r="E66" s="176" t="s">
        <v>613</v>
      </c>
      <c r="F66" s="176" t="s">
        <v>696</v>
      </c>
      <c r="G66" s="176" t="s">
        <v>703</v>
      </c>
      <c r="H66" s="176" t="s">
        <v>705</v>
      </c>
      <c r="I66" s="176" t="s">
        <v>439</v>
      </c>
      <c r="J66" s="176" t="s">
        <v>605</v>
      </c>
      <c r="K66" s="176" t="s">
        <v>699</v>
      </c>
      <c r="L66" s="177">
        <v>100000</v>
      </c>
      <c r="M66" s="48"/>
      <c r="N66" s="48"/>
      <c r="O66" s="48"/>
      <c r="P66" s="48"/>
      <c r="Q66" s="48"/>
      <c r="R66" s="49"/>
      <c r="S66" s="49" t="e">
        <f>#REF!=SUM(L66:R66)</f>
        <v>#REF!</v>
      </c>
      <c r="T66" s="177">
        <v>800</v>
      </c>
      <c r="U66" s="23">
        <f t="shared" si="1"/>
        <v>0.8</v>
      </c>
    </row>
    <row r="67" spans="1:21" s="40" customFormat="1" ht="57" customHeight="1">
      <c r="A67" s="61" t="s">
        <v>168</v>
      </c>
      <c r="B67" s="45"/>
      <c r="C67" s="87" t="s">
        <v>706</v>
      </c>
      <c r="D67" s="35" t="s">
        <v>603</v>
      </c>
      <c r="E67" s="35" t="s">
        <v>613</v>
      </c>
      <c r="F67" s="35" t="s">
        <v>696</v>
      </c>
      <c r="G67" s="35" t="s">
        <v>707</v>
      </c>
      <c r="H67" s="35" t="s">
        <v>603</v>
      </c>
      <c r="I67" s="35" t="s">
        <v>604</v>
      </c>
      <c r="J67" s="35" t="s">
        <v>605</v>
      </c>
      <c r="K67" s="35" t="s">
        <v>603</v>
      </c>
      <c r="L67" s="88">
        <f>L68</f>
        <v>140000</v>
      </c>
      <c r="M67" s="48"/>
      <c r="N67" s="48"/>
      <c r="O67" s="48"/>
      <c r="P67" s="48"/>
      <c r="Q67" s="48"/>
      <c r="R67" s="49"/>
      <c r="S67" s="49"/>
      <c r="T67" s="88">
        <f>T68</f>
        <v>0</v>
      </c>
      <c r="U67" s="23">
        <f t="shared" si="1"/>
        <v>0</v>
      </c>
    </row>
    <row r="68" spans="1:21" s="40" customFormat="1" ht="52.5" customHeight="1">
      <c r="A68" s="171" t="s">
        <v>169</v>
      </c>
      <c r="B68" s="45"/>
      <c r="C68" s="175" t="s">
        <v>170</v>
      </c>
      <c r="D68" s="176" t="s">
        <v>603</v>
      </c>
      <c r="E68" s="176" t="s">
        <v>613</v>
      </c>
      <c r="F68" s="176" t="s">
        <v>696</v>
      </c>
      <c r="G68" s="176" t="s">
        <v>707</v>
      </c>
      <c r="H68" s="176" t="s">
        <v>603</v>
      </c>
      <c r="I68" s="176" t="s">
        <v>439</v>
      </c>
      <c r="J68" s="176" t="s">
        <v>605</v>
      </c>
      <c r="K68" s="176" t="s">
        <v>699</v>
      </c>
      <c r="L68" s="181">
        <v>140000</v>
      </c>
      <c r="M68" s="48"/>
      <c r="N68" s="48"/>
      <c r="O68" s="48"/>
      <c r="P68" s="48"/>
      <c r="Q68" s="48"/>
      <c r="R68" s="49"/>
      <c r="S68" s="49"/>
      <c r="T68" s="181"/>
      <c r="U68" s="23">
        <f t="shared" si="1"/>
        <v>0</v>
      </c>
    </row>
    <row r="69" spans="1:21" s="40" customFormat="1" ht="33.75" customHeight="1">
      <c r="A69" s="61" t="s">
        <v>171</v>
      </c>
      <c r="B69" s="45"/>
      <c r="C69" s="174" t="s">
        <v>715</v>
      </c>
      <c r="D69" s="35" t="s">
        <v>603</v>
      </c>
      <c r="E69" s="35" t="s">
        <v>613</v>
      </c>
      <c r="F69" s="35" t="s">
        <v>696</v>
      </c>
      <c r="G69" s="35" t="s">
        <v>708</v>
      </c>
      <c r="H69" s="35" t="s">
        <v>603</v>
      </c>
      <c r="I69" s="35" t="s">
        <v>604</v>
      </c>
      <c r="J69" s="35" t="s">
        <v>605</v>
      </c>
      <c r="K69" s="35" t="s">
        <v>603</v>
      </c>
      <c r="L69" s="90">
        <f>L70</f>
        <v>20000</v>
      </c>
      <c r="M69" s="48"/>
      <c r="N69" s="48"/>
      <c r="O69" s="48"/>
      <c r="P69" s="48"/>
      <c r="Q69" s="48"/>
      <c r="R69" s="49"/>
      <c r="S69" s="49"/>
      <c r="T69" s="90">
        <f>T70</f>
        <v>0</v>
      </c>
      <c r="U69" s="23">
        <f t="shared" si="1"/>
        <v>0</v>
      </c>
    </row>
    <row r="70" spans="1:21" s="40" customFormat="1" ht="47.25" customHeight="1">
      <c r="A70" s="171" t="s">
        <v>172</v>
      </c>
      <c r="B70" s="45"/>
      <c r="C70" s="175" t="s">
        <v>173</v>
      </c>
      <c r="D70" s="182" t="s">
        <v>603</v>
      </c>
      <c r="E70" s="182" t="s">
        <v>613</v>
      </c>
      <c r="F70" s="182" t="s">
        <v>696</v>
      </c>
      <c r="G70" s="182" t="s">
        <v>708</v>
      </c>
      <c r="H70" s="182" t="s">
        <v>709</v>
      </c>
      <c r="I70" s="182" t="s">
        <v>439</v>
      </c>
      <c r="J70" s="182" t="s">
        <v>605</v>
      </c>
      <c r="K70" s="182" t="s">
        <v>699</v>
      </c>
      <c r="L70" s="183">
        <v>20000</v>
      </c>
      <c r="M70" s="48"/>
      <c r="N70" s="48"/>
      <c r="O70" s="48"/>
      <c r="P70" s="48"/>
      <c r="Q70" s="48"/>
      <c r="R70" s="49"/>
      <c r="S70" s="49"/>
      <c r="T70" s="183"/>
      <c r="U70" s="23">
        <f t="shared" si="1"/>
        <v>0</v>
      </c>
    </row>
    <row r="71" spans="1:21" ht="39.75" customHeight="1">
      <c r="A71" s="61" t="s">
        <v>174</v>
      </c>
      <c r="B71" s="45"/>
      <c r="C71" s="89" t="s">
        <v>710</v>
      </c>
      <c r="D71" s="35" t="s">
        <v>603</v>
      </c>
      <c r="E71" s="35" t="s">
        <v>613</v>
      </c>
      <c r="F71" s="35" t="s">
        <v>696</v>
      </c>
      <c r="G71" s="35" t="s">
        <v>711</v>
      </c>
      <c r="H71" s="35" t="s">
        <v>603</v>
      </c>
      <c r="I71" s="35" t="s">
        <v>604</v>
      </c>
      <c r="J71" s="35" t="s">
        <v>605</v>
      </c>
      <c r="K71" s="35" t="s">
        <v>603</v>
      </c>
      <c r="L71" s="90">
        <f>L72</f>
        <v>300000</v>
      </c>
      <c r="M71" s="21" t="e">
        <f aca="true" t="shared" si="7" ref="M71:R71">M73</f>
        <v>#REF!</v>
      </c>
      <c r="N71" s="21" t="e">
        <f t="shared" si="7"/>
        <v>#REF!</v>
      </c>
      <c r="O71" s="21" t="e">
        <f t="shared" si="7"/>
        <v>#REF!</v>
      </c>
      <c r="P71" s="21" t="e">
        <f t="shared" si="7"/>
        <v>#REF!</v>
      </c>
      <c r="Q71" s="21" t="e">
        <f t="shared" si="7"/>
        <v>#REF!</v>
      </c>
      <c r="R71" s="91" t="e">
        <f t="shared" si="7"/>
        <v>#REF!</v>
      </c>
      <c r="S71" s="91" t="e">
        <f>#REF!=SUM(L71:R71)</f>
        <v>#REF!</v>
      </c>
      <c r="T71" s="90">
        <f>T72</f>
        <v>174973.43</v>
      </c>
      <c r="U71" s="23">
        <f t="shared" si="1"/>
        <v>58.32447666666667</v>
      </c>
    </row>
    <row r="72" spans="1:21" ht="56.25" customHeight="1">
      <c r="A72" s="171" t="s">
        <v>175</v>
      </c>
      <c r="B72" s="45"/>
      <c r="C72" s="175" t="s">
        <v>176</v>
      </c>
      <c r="D72" s="182" t="s">
        <v>603</v>
      </c>
      <c r="E72" s="182" t="s">
        <v>613</v>
      </c>
      <c r="F72" s="182" t="s">
        <v>696</v>
      </c>
      <c r="G72" s="182" t="s">
        <v>711</v>
      </c>
      <c r="H72" s="182" t="s">
        <v>603</v>
      </c>
      <c r="I72" s="182" t="s">
        <v>439</v>
      </c>
      <c r="J72" s="182" t="s">
        <v>605</v>
      </c>
      <c r="K72" s="182" t="s">
        <v>699</v>
      </c>
      <c r="L72" s="183">
        <v>300000</v>
      </c>
      <c r="M72" s="21"/>
      <c r="N72" s="21"/>
      <c r="O72" s="21"/>
      <c r="P72" s="21"/>
      <c r="Q72" s="21"/>
      <c r="R72" s="91"/>
      <c r="S72" s="91"/>
      <c r="T72" s="183">
        <v>174973.43</v>
      </c>
      <c r="U72" s="23"/>
    </row>
    <row r="73" spans="1:21" ht="61.5" customHeight="1">
      <c r="A73" s="61" t="s">
        <v>177</v>
      </c>
      <c r="B73" s="45"/>
      <c r="C73" s="89" t="s">
        <v>712</v>
      </c>
      <c r="D73" s="35" t="s">
        <v>473</v>
      </c>
      <c r="E73" s="35" t="s">
        <v>613</v>
      </c>
      <c r="F73" s="35" t="s">
        <v>696</v>
      </c>
      <c r="G73" s="35" t="s">
        <v>713</v>
      </c>
      <c r="H73" s="35" t="s">
        <v>620</v>
      </c>
      <c r="I73" s="35" t="s">
        <v>446</v>
      </c>
      <c r="J73" s="35" t="s">
        <v>714</v>
      </c>
      <c r="K73" s="35" t="s">
        <v>699</v>
      </c>
      <c r="L73" s="90">
        <f>L74</f>
        <v>1000</v>
      </c>
      <c r="M73" s="30" t="e">
        <f>M74+M85+#REF!+#REF!</f>
        <v>#REF!</v>
      </c>
      <c r="N73" s="30" t="e">
        <f>N74+N85+#REF!+#REF!</f>
        <v>#REF!</v>
      </c>
      <c r="O73" s="30" t="e">
        <f>O74+O85+#REF!+#REF!</f>
        <v>#REF!</v>
      </c>
      <c r="P73" s="30" t="e">
        <f>P74+P85+#REF!+#REF!</f>
        <v>#REF!</v>
      </c>
      <c r="Q73" s="30" t="e">
        <f>Q74+Q85+#REF!+#REF!</f>
        <v>#REF!</v>
      </c>
      <c r="R73" s="31" t="e">
        <f>R74+R85+#REF!+#REF!</f>
        <v>#REF!</v>
      </c>
      <c r="S73" s="31" t="e">
        <f>#REF!=SUM(L73:R73)</f>
        <v>#REF!</v>
      </c>
      <c r="T73" s="90">
        <f>T74</f>
        <v>0</v>
      </c>
      <c r="U73" s="23">
        <f t="shared" si="1"/>
        <v>0</v>
      </c>
    </row>
    <row r="74" spans="1:21" ht="55.5" customHeight="1">
      <c r="A74" s="171" t="s">
        <v>178</v>
      </c>
      <c r="B74" s="45"/>
      <c r="C74" s="175" t="s">
        <v>179</v>
      </c>
      <c r="D74" s="182" t="s">
        <v>473</v>
      </c>
      <c r="E74" s="182" t="s">
        <v>613</v>
      </c>
      <c r="F74" s="182" t="s">
        <v>696</v>
      </c>
      <c r="G74" s="182" t="s">
        <v>713</v>
      </c>
      <c r="H74" s="182" t="s">
        <v>620</v>
      </c>
      <c r="I74" s="182" t="s">
        <v>446</v>
      </c>
      <c r="J74" s="182" t="s">
        <v>714</v>
      </c>
      <c r="K74" s="182" t="s">
        <v>699</v>
      </c>
      <c r="L74" s="183">
        <v>1000</v>
      </c>
      <c r="M74" s="38">
        <f aca="true" t="shared" si="8" ref="M74:R74">SUM(M75:M76)</f>
        <v>0</v>
      </c>
      <c r="N74" s="38">
        <f t="shared" si="8"/>
        <v>0</v>
      </c>
      <c r="O74" s="38">
        <f t="shared" si="8"/>
        <v>0</v>
      </c>
      <c r="P74" s="38">
        <f t="shared" si="8"/>
        <v>0</v>
      </c>
      <c r="Q74" s="38">
        <f t="shared" si="8"/>
        <v>0</v>
      </c>
      <c r="R74" s="39">
        <f t="shared" si="8"/>
        <v>0</v>
      </c>
      <c r="S74" s="39" t="e">
        <f>#REF!=SUM(L74:R74)</f>
        <v>#REF!</v>
      </c>
      <c r="T74" s="183"/>
      <c r="U74" s="23">
        <f t="shared" si="1"/>
        <v>0</v>
      </c>
    </row>
    <row r="75" spans="1:21" ht="18.75" customHeight="1">
      <c r="A75" s="61" t="s">
        <v>180</v>
      </c>
      <c r="B75" s="45"/>
      <c r="C75" s="34" t="s">
        <v>715</v>
      </c>
      <c r="D75" s="35" t="s">
        <v>603</v>
      </c>
      <c r="E75" s="35" t="s">
        <v>613</v>
      </c>
      <c r="F75" s="35" t="s">
        <v>696</v>
      </c>
      <c r="G75" s="35" t="s">
        <v>716</v>
      </c>
      <c r="H75" s="35" t="s">
        <v>603</v>
      </c>
      <c r="I75" s="35" t="s">
        <v>604</v>
      </c>
      <c r="J75" s="35" t="s">
        <v>605</v>
      </c>
      <c r="K75" s="35" t="s">
        <v>699</v>
      </c>
      <c r="L75" s="92">
        <f>L76</f>
        <v>600000</v>
      </c>
      <c r="M75" s="48"/>
      <c r="N75" s="48"/>
      <c r="O75" s="48"/>
      <c r="P75" s="48"/>
      <c r="Q75" s="48"/>
      <c r="R75" s="49"/>
      <c r="S75" s="49" t="e">
        <f>#REF!=SUM(L75:R75)</f>
        <v>#REF!</v>
      </c>
      <c r="T75" s="92">
        <f>T76</f>
        <v>318584.12</v>
      </c>
      <c r="U75" s="23">
        <f t="shared" si="1"/>
        <v>53.09735333333333</v>
      </c>
    </row>
    <row r="76" spans="1:21" ht="34.5" customHeight="1">
      <c r="A76" s="171" t="s">
        <v>181</v>
      </c>
      <c r="B76" s="45"/>
      <c r="C76" s="93" t="s">
        <v>717</v>
      </c>
      <c r="D76" s="46" t="s">
        <v>603</v>
      </c>
      <c r="E76" s="46" t="s">
        <v>613</v>
      </c>
      <c r="F76" s="46" t="s">
        <v>696</v>
      </c>
      <c r="G76" s="46" t="s">
        <v>716</v>
      </c>
      <c r="H76" s="46" t="s">
        <v>656</v>
      </c>
      <c r="I76" s="46" t="s">
        <v>445</v>
      </c>
      <c r="J76" s="46" t="s">
        <v>605</v>
      </c>
      <c r="K76" s="46" t="s">
        <v>699</v>
      </c>
      <c r="L76" s="44">
        <v>600000</v>
      </c>
      <c r="M76" s="48"/>
      <c r="N76" s="48"/>
      <c r="O76" s="48"/>
      <c r="P76" s="48"/>
      <c r="Q76" s="48"/>
      <c r="R76" s="49"/>
      <c r="S76" s="49" t="e">
        <f>#REF!=SUM(L76:R76)</f>
        <v>#REF!</v>
      </c>
      <c r="T76" s="44">
        <v>318584.12</v>
      </c>
      <c r="U76" s="23">
        <f t="shared" si="1"/>
        <v>53.09735333333333</v>
      </c>
    </row>
    <row r="77" spans="1:21" ht="22.5" customHeight="1">
      <c r="A77" s="94" t="s">
        <v>718</v>
      </c>
      <c r="B77" s="45"/>
      <c r="C77" s="26" t="s">
        <v>719</v>
      </c>
      <c r="D77" s="95" t="s">
        <v>603</v>
      </c>
      <c r="E77" s="95" t="s">
        <v>613</v>
      </c>
      <c r="F77" s="95" t="s">
        <v>720</v>
      </c>
      <c r="G77" s="95" t="s">
        <v>604</v>
      </c>
      <c r="H77" s="95" t="s">
        <v>603</v>
      </c>
      <c r="I77" s="95" t="s">
        <v>604</v>
      </c>
      <c r="J77" s="95" t="s">
        <v>605</v>
      </c>
      <c r="K77" s="95" t="s">
        <v>603</v>
      </c>
      <c r="L77" s="96">
        <f>L78</f>
        <v>219662.59</v>
      </c>
      <c r="M77" s="48"/>
      <c r="N77" s="48"/>
      <c r="O77" s="48"/>
      <c r="P77" s="48"/>
      <c r="Q77" s="48"/>
      <c r="R77" s="49"/>
      <c r="S77" s="49"/>
      <c r="T77" s="96">
        <f>T78</f>
        <v>96738.41999999998</v>
      </c>
      <c r="U77" s="23">
        <f t="shared" si="1"/>
        <v>44.039551750710025</v>
      </c>
    </row>
    <row r="78" spans="1:21" ht="22.5" customHeight="1">
      <c r="A78" s="61" t="s">
        <v>723</v>
      </c>
      <c r="B78" s="97"/>
      <c r="C78" s="34" t="s">
        <v>724</v>
      </c>
      <c r="D78" s="35" t="s">
        <v>603</v>
      </c>
      <c r="E78" s="35" t="s">
        <v>613</v>
      </c>
      <c r="F78" s="35" t="s">
        <v>720</v>
      </c>
      <c r="G78" s="35" t="s">
        <v>445</v>
      </c>
      <c r="H78" s="35" t="s">
        <v>603</v>
      </c>
      <c r="I78" s="35" t="s">
        <v>604</v>
      </c>
      <c r="J78" s="35" t="s">
        <v>605</v>
      </c>
      <c r="K78" s="35" t="s">
        <v>603</v>
      </c>
      <c r="L78" s="92">
        <f>L80</f>
        <v>219662.59</v>
      </c>
      <c r="M78" s="48"/>
      <c r="N78" s="48"/>
      <c r="O78" s="48"/>
      <c r="P78" s="48"/>
      <c r="Q78" s="48"/>
      <c r="R78" s="49"/>
      <c r="S78" s="49"/>
      <c r="T78" s="92">
        <f>T79+T80</f>
        <v>96738.41999999998</v>
      </c>
      <c r="U78" s="23">
        <f aca="true" t="shared" si="9" ref="U78:U124">T78/L78*100</f>
        <v>44.039551750710025</v>
      </c>
    </row>
    <row r="79" spans="1:21" ht="22.5" customHeight="1">
      <c r="A79" s="61"/>
      <c r="B79" s="97"/>
      <c r="C79" s="50" t="s">
        <v>721</v>
      </c>
      <c r="D79" s="43" t="s">
        <v>603</v>
      </c>
      <c r="E79" s="43" t="s">
        <v>613</v>
      </c>
      <c r="F79" s="43" t="s">
        <v>720</v>
      </c>
      <c r="G79" s="43" t="s">
        <v>439</v>
      </c>
      <c r="H79" s="43" t="s">
        <v>656</v>
      </c>
      <c r="I79" s="43" t="s">
        <v>445</v>
      </c>
      <c r="J79" s="43" t="s">
        <v>605</v>
      </c>
      <c r="K79" s="43" t="s">
        <v>722</v>
      </c>
      <c r="L79" s="189"/>
      <c r="M79" s="48"/>
      <c r="N79" s="48"/>
      <c r="O79" s="48"/>
      <c r="P79" s="48"/>
      <c r="Q79" s="48"/>
      <c r="R79" s="49"/>
      <c r="S79" s="49"/>
      <c r="T79" s="189">
        <v>-35817.6</v>
      </c>
      <c r="U79" s="23"/>
    </row>
    <row r="80" spans="1:21" ht="19.5" customHeight="1">
      <c r="A80" s="98"/>
      <c r="B80" s="77"/>
      <c r="C80" s="82" t="s">
        <v>725</v>
      </c>
      <c r="D80" s="43" t="s">
        <v>603</v>
      </c>
      <c r="E80" s="43" t="s">
        <v>613</v>
      </c>
      <c r="F80" s="43" t="s">
        <v>720</v>
      </c>
      <c r="G80" s="43" t="s">
        <v>445</v>
      </c>
      <c r="H80" s="43" t="s">
        <v>656</v>
      </c>
      <c r="I80" s="43" t="s">
        <v>445</v>
      </c>
      <c r="J80" s="43" t="s">
        <v>605</v>
      </c>
      <c r="K80" s="43" t="s">
        <v>722</v>
      </c>
      <c r="L80" s="44">
        <v>219662.59</v>
      </c>
      <c r="M80" s="48"/>
      <c r="N80" s="48"/>
      <c r="O80" s="48"/>
      <c r="P80" s="48"/>
      <c r="Q80" s="48"/>
      <c r="R80" s="49"/>
      <c r="S80" s="49"/>
      <c r="T80" s="44">
        <v>132556.02</v>
      </c>
      <c r="U80" s="23">
        <f t="shared" si="9"/>
        <v>60.345286832864886</v>
      </c>
    </row>
    <row r="81" spans="1:21" ht="27" customHeight="1">
      <c r="A81" s="16" t="s">
        <v>726</v>
      </c>
      <c r="B81" s="45"/>
      <c r="C81" s="17" t="s">
        <v>727</v>
      </c>
      <c r="D81" s="18" t="s">
        <v>603</v>
      </c>
      <c r="E81" s="19" t="s">
        <v>728</v>
      </c>
      <c r="F81" s="19" t="s">
        <v>604</v>
      </c>
      <c r="G81" s="19" t="s">
        <v>604</v>
      </c>
      <c r="H81" s="19" t="s">
        <v>603</v>
      </c>
      <c r="I81" s="19" t="s">
        <v>604</v>
      </c>
      <c r="J81" s="19" t="s">
        <v>605</v>
      </c>
      <c r="K81" s="19" t="s">
        <v>603</v>
      </c>
      <c r="L81" s="20">
        <f>L82+L118+L122</f>
        <v>263777766</v>
      </c>
      <c r="M81" s="48"/>
      <c r="N81" s="48"/>
      <c r="O81" s="48"/>
      <c r="P81" s="48"/>
      <c r="Q81" s="48"/>
      <c r="R81" s="49"/>
      <c r="S81" s="49"/>
      <c r="T81" s="20">
        <f>T82+T118+T120+T122</f>
        <v>147119708.54999998</v>
      </c>
      <c r="U81" s="23">
        <f t="shared" si="9"/>
        <v>55.77411272411792</v>
      </c>
    </row>
    <row r="82" spans="1:21" ht="39.75" customHeight="1">
      <c r="A82" s="25" t="s">
        <v>606</v>
      </c>
      <c r="B82" s="33"/>
      <c r="C82" s="26" t="s">
        <v>729</v>
      </c>
      <c r="D82" s="27" t="s">
        <v>603</v>
      </c>
      <c r="E82" s="28" t="s">
        <v>728</v>
      </c>
      <c r="F82" s="28" t="s">
        <v>446</v>
      </c>
      <c r="G82" s="28" t="s">
        <v>604</v>
      </c>
      <c r="H82" s="28" t="s">
        <v>603</v>
      </c>
      <c r="I82" s="28" t="s">
        <v>604</v>
      </c>
      <c r="J82" s="28" t="s">
        <v>605</v>
      </c>
      <c r="K82" s="28" t="s">
        <v>603</v>
      </c>
      <c r="L82" s="29">
        <f>L83+L86+L97+L110</f>
        <v>266325363.59</v>
      </c>
      <c r="M82" s="48"/>
      <c r="N82" s="48"/>
      <c r="O82" s="48"/>
      <c r="P82" s="48"/>
      <c r="Q82" s="48"/>
      <c r="R82" s="49"/>
      <c r="S82" s="49"/>
      <c r="T82" s="29">
        <f>T83+T86+T97+T110</f>
        <v>149511479.23</v>
      </c>
      <c r="U82" s="23">
        <f t="shared" si="9"/>
        <v>56.13865582106873</v>
      </c>
    </row>
    <row r="83" spans="1:21" ht="21" customHeight="1">
      <c r="A83" s="33" t="s">
        <v>608</v>
      </c>
      <c r="B83" s="45"/>
      <c r="C83" s="34" t="s">
        <v>730</v>
      </c>
      <c r="D83" s="35" t="s">
        <v>603</v>
      </c>
      <c r="E83" s="35" t="s">
        <v>728</v>
      </c>
      <c r="F83" s="35" t="s">
        <v>446</v>
      </c>
      <c r="G83" s="35" t="s">
        <v>439</v>
      </c>
      <c r="H83" s="35" t="s">
        <v>603</v>
      </c>
      <c r="I83" s="35" t="s">
        <v>604</v>
      </c>
      <c r="J83" s="35" t="s">
        <v>605</v>
      </c>
      <c r="K83" s="35" t="s">
        <v>731</v>
      </c>
      <c r="L83" s="37">
        <f>L84</f>
        <v>10929000</v>
      </c>
      <c r="M83" s="48"/>
      <c r="N83" s="48"/>
      <c r="O83" s="48"/>
      <c r="P83" s="48"/>
      <c r="Q83" s="48"/>
      <c r="R83" s="49"/>
      <c r="S83" s="49"/>
      <c r="T83" s="37">
        <f>T84</f>
        <v>5465000</v>
      </c>
      <c r="U83" s="23">
        <f t="shared" si="9"/>
        <v>50.00457498398756</v>
      </c>
    </row>
    <row r="84" spans="1:21" ht="33" customHeight="1">
      <c r="A84" s="41" t="s">
        <v>611</v>
      </c>
      <c r="B84" s="45"/>
      <c r="C84" s="99" t="s">
        <v>732</v>
      </c>
      <c r="D84" s="100" t="s">
        <v>603</v>
      </c>
      <c r="E84" s="100" t="s">
        <v>728</v>
      </c>
      <c r="F84" s="100" t="s">
        <v>446</v>
      </c>
      <c r="G84" s="100" t="s">
        <v>439</v>
      </c>
      <c r="H84" s="100" t="s">
        <v>733</v>
      </c>
      <c r="I84" s="100" t="s">
        <v>604</v>
      </c>
      <c r="J84" s="100" t="s">
        <v>605</v>
      </c>
      <c r="K84" s="100" t="s">
        <v>731</v>
      </c>
      <c r="L84" s="101">
        <f>L85</f>
        <v>10929000</v>
      </c>
      <c r="M84" s="48"/>
      <c r="N84" s="48"/>
      <c r="O84" s="48"/>
      <c r="P84" s="48"/>
      <c r="Q84" s="48"/>
      <c r="R84" s="49"/>
      <c r="S84" s="49"/>
      <c r="T84" s="101">
        <f>T85</f>
        <v>5465000</v>
      </c>
      <c r="U84" s="23">
        <f t="shared" si="9"/>
        <v>50.00457498398756</v>
      </c>
    </row>
    <row r="85" spans="1:21" ht="38.25" customHeight="1">
      <c r="A85" s="41" t="s">
        <v>182</v>
      </c>
      <c r="B85" s="45"/>
      <c r="C85" s="57" t="s">
        <v>734</v>
      </c>
      <c r="D85" s="46" t="s">
        <v>603</v>
      </c>
      <c r="E85" s="46" t="s">
        <v>728</v>
      </c>
      <c r="F85" s="46" t="s">
        <v>446</v>
      </c>
      <c r="G85" s="46" t="s">
        <v>439</v>
      </c>
      <c r="H85" s="46" t="s">
        <v>733</v>
      </c>
      <c r="I85" s="46" t="s">
        <v>445</v>
      </c>
      <c r="J85" s="46" t="s">
        <v>605</v>
      </c>
      <c r="K85" s="46" t="s">
        <v>731</v>
      </c>
      <c r="L85" s="44">
        <v>10929000</v>
      </c>
      <c r="M85" s="38" t="e">
        <f>#REF!+#REF!</f>
        <v>#REF!</v>
      </c>
      <c r="N85" s="38" t="e">
        <f>#REF!+#REF!</f>
        <v>#REF!</v>
      </c>
      <c r="O85" s="38" t="e">
        <f>#REF!+#REF!</f>
        <v>#REF!</v>
      </c>
      <c r="P85" s="38" t="e">
        <f>#REF!+#REF!</f>
        <v>#REF!</v>
      </c>
      <c r="Q85" s="38" t="e">
        <f>#REF!+#REF!</f>
        <v>#REF!</v>
      </c>
      <c r="R85" s="39" t="e">
        <f>#REF!+#REF!</f>
        <v>#REF!</v>
      </c>
      <c r="S85" s="39" t="e">
        <f>#REF!=SUM(L85:R85)</f>
        <v>#REF!</v>
      </c>
      <c r="T85" s="44">
        <v>5465000</v>
      </c>
      <c r="U85" s="23">
        <f t="shared" si="9"/>
        <v>50.00457498398756</v>
      </c>
    </row>
    <row r="86" spans="1:21" ht="33" customHeight="1">
      <c r="A86" s="33" t="s">
        <v>735</v>
      </c>
      <c r="B86" s="45"/>
      <c r="C86" s="34" t="s">
        <v>736</v>
      </c>
      <c r="D86" s="35" t="s">
        <v>603</v>
      </c>
      <c r="E86" s="35" t="s">
        <v>728</v>
      </c>
      <c r="F86" s="35" t="s">
        <v>446</v>
      </c>
      <c r="G86" s="35" t="s">
        <v>446</v>
      </c>
      <c r="H86" s="35" t="s">
        <v>603</v>
      </c>
      <c r="I86" s="35" t="s">
        <v>604</v>
      </c>
      <c r="J86" s="35" t="s">
        <v>605</v>
      </c>
      <c r="K86" s="35" t="s">
        <v>731</v>
      </c>
      <c r="L86" s="37">
        <f>SUM(L87:L95)</f>
        <v>33753363.59</v>
      </c>
      <c r="M86" s="38"/>
      <c r="N86" s="38"/>
      <c r="O86" s="38"/>
      <c r="P86" s="38"/>
      <c r="Q86" s="38"/>
      <c r="R86" s="39"/>
      <c r="S86" s="39"/>
      <c r="T86" s="37">
        <f>SUM(T87:T95)</f>
        <v>5659052.41</v>
      </c>
      <c r="U86" s="23">
        <f t="shared" si="9"/>
        <v>16.76589177523211</v>
      </c>
    </row>
    <row r="87" spans="1:21" ht="24" customHeight="1">
      <c r="A87" s="41" t="s">
        <v>611</v>
      </c>
      <c r="B87" s="45"/>
      <c r="C87" s="50" t="s">
        <v>737</v>
      </c>
      <c r="D87" s="43" t="s">
        <v>603</v>
      </c>
      <c r="E87" s="43" t="s">
        <v>728</v>
      </c>
      <c r="F87" s="43" t="s">
        <v>446</v>
      </c>
      <c r="G87" s="43" t="s">
        <v>446</v>
      </c>
      <c r="H87" s="43" t="s">
        <v>738</v>
      </c>
      <c r="I87" s="43" t="s">
        <v>445</v>
      </c>
      <c r="J87" s="43" t="s">
        <v>605</v>
      </c>
      <c r="K87" s="43" t="s">
        <v>731</v>
      </c>
      <c r="L87" s="44">
        <v>0</v>
      </c>
      <c r="M87" s="38"/>
      <c r="N87" s="38"/>
      <c r="O87" s="38"/>
      <c r="P87" s="38"/>
      <c r="Q87" s="38"/>
      <c r="R87" s="39"/>
      <c r="S87" s="39"/>
      <c r="T87" s="44">
        <v>0</v>
      </c>
      <c r="U87" s="23"/>
    </row>
    <row r="88" spans="1:21" ht="35.25" customHeight="1">
      <c r="A88" s="41" t="s">
        <v>615</v>
      </c>
      <c r="B88" s="33"/>
      <c r="C88" s="50" t="s">
        <v>739</v>
      </c>
      <c r="D88" s="43" t="s">
        <v>603</v>
      </c>
      <c r="E88" s="43" t="s">
        <v>728</v>
      </c>
      <c r="F88" s="43" t="s">
        <v>446</v>
      </c>
      <c r="G88" s="43" t="s">
        <v>446</v>
      </c>
      <c r="H88" s="43" t="s">
        <v>740</v>
      </c>
      <c r="I88" s="43" t="s">
        <v>445</v>
      </c>
      <c r="J88" s="43" t="s">
        <v>605</v>
      </c>
      <c r="K88" s="43" t="s">
        <v>731</v>
      </c>
      <c r="L88" s="44">
        <v>0</v>
      </c>
      <c r="M88" s="38"/>
      <c r="N88" s="38"/>
      <c r="O88" s="38"/>
      <c r="P88" s="38"/>
      <c r="Q88" s="38"/>
      <c r="R88" s="39"/>
      <c r="S88" s="39"/>
      <c r="T88" s="44">
        <v>0</v>
      </c>
      <c r="U88" s="23" t="e">
        <f t="shared" si="9"/>
        <v>#DIV/0!</v>
      </c>
    </row>
    <row r="89" spans="1:21" ht="33.75" customHeight="1">
      <c r="A89" s="41" t="s">
        <v>618</v>
      </c>
      <c r="B89" s="102"/>
      <c r="C89" s="50" t="s">
        <v>741</v>
      </c>
      <c r="D89" s="43" t="s">
        <v>603</v>
      </c>
      <c r="E89" s="43" t="s">
        <v>728</v>
      </c>
      <c r="F89" s="43" t="s">
        <v>446</v>
      </c>
      <c r="G89" s="43" t="s">
        <v>446</v>
      </c>
      <c r="H89" s="43" t="s">
        <v>742</v>
      </c>
      <c r="I89" s="43" t="s">
        <v>445</v>
      </c>
      <c r="J89" s="43" t="s">
        <v>605</v>
      </c>
      <c r="K89" s="43" t="s">
        <v>731</v>
      </c>
      <c r="L89" s="44">
        <v>0</v>
      </c>
      <c r="M89" s="48"/>
      <c r="N89" s="48"/>
      <c r="O89" s="48"/>
      <c r="P89" s="48"/>
      <c r="Q89" s="48"/>
      <c r="R89" s="49"/>
      <c r="S89" s="49"/>
      <c r="T89" s="44">
        <v>0</v>
      </c>
      <c r="U89" s="23" t="e">
        <f t="shared" si="9"/>
        <v>#DIV/0!</v>
      </c>
    </row>
    <row r="90" spans="1:21" ht="33.75" customHeight="1">
      <c r="A90" s="41" t="s">
        <v>368</v>
      </c>
      <c r="B90" s="103"/>
      <c r="C90" s="64" t="s">
        <v>369</v>
      </c>
      <c r="D90" s="43" t="s">
        <v>603</v>
      </c>
      <c r="E90" s="43" t="s">
        <v>728</v>
      </c>
      <c r="F90" s="43" t="s">
        <v>446</v>
      </c>
      <c r="G90" s="43" t="s">
        <v>446</v>
      </c>
      <c r="H90" s="43" t="s">
        <v>744</v>
      </c>
      <c r="I90" s="43" t="s">
        <v>445</v>
      </c>
      <c r="J90" s="43" t="s">
        <v>605</v>
      </c>
      <c r="K90" s="43" t="s">
        <v>731</v>
      </c>
      <c r="L90" s="44">
        <v>10067000</v>
      </c>
      <c r="M90" s="48"/>
      <c r="N90" s="48"/>
      <c r="O90" s="48"/>
      <c r="P90" s="48"/>
      <c r="Q90" s="48"/>
      <c r="R90" s="49"/>
      <c r="S90" s="49"/>
      <c r="T90" s="44"/>
      <c r="U90" s="23"/>
    </row>
    <row r="91" spans="1:21" ht="38.25" customHeight="1">
      <c r="A91" s="41" t="s">
        <v>621</v>
      </c>
      <c r="B91" s="103"/>
      <c r="C91" s="64" t="s">
        <v>743</v>
      </c>
      <c r="D91" s="43" t="s">
        <v>603</v>
      </c>
      <c r="E91" s="43" t="s">
        <v>728</v>
      </c>
      <c r="F91" s="43" t="s">
        <v>446</v>
      </c>
      <c r="G91" s="43" t="s">
        <v>446</v>
      </c>
      <c r="H91" s="43" t="s">
        <v>744</v>
      </c>
      <c r="I91" s="43" t="s">
        <v>445</v>
      </c>
      <c r="J91" s="43" t="s">
        <v>605</v>
      </c>
      <c r="K91" s="43" t="s">
        <v>731</v>
      </c>
      <c r="L91" s="44">
        <v>0</v>
      </c>
      <c r="M91" s="48"/>
      <c r="N91" s="48"/>
      <c r="O91" s="48"/>
      <c r="P91" s="48"/>
      <c r="Q91" s="48"/>
      <c r="R91" s="49"/>
      <c r="S91" s="49"/>
      <c r="T91" s="44">
        <v>0</v>
      </c>
      <c r="U91" s="23" t="e">
        <f t="shared" si="9"/>
        <v>#DIV/0!</v>
      </c>
    </row>
    <row r="92" spans="1:21" ht="69.75" customHeight="1" thickBot="1">
      <c r="A92" s="41" t="s">
        <v>183</v>
      </c>
      <c r="B92" s="103"/>
      <c r="C92" s="67" t="s">
        <v>184</v>
      </c>
      <c r="D92" s="100" t="s">
        <v>603</v>
      </c>
      <c r="E92" s="100" t="s">
        <v>728</v>
      </c>
      <c r="F92" s="100" t="s">
        <v>446</v>
      </c>
      <c r="G92" s="100" t="s">
        <v>446</v>
      </c>
      <c r="H92" s="100" t="s">
        <v>185</v>
      </c>
      <c r="I92" s="100" t="s">
        <v>445</v>
      </c>
      <c r="J92" s="100" t="s">
        <v>745</v>
      </c>
      <c r="K92" s="100" t="s">
        <v>731</v>
      </c>
      <c r="L92" s="53">
        <v>0</v>
      </c>
      <c r="M92" s="48"/>
      <c r="N92" s="48"/>
      <c r="O92" s="48"/>
      <c r="P92" s="48"/>
      <c r="Q92" s="48"/>
      <c r="R92" s="49"/>
      <c r="S92" s="49"/>
      <c r="T92" s="53">
        <v>0</v>
      </c>
      <c r="U92" s="23" t="e">
        <f t="shared" si="9"/>
        <v>#DIV/0!</v>
      </c>
    </row>
    <row r="93" spans="1:21" ht="37.5" customHeight="1" thickBot="1">
      <c r="A93" s="41" t="s">
        <v>186</v>
      </c>
      <c r="B93" s="104"/>
      <c r="C93" s="51" t="s">
        <v>0</v>
      </c>
      <c r="D93" s="43" t="s">
        <v>603</v>
      </c>
      <c r="E93" s="43" t="s">
        <v>728</v>
      </c>
      <c r="F93" s="43" t="s">
        <v>446</v>
      </c>
      <c r="G93" s="43" t="s">
        <v>446</v>
      </c>
      <c r="H93" s="43" t="s">
        <v>1</v>
      </c>
      <c r="I93" s="43" t="s">
        <v>445</v>
      </c>
      <c r="J93" s="43" t="s">
        <v>745</v>
      </c>
      <c r="K93" s="43" t="s">
        <v>731</v>
      </c>
      <c r="L93" s="53">
        <v>0</v>
      </c>
      <c r="M93" s="48"/>
      <c r="N93" s="48"/>
      <c r="O93" s="48"/>
      <c r="P93" s="48"/>
      <c r="Q93" s="48"/>
      <c r="R93" s="49"/>
      <c r="S93" s="49"/>
      <c r="T93" s="53">
        <v>0</v>
      </c>
      <c r="U93" s="23" t="e">
        <f t="shared" si="9"/>
        <v>#DIV/0!</v>
      </c>
    </row>
    <row r="94" spans="1:21" ht="40.5" customHeight="1">
      <c r="A94" s="41" t="s">
        <v>187</v>
      </c>
      <c r="B94" s="105"/>
      <c r="C94" s="51" t="s">
        <v>2</v>
      </c>
      <c r="D94" s="43" t="s">
        <v>603</v>
      </c>
      <c r="E94" s="43" t="s">
        <v>728</v>
      </c>
      <c r="F94" s="43" t="s">
        <v>446</v>
      </c>
      <c r="G94" s="43" t="s">
        <v>446</v>
      </c>
      <c r="H94" s="43" t="s">
        <v>3</v>
      </c>
      <c r="I94" s="43" t="s">
        <v>445</v>
      </c>
      <c r="J94" s="43" t="s">
        <v>745</v>
      </c>
      <c r="K94" s="43" t="s">
        <v>731</v>
      </c>
      <c r="L94" s="53">
        <v>0</v>
      </c>
      <c r="M94" s="48"/>
      <c r="N94" s="48"/>
      <c r="O94" s="48"/>
      <c r="P94" s="48"/>
      <c r="Q94" s="48"/>
      <c r="R94" s="49"/>
      <c r="S94" s="49"/>
      <c r="T94" s="53">
        <v>0</v>
      </c>
      <c r="U94" s="23" t="e">
        <f t="shared" si="9"/>
        <v>#DIV/0!</v>
      </c>
    </row>
    <row r="95" spans="1:21" s="72" customFormat="1" ht="27.75" customHeight="1">
      <c r="A95" s="41" t="s">
        <v>188</v>
      </c>
      <c r="B95" s="9"/>
      <c r="C95" s="106" t="s">
        <v>4</v>
      </c>
      <c r="D95" s="100" t="s">
        <v>603</v>
      </c>
      <c r="E95" s="100" t="s">
        <v>728</v>
      </c>
      <c r="F95" s="100" t="s">
        <v>446</v>
      </c>
      <c r="G95" s="100" t="s">
        <v>446</v>
      </c>
      <c r="H95" s="100" t="s">
        <v>5</v>
      </c>
      <c r="I95" s="100" t="s">
        <v>604</v>
      </c>
      <c r="J95" s="100" t="s">
        <v>605</v>
      </c>
      <c r="K95" s="100" t="s">
        <v>731</v>
      </c>
      <c r="L95" s="101">
        <f>L96</f>
        <v>23686363.59</v>
      </c>
      <c r="M95" s="48"/>
      <c r="N95" s="48"/>
      <c r="O95" s="48"/>
      <c r="P95" s="48"/>
      <c r="Q95" s="48"/>
      <c r="R95" s="49"/>
      <c r="S95" s="49"/>
      <c r="T95" s="101">
        <f>T96</f>
        <v>5659052.41</v>
      </c>
      <c r="U95" s="23">
        <f t="shared" si="9"/>
        <v>23.891604924907767</v>
      </c>
    </row>
    <row r="96" spans="1:21" s="72" customFormat="1" ht="32.25" customHeight="1">
      <c r="A96" s="41" t="s">
        <v>189</v>
      </c>
      <c r="B96" s="9"/>
      <c r="C96" s="107" t="s">
        <v>6</v>
      </c>
      <c r="D96" s="43" t="s">
        <v>603</v>
      </c>
      <c r="E96" s="43" t="s">
        <v>728</v>
      </c>
      <c r="F96" s="43" t="s">
        <v>446</v>
      </c>
      <c r="G96" s="43" t="s">
        <v>446</v>
      </c>
      <c r="H96" s="43" t="s">
        <v>5</v>
      </c>
      <c r="I96" s="43" t="s">
        <v>445</v>
      </c>
      <c r="J96" s="43" t="s">
        <v>605</v>
      </c>
      <c r="K96" s="43" t="s">
        <v>731</v>
      </c>
      <c r="L96" s="53">
        <v>23686363.59</v>
      </c>
      <c r="M96" s="48"/>
      <c r="N96" s="48"/>
      <c r="O96" s="48"/>
      <c r="P96" s="48"/>
      <c r="Q96" s="48"/>
      <c r="R96" s="49"/>
      <c r="S96" s="49"/>
      <c r="T96" s="53">
        <v>5659052.41</v>
      </c>
      <c r="U96" s="23">
        <f t="shared" si="9"/>
        <v>23.891604924907767</v>
      </c>
    </row>
    <row r="97" spans="1:21" ht="31.5" customHeight="1">
      <c r="A97" s="33" t="s">
        <v>7</v>
      </c>
      <c r="B97" s="9"/>
      <c r="C97" s="34" t="s">
        <v>8</v>
      </c>
      <c r="D97" s="35" t="s">
        <v>603</v>
      </c>
      <c r="E97" s="35" t="s">
        <v>728</v>
      </c>
      <c r="F97" s="35" t="s">
        <v>446</v>
      </c>
      <c r="G97" s="35" t="s">
        <v>448</v>
      </c>
      <c r="H97" s="35" t="s">
        <v>603</v>
      </c>
      <c r="I97" s="35" t="s">
        <v>604</v>
      </c>
      <c r="J97" s="35" t="s">
        <v>605</v>
      </c>
      <c r="K97" s="35" t="s">
        <v>731</v>
      </c>
      <c r="L97" s="37">
        <f>L98+L100+L102+L104+L106+L108</f>
        <v>220147000</v>
      </c>
      <c r="M97" s="48"/>
      <c r="N97" s="48"/>
      <c r="O97" s="48"/>
      <c r="P97" s="48"/>
      <c r="Q97" s="48"/>
      <c r="R97" s="49"/>
      <c r="S97" s="49"/>
      <c r="T97" s="37">
        <f>T98+T100+T102+T104+T106+T108</f>
        <v>137900366</v>
      </c>
      <c r="U97" s="23">
        <f t="shared" si="9"/>
        <v>62.64012954980082</v>
      </c>
    </row>
    <row r="98" spans="1:21" ht="52.5" customHeight="1">
      <c r="A98" s="41" t="s">
        <v>190</v>
      </c>
      <c r="B98" s="9"/>
      <c r="C98" s="184" t="s">
        <v>9</v>
      </c>
      <c r="D98" s="100" t="s">
        <v>603</v>
      </c>
      <c r="E98" s="100" t="s">
        <v>728</v>
      </c>
      <c r="F98" s="100" t="s">
        <v>446</v>
      </c>
      <c r="G98" s="100" t="s">
        <v>448</v>
      </c>
      <c r="H98" s="100" t="s">
        <v>10</v>
      </c>
      <c r="I98" s="100" t="s">
        <v>604</v>
      </c>
      <c r="J98" s="100" t="s">
        <v>605</v>
      </c>
      <c r="K98" s="100" t="s">
        <v>731</v>
      </c>
      <c r="L98" s="101">
        <f>L99</f>
        <v>0</v>
      </c>
      <c r="M98" s="48"/>
      <c r="N98" s="48"/>
      <c r="O98" s="48"/>
      <c r="P98" s="48"/>
      <c r="Q98" s="48"/>
      <c r="R98" s="49"/>
      <c r="S98" s="49"/>
      <c r="T98" s="101">
        <f>T99</f>
        <v>0</v>
      </c>
      <c r="U98" s="23" t="e">
        <f t="shared" si="9"/>
        <v>#DIV/0!</v>
      </c>
    </row>
    <row r="99" spans="1:21" ht="47.25">
      <c r="A99" s="41" t="s">
        <v>191</v>
      </c>
      <c r="B99" s="9"/>
      <c r="C99" s="108" t="s">
        <v>11</v>
      </c>
      <c r="D99" s="109" t="s">
        <v>603</v>
      </c>
      <c r="E99" s="109" t="s">
        <v>728</v>
      </c>
      <c r="F99" s="109" t="s">
        <v>446</v>
      </c>
      <c r="G99" s="109" t="s">
        <v>448</v>
      </c>
      <c r="H99" s="109" t="s">
        <v>10</v>
      </c>
      <c r="I99" s="109" t="s">
        <v>445</v>
      </c>
      <c r="J99" s="109" t="s">
        <v>605</v>
      </c>
      <c r="K99" s="46" t="s">
        <v>731</v>
      </c>
      <c r="L99" s="44">
        <v>0</v>
      </c>
      <c r="M99" s="48"/>
      <c r="N99" s="48"/>
      <c r="O99" s="48"/>
      <c r="P99" s="48"/>
      <c r="Q99" s="48"/>
      <c r="R99" s="49"/>
      <c r="S99" s="49"/>
      <c r="T99" s="44">
        <v>0</v>
      </c>
      <c r="U99" s="23" t="e">
        <f t="shared" si="9"/>
        <v>#DIV/0!</v>
      </c>
    </row>
    <row r="100" spans="1:21" ht="31.5">
      <c r="A100" s="41" t="s">
        <v>192</v>
      </c>
      <c r="B100" s="9"/>
      <c r="C100" s="106" t="s">
        <v>12</v>
      </c>
      <c r="D100" s="100" t="s">
        <v>603</v>
      </c>
      <c r="E100" s="100" t="s">
        <v>728</v>
      </c>
      <c r="F100" s="100" t="s">
        <v>446</v>
      </c>
      <c r="G100" s="100" t="s">
        <v>448</v>
      </c>
      <c r="H100" s="100" t="s">
        <v>13</v>
      </c>
      <c r="I100" s="100" t="s">
        <v>604</v>
      </c>
      <c r="J100" s="100" t="s">
        <v>605</v>
      </c>
      <c r="K100" s="100" t="s">
        <v>731</v>
      </c>
      <c r="L100" s="110">
        <f>L101</f>
        <v>571000</v>
      </c>
      <c r="M100" s="48"/>
      <c r="N100" s="48"/>
      <c r="O100" s="48"/>
      <c r="P100" s="48"/>
      <c r="Q100" s="48"/>
      <c r="R100" s="49"/>
      <c r="S100" s="49"/>
      <c r="T100" s="110">
        <f>T101</f>
        <v>309800</v>
      </c>
      <c r="U100" s="23">
        <f t="shared" si="9"/>
        <v>54.25569176882662</v>
      </c>
    </row>
    <row r="101" spans="1:21" ht="30" customHeight="1">
      <c r="A101" s="41" t="s">
        <v>193</v>
      </c>
      <c r="B101" s="9"/>
      <c r="C101" s="107" t="s">
        <v>14</v>
      </c>
      <c r="D101" s="46" t="s">
        <v>603</v>
      </c>
      <c r="E101" s="46" t="s">
        <v>728</v>
      </c>
      <c r="F101" s="46" t="s">
        <v>446</v>
      </c>
      <c r="G101" s="46" t="s">
        <v>448</v>
      </c>
      <c r="H101" s="46" t="s">
        <v>13</v>
      </c>
      <c r="I101" s="46" t="s">
        <v>445</v>
      </c>
      <c r="J101" s="46" t="s">
        <v>605</v>
      </c>
      <c r="K101" s="46" t="s">
        <v>731</v>
      </c>
      <c r="L101" s="44">
        <v>571000</v>
      </c>
      <c r="M101" s="48"/>
      <c r="N101" s="48"/>
      <c r="O101" s="48"/>
      <c r="P101" s="48"/>
      <c r="Q101" s="48"/>
      <c r="R101" s="49"/>
      <c r="S101" s="49"/>
      <c r="T101" s="44">
        <v>309800</v>
      </c>
      <c r="U101" s="23">
        <f t="shared" si="9"/>
        <v>54.25569176882662</v>
      </c>
    </row>
    <row r="102" spans="1:21" ht="34.5" customHeight="1">
      <c r="A102" s="41" t="s">
        <v>194</v>
      </c>
      <c r="B102" s="9"/>
      <c r="C102" s="106" t="s">
        <v>15</v>
      </c>
      <c r="D102" s="100" t="s">
        <v>603</v>
      </c>
      <c r="E102" s="100" t="s">
        <v>728</v>
      </c>
      <c r="F102" s="100" t="s">
        <v>446</v>
      </c>
      <c r="G102" s="100" t="s">
        <v>448</v>
      </c>
      <c r="H102" s="100" t="s">
        <v>16</v>
      </c>
      <c r="I102" s="100" t="s">
        <v>604</v>
      </c>
      <c r="J102" s="100" t="s">
        <v>605</v>
      </c>
      <c r="K102" s="100" t="s">
        <v>731</v>
      </c>
      <c r="L102" s="101">
        <f>L103</f>
        <v>0</v>
      </c>
      <c r="M102" s="48"/>
      <c r="N102" s="48"/>
      <c r="O102" s="48"/>
      <c r="P102" s="48"/>
      <c r="Q102" s="48"/>
      <c r="R102" s="49"/>
      <c r="S102" s="49"/>
      <c r="T102" s="101">
        <f>T103</f>
        <v>0</v>
      </c>
      <c r="U102" s="23" t="e">
        <f t="shared" si="9"/>
        <v>#DIV/0!</v>
      </c>
    </row>
    <row r="103" spans="1:21" ht="40.5" customHeight="1">
      <c r="A103" s="41" t="s">
        <v>195</v>
      </c>
      <c r="B103" s="9"/>
      <c r="C103" s="185" t="s">
        <v>15</v>
      </c>
      <c r="D103" s="46" t="s">
        <v>603</v>
      </c>
      <c r="E103" s="46" t="s">
        <v>728</v>
      </c>
      <c r="F103" s="46" t="s">
        <v>446</v>
      </c>
      <c r="G103" s="46" t="s">
        <v>448</v>
      </c>
      <c r="H103" s="46" t="s">
        <v>16</v>
      </c>
      <c r="I103" s="46" t="s">
        <v>445</v>
      </c>
      <c r="J103" s="46" t="s">
        <v>17</v>
      </c>
      <c r="K103" s="46" t="s">
        <v>731</v>
      </c>
      <c r="L103" s="111"/>
      <c r="M103" s="48"/>
      <c r="N103" s="48"/>
      <c r="O103" s="48"/>
      <c r="P103" s="48"/>
      <c r="Q103" s="48"/>
      <c r="R103" s="49"/>
      <c r="S103" s="49"/>
      <c r="T103" s="111"/>
      <c r="U103" s="23" t="e">
        <f t="shared" si="9"/>
        <v>#DIV/0!</v>
      </c>
    </row>
    <row r="104" spans="1:21" ht="31.5">
      <c r="A104" s="41" t="s">
        <v>196</v>
      </c>
      <c r="B104" s="9"/>
      <c r="C104" s="106" t="s">
        <v>18</v>
      </c>
      <c r="D104" s="100" t="s">
        <v>603</v>
      </c>
      <c r="E104" s="100" t="s">
        <v>728</v>
      </c>
      <c r="F104" s="100" t="s">
        <v>446</v>
      </c>
      <c r="G104" s="100" t="s">
        <v>448</v>
      </c>
      <c r="H104" s="100" t="s">
        <v>19</v>
      </c>
      <c r="I104" s="100" t="s">
        <v>604</v>
      </c>
      <c r="J104" s="100" t="s">
        <v>605</v>
      </c>
      <c r="K104" s="100" t="s">
        <v>731</v>
      </c>
      <c r="L104" s="112">
        <f>L105</f>
        <v>69849000</v>
      </c>
      <c r="M104" s="113"/>
      <c r="N104" s="48"/>
      <c r="O104" s="48"/>
      <c r="P104" s="48"/>
      <c r="Q104" s="48"/>
      <c r="R104" s="49"/>
      <c r="S104" s="49"/>
      <c r="T104" s="112">
        <f>T105</f>
        <v>36706966</v>
      </c>
      <c r="U104" s="23">
        <f t="shared" si="9"/>
        <v>52.55188478002548</v>
      </c>
    </row>
    <row r="105" spans="1:21" ht="44.25" customHeight="1">
      <c r="A105" s="41" t="s">
        <v>197</v>
      </c>
      <c r="B105" s="9"/>
      <c r="C105" s="107" t="s">
        <v>20</v>
      </c>
      <c r="D105" s="43" t="s">
        <v>603</v>
      </c>
      <c r="E105" s="43" t="s">
        <v>728</v>
      </c>
      <c r="F105" s="43" t="s">
        <v>446</v>
      </c>
      <c r="G105" s="43" t="s">
        <v>448</v>
      </c>
      <c r="H105" s="43" t="s">
        <v>19</v>
      </c>
      <c r="I105" s="43" t="s">
        <v>445</v>
      </c>
      <c r="J105" s="43" t="s">
        <v>605</v>
      </c>
      <c r="K105" s="43" t="s">
        <v>731</v>
      </c>
      <c r="L105" s="44">
        <v>69849000</v>
      </c>
      <c r="M105" s="113"/>
      <c r="N105" s="48"/>
      <c r="O105" s="48"/>
      <c r="P105" s="48"/>
      <c r="Q105" s="48"/>
      <c r="R105" s="49"/>
      <c r="S105" s="49"/>
      <c r="T105" s="44">
        <v>36706966</v>
      </c>
      <c r="U105" s="23">
        <f t="shared" si="9"/>
        <v>52.55188478002548</v>
      </c>
    </row>
    <row r="106" spans="1:21" ht="63">
      <c r="A106" s="41" t="s">
        <v>198</v>
      </c>
      <c r="B106" s="9"/>
      <c r="C106" s="114" t="s">
        <v>21</v>
      </c>
      <c r="D106" s="100" t="s">
        <v>603</v>
      </c>
      <c r="E106" s="100" t="s">
        <v>728</v>
      </c>
      <c r="F106" s="100" t="s">
        <v>446</v>
      </c>
      <c r="G106" s="100" t="s">
        <v>448</v>
      </c>
      <c r="H106" s="100" t="s">
        <v>22</v>
      </c>
      <c r="I106" s="100" t="s">
        <v>604</v>
      </c>
      <c r="J106" s="100" t="s">
        <v>605</v>
      </c>
      <c r="K106" s="100" t="s">
        <v>731</v>
      </c>
      <c r="L106" s="110">
        <f>L107</f>
        <v>1373000</v>
      </c>
      <c r="M106" s="113"/>
      <c r="N106" s="48"/>
      <c r="O106" s="48"/>
      <c r="P106" s="48"/>
      <c r="Q106" s="48"/>
      <c r="R106" s="49"/>
      <c r="S106" s="49"/>
      <c r="T106" s="110">
        <f>T107</f>
        <v>0</v>
      </c>
      <c r="U106" s="23">
        <f t="shared" si="9"/>
        <v>0</v>
      </c>
    </row>
    <row r="107" spans="1:21" ht="54" customHeight="1">
      <c r="A107" s="41" t="s">
        <v>197</v>
      </c>
      <c r="B107" s="9"/>
      <c r="C107" s="115" t="s">
        <v>23</v>
      </c>
      <c r="D107" s="46" t="s">
        <v>603</v>
      </c>
      <c r="E107" s="46" t="s">
        <v>728</v>
      </c>
      <c r="F107" s="46" t="s">
        <v>446</v>
      </c>
      <c r="G107" s="46" t="s">
        <v>448</v>
      </c>
      <c r="H107" s="46" t="s">
        <v>22</v>
      </c>
      <c r="I107" s="46" t="s">
        <v>445</v>
      </c>
      <c r="J107" s="46" t="s">
        <v>605</v>
      </c>
      <c r="K107" s="46" t="s">
        <v>731</v>
      </c>
      <c r="L107" s="44">
        <v>1373000</v>
      </c>
      <c r="M107" s="117"/>
      <c r="N107" s="118"/>
      <c r="O107" s="118"/>
      <c r="P107" s="118"/>
      <c r="Q107" s="118"/>
      <c r="R107" s="119"/>
      <c r="S107" s="119"/>
      <c r="T107" s="44"/>
      <c r="U107" s="23">
        <f t="shared" si="9"/>
        <v>0</v>
      </c>
    </row>
    <row r="108" spans="1:21" ht="21" customHeight="1">
      <c r="A108" s="41" t="s">
        <v>199</v>
      </c>
      <c r="B108" s="9"/>
      <c r="C108" s="116" t="s">
        <v>24</v>
      </c>
      <c r="D108" s="100" t="s">
        <v>603</v>
      </c>
      <c r="E108" s="100" t="s">
        <v>728</v>
      </c>
      <c r="F108" s="100" t="s">
        <v>446</v>
      </c>
      <c r="G108" s="100" t="s">
        <v>448</v>
      </c>
      <c r="H108" s="100" t="s">
        <v>5</v>
      </c>
      <c r="I108" s="100" t="s">
        <v>604</v>
      </c>
      <c r="J108" s="100" t="s">
        <v>605</v>
      </c>
      <c r="K108" s="100" t="s">
        <v>731</v>
      </c>
      <c r="L108" s="110">
        <f>L109</f>
        <v>148354000</v>
      </c>
      <c r="M108" s="117"/>
      <c r="N108" s="118"/>
      <c r="O108" s="118"/>
      <c r="P108" s="118"/>
      <c r="Q108" s="118"/>
      <c r="R108" s="119"/>
      <c r="S108" s="119"/>
      <c r="T108" s="110">
        <f>T109</f>
        <v>100883600</v>
      </c>
      <c r="U108" s="23">
        <f t="shared" si="9"/>
        <v>68.0019413025601</v>
      </c>
    </row>
    <row r="109" spans="1:21" ht="20.25" customHeight="1">
      <c r="A109" s="41" t="s">
        <v>200</v>
      </c>
      <c r="B109" s="9"/>
      <c r="C109" s="42" t="s">
        <v>25</v>
      </c>
      <c r="D109" s="46" t="s">
        <v>603</v>
      </c>
      <c r="E109" s="46" t="s">
        <v>728</v>
      </c>
      <c r="F109" s="46" t="s">
        <v>446</v>
      </c>
      <c r="G109" s="46" t="s">
        <v>448</v>
      </c>
      <c r="H109" s="46" t="s">
        <v>5</v>
      </c>
      <c r="I109" s="46" t="s">
        <v>445</v>
      </c>
      <c r="J109" s="46" t="s">
        <v>605</v>
      </c>
      <c r="K109" s="46" t="s">
        <v>731</v>
      </c>
      <c r="L109" s="44">
        <v>148354000</v>
      </c>
      <c r="M109" s="117"/>
      <c r="N109" s="118"/>
      <c r="O109" s="118"/>
      <c r="P109" s="118"/>
      <c r="Q109" s="118"/>
      <c r="R109" s="119"/>
      <c r="S109" s="119"/>
      <c r="T109" s="44">
        <v>100883600</v>
      </c>
      <c r="U109" s="23">
        <f t="shared" si="9"/>
        <v>68.0019413025601</v>
      </c>
    </row>
    <row r="110" spans="1:21" ht="27" customHeight="1">
      <c r="A110" s="33" t="s">
        <v>26</v>
      </c>
      <c r="B110" s="9"/>
      <c r="C110" s="34" t="s">
        <v>488</v>
      </c>
      <c r="D110" s="35" t="s">
        <v>603</v>
      </c>
      <c r="E110" s="35" t="s">
        <v>728</v>
      </c>
      <c r="F110" s="35" t="s">
        <v>446</v>
      </c>
      <c r="G110" s="35" t="s">
        <v>449</v>
      </c>
      <c r="H110" s="35" t="s">
        <v>603</v>
      </c>
      <c r="I110" s="35" t="s">
        <v>604</v>
      </c>
      <c r="J110" s="35" t="s">
        <v>605</v>
      </c>
      <c r="K110" s="35" t="s">
        <v>731</v>
      </c>
      <c r="L110" s="37">
        <f>L111+L113+L115+L116+L117</f>
        <v>1496000</v>
      </c>
      <c r="M110" s="120"/>
      <c r="N110" s="121"/>
      <c r="O110" s="121"/>
      <c r="P110" s="121"/>
      <c r="Q110" s="121"/>
      <c r="R110" s="119"/>
      <c r="S110" s="119"/>
      <c r="T110" s="37">
        <f>T111+T113+T115+T116+T117</f>
        <v>487060.82</v>
      </c>
      <c r="U110" s="23">
        <f t="shared" si="9"/>
        <v>32.55754144385027</v>
      </c>
    </row>
    <row r="111" spans="1:21" ht="31.5" customHeight="1">
      <c r="A111" s="41" t="s">
        <v>201</v>
      </c>
      <c r="B111" s="9"/>
      <c r="C111" s="116" t="s">
        <v>27</v>
      </c>
      <c r="D111" s="100" t="s">
        <v>603</v>
      </c>
      <c r="E111" s="100" t="s">
        <v>728</v>
      </c>
      <c r="F111" s="100" t="s">
        <v>446</v>
      </c>
      <c r="G111" s="100" t="s">
        <v>449</v>
      </c>
      <c r="H111" s="100" t="s">
        <v>28</v>
      </c>
      <c r="I111" s="100" t="s">
        <v>604</v>
      </c>
      <c r="J111" s="100" t="s">
        <v>605</v>
      </c>
      <c r="K111" s="100" t="s">
        <v>731</v>
      </c>
      <c r="L111" s="101">
        <f>L112</f>
        <v>0</v>
      </c>
      <c r="M111" s="120"/>
      <c r="N111" s="121"/>
      <c r="O111" s="121"/>
      <c r="P111" s="121"/>
      <c r="Q111" s="121"/>
      <c r="R111" s="119"/>
      <c r="S111" s="119"/>
      <c r="T111" s="101">
        <f>T112</f>
        <v>0</v>
      </c>
      <c r="U111" s="23" t="e">
        <f t="shared" si="9"/>
        <v>#DIV/0!</v>
      </c>
    </row>
    <row r="112" spans="1:21" ht="57.75" customHeight="1">
      <c r="A112" s="41" t="s">
        <v>202</v>
      </c>
      <c r="B112" s="9"/>
      <c r="C112" s="42" t="s">
        <v>29</v>
      </c>
      <c r="D112" s="46" t="s">
        <v>603</v>
      </c>
      <c r="E112" s="46" t="s">
        <v>728</v>
      </c>
      <c r="F112" s="46" t="s">
        <v>446</v>
      </c>
      <c r="G112" s="46" t="s">
        <v>449</v>
      </c>
      <c r="H112" s="46" t="s">
        <v>28</v>
      </c>
      <c r="I112" s="46" t="s">
        <v>445</v>
      </c>
      <c r="J112" s="46" t="s">
        <v>605</v>
      </c>
      <c r="K112" s="46" t="s">
        <v>731</v>
      </c>
      <c r="L112" s="44">
        <v>0</v>
      </c>
      <c r="M112" s="122"/>
      <c r="N112" s="123"/>
      <c r="O112" s="123"/>
      <c r="P112" s="123"/>
      <c r="Q112" s="123"/>
      <c r="R112" s="123"/>
      <c r="S112" s="123"/>
      <c r="T112" s="44">
        <v>0</v>
      </c>
      <c r="U112" s="23" t="e">
        <f t="shared" si="9"/>
        <v>#DIV/0!</v>
      </c>
    </row>
    <row r="113" spans="1:21" ht="48.75" customHeight="1">
      <c r="A113" s="41" t="s">
        <v>203</v>
      </c>
      <c r="B113" s="9"/>
      <c r="C113" s="106" t="s">
        <v>30</v>
      </c>
      <c r="D113" s="100" t="s">
        <v>603</v>
      </c>
      <c r="E113" s="100" t="s">
        <v>728</v>
      </c>
      <c r="F113" s="100" t="s">
        <v>446</v>
      </c>
      <c r="G113" s="100" t="s">
        <v>449</v>
      </c>
      <c r="H113" s="100" t="s">
        <v>709</v>
      </c>
      <c r="I113" s="100" t="s">
        <v>604</v>
      </c>
      <c r="J113" s="100" t="s">
        <v>605</v>
      </c>
      <c r="K113" s="100" t="s">
        <v>731</v>
      </c>
      <c r="L113" s="101">
        <f>L114</f>
        <v>1323000</v>
      </c>
      <c r="M113" s="124"/>
      <c r="N113" s="125"/>
      <c r="O113" s="125"/>
      <c r="P113" s="125"/>
      <c r="Q113" s="125"/>
      <c r="R113" s="119"/>
      <c r="S113" s="119"/>
      <c r="T113" s="101">
        <f>T114</f>
        <v>425333</v>
      </c>
      <c r="U113" s="23">
        <f t="shared" si="9"/>
        <v>32.14913076341648</v>
      </c>
    </row>
    <row r="114" spans="1:21" ht="62.25" customHeight="1">
      <c r="A114" s="41" t="s">
        <v>204</v>
      </c>
      <c r="B114" s="9"/>
      <c r="C114" s="107" t="s">
        <v>31</v>
      </c>
      <c r="D114" s="46" t="s">
        <v>603</v>
      </c>
      <c r="E114" s="46" t="s">
        <v>728</v>
      </c>
      <c r="F114" s="46" t="s">
        <v>446</v>
      </c>
      <c r="G114" s="46" t="s">
        <v>449</v>
      </c>
      <c r="H114" s="46" t="s">
        <v>709</v>
      </c>
      <c r="I114" s="46" t="s">
        <v>445</v>
      </c>
      <c r="J114" s="46" t="s">
        <v>605</v>
      </c>
      <c r="K114" s="46" t="s">
        <v>731</v>
      </c>
      <c r="L114" s="53">
        <v>1323000</v>
      </c>
      <c r="M114" s="126"/>
      <c r="N114" s="126"/>
      <c r="O114" s="126"/>
      <c r="P114" s="126"/>
      <c r="Q114" s="126"/>
      <c r="R114" s="126"/>
      <c r="S114" s="126"/>
      <c r="T114" s="53">
        <v>425333</v>
      </c>
      <c r="U114" s="23">
        <f t="shared" si="9"/>
        <v>32.14913076341648</v>
      </c>
    </row>
    <row r="115" spans="1:21" ht="34.5" customHeight="1">
      <c r="A115" s="41" t="s">
        <v>205</v>
      </c>
      <c r="B115" s="9"/>
      <c r="C115" s="107" t="s">
        <v>32</v>
      </c>
      <c r="D115" s="46" t="s">
        <v>603</v>
      </c>
      <c r="E115" s="46" t="s">
        <v>728</v>
      </c>
      <c r="F115" s="46" t="s">
        <v>446</v>
      </c>
      <c r="G115" s="46" t="s">
        <v>449</v>
      </c>
      <c r="H115" s="46" t="s">
        <v>693</v>
      </c>
      <c r="I115" s="46" t="s">
        <v>445</v>
      </c>
      <c r="J115" s="46" t="s">
        <v>605</v>
      </c>
      <c r="K115" s="46" t="s">
        <v>731</v>
      </c>
      <c r="L115" s="44">
        <v>0</v>
      </c>
      <c r="M115" s="126"/>
      <c r="N115" s="126"/>
      <c r="O115" s="126"/>
      <c r="P115" s="126"/>
      <c r="Q115" s="126"/>
      <c r="R115" s="126"/>
      <c r="S115" s="126"/>
      <c r="T115" s="44">
        <v>0</v>
      </c>
      <c r="U115" s="23" t="e">
        <f t="shared" si="9"/>
        <v>#DIV/0!</v>
      </c>
    </row>
    <row r="116" spans="1:21" ht="51.75" customHeight="1">
      <c r="A116" s="41" t="s">
        <v>206</v>
      </c>
      <c r="B116" s="9"/>
      <c r="C116" s="107" t="s">
        <v>33</v>
      </c>
      <c r="D116" s="46" t="s">
        <v>603</v>
      </c>
      <c r="E116" s="46" t="s">
        <v>728</v>
      </c>
      <c r="F116" s="46" t="s">
        <v>446</v>
      </c>
      <c r="G116" s="46" t="s">
        <v>449</v>
      </c>
      <c r="H116" s="46" t="s">
        <v>34</v>
      </c>
      <c r="I116" s="46" t="s">
        <v>445</v>
      </c>
      <c r="J116" s="46" t="s">
        <v>605</v>
      </c>
      <c r="K116" s="46" t="s">
        <v>731</v>
      </c>
      <c r="L116" s="193">
        <v>100000</v>
      </c>
      <c r="M116" s="126"/>
      <c r="N116" s="126"/>
      <c r="O116" s="126"/>
      <c r="P116" s="126"/>
      <c r="Q116" s="126"/>
      <c r="R116" s="126"/>
      <c r="S116" s="126"/>
      <c r="T116" s="44">
        <v>0</v>
      </c>
      <c r="U116" s="23">
        <f t="shared" si="9"/>
        <v>0</v>
      </c>
    </row>
    <row r="117" spans="1:21" ht="45" customHeight="1">
      <c r="A117" s="41" t="s">
        <v>207</v>
      </c>
      <c r="B117" s="9"/>
      <c r="C117" s="107" t="s">
        <v>35</v>
      </c>
      <c r="D117" s="46" t="s">
        <v>603</v>
      </c>
      <c r="E117" s="46" t="s">
        <v>728</v>
      </c>
      <c r="F117" s="46" t="s">
        <v>446</v>
      </c>
      <c r="G117" s="46" t="s">
        <v>449</v>
      </c>
      <c r="H117" s="46" t="s">
        <v>5</v>
      </c>
      <c r="I117" s="46" t="s">
        <v>445</v>
      </c>
      <c r="J117" s="46" t="s">
        <v>605</v>
      </c>
      <c r="K117" s="46" t="s">
        <v>731</v>
      </c>
      <c r="L117" s="44">
        <v>73000</v>
      </c>
      <c r="M117" s="126"/>
      <c r="N117" s="126"/>
      <c r="O117" s="126"/>
      <c r="P117" s="126"/>
      <c r="Q117" s="126"/>
      <c r="R117" s="126"/>
      <c r="S117" s="126"/>
      <c r="T117" s="44">
        <v>61727.82</v>
      </c>
      <c r="U117" s="23">
        <f t="shared" si="9"/>
        <v>84.55865753424658</v>
      </c>
    </row>
    <row r="118" spans="1:21" ht="30" customHeight="1">
      <c r="A118" s="33" t="s">
        <v>208</v>
      </c>
      <c r="B118" s="9"/>
      <c r="C118" s="34" t="s">
        <v>37</v>
      </c>
      <c r="D118" s="35" t="s">
        <v>603</v>
      </c>
      <c r="E118" s="35" t="s">
        <v>728</v>
      </c>
      <c r="F118" s="35" t="s">
        <v>440</v>
      </c>
      <c r="G118" s="35" t="s">
        <v>604</v>
      </c>
      <c r="H118" s="35" t="s">
        <v>603</v>
      </c>
      <c r="I118" s="35" t="s">
        <v>604</v>
      </c>
      <c r="J118" s="35" t="s">
        <v>605</v>
      </c>
      <c r="K118" s="35" t="s">
        <v>722</v>
      </c>
      <c r="L118" s="37">
        <f>L119</f>
        <v>100000</v>
      </c>
      <c r="M118" s="126"/>
      <c r="N118" s="126"/>
      <c r="O118" s="126"/>
      <c r="P118" s="126"/>
      <c r="Q118" s="126"/>
      <c r="R118" s="126"/>
      <c r="S118" s="126"/>
      <c r="T118" s="37">
        <f>T119</f>
        <v>255826.91</v>
      </c>
      <c r="U118" s="23">
        <f t="shared" si="9"/>
        <v>255.82691</v>
      </c>
    </row>
    <row r="119" spans="1:21" ht="20.25" customHeight="1">
      <c r="A119" s="41" t="s">
        <v>209</v>
      </c>
      <c r="B119" s="9"/>
      <c r="C119" s="127" t="s">
        <v>38</v>
      </c>
      <c r="D119" s="128" t="s">
        <v>603</v>
      </c>
      <c r="E119" s="128" t="s">
        <v>728</v>
      </c>
      <c r="F119" s="128" t="s">
        <v>440</v>
      </c>
      <c r="G119" s="128" t="s">
        <v>445</v>
      </c>
      <c r="H119" s="128" t="s">
        <v>620</v>
      </c>
      <c r="I119" s="128" t="s">
        <v>445</v>
      </c>
      <c r="J119" s="128" t="s">
        <v>605</v>
      </c>
      <c r="K119" s="128" t="s">
        <v>722</v>
      </c>
      <c r="L119" s="129">
        <v>100000</v>
      </c>
      <c r="M119" s="126"/>
      <c r="N119" s="126"/>
      <c r="O119" s="126"/>
      <c r="P119" s="126"/>
      <c r="Q119" s="126"/>
      <c r="R119" s="126"/>
      <c r="S119" s="126"/>
      <c r="T119" s="129">
        <v>255826.91</v>
      </c>
      <c r="U119" s="23">
        <f t="shared" si="9"/>
        <v>255.82691</v>
      </c>
    </row>
    <row r="120" spans="1:21" ht="112.5" customHeight="1">
      <c r="A120" s="33" t="s">
        <v>36</v>
      </c>
      <c r="B120" s="9"/>
      <c r="C120" s="130" t="s">
        <v>40</v>
      </c>
      <c r="D120" s="35" t="s">
        <v>603</v>
      </c>
      <c r="E120" s="35" t="s">
        <v>728</v>
      </c>
      <c r="F120" s="35" t="s">
        <v>41</v>
      </c>
      <c r="G120" s="35" t="s">
        <v>445</v>
      </c>
      <c r="H120" s="35" t="s">
        <v>603</v>
      </c>
      <c r="I120" s="35" t="s">
        <v>604</v>
      </c>
      <c r="J120" s="35" t="s">
        <v>605</v>
      </c>
      <c r="K120" s="35" t="s">
        <v>603</v>
      </c>
      <c r="L120" s="37">
        <f>L121</f>
        <v>0</v>
      </c>
      <c r="M120" s="126"/>
      <c r="N120" s="126"/>
      <c r="O120" s="126"/>
      <c r="P120" s="126"/>
      <c r="Q120" s="126"/>
      <c r="R120" s="126"/>
      <c r="S120" s="126"/>
      <c r="T120" s="37">
        <f>T121</f>
        <v>0</v>
      </c>
      <c r="U120" s="23" t="e">
        <f t="shared" si="9"/>
        <v>#DIV/0!</v>
      </c>
    </row>
    <row r="121" spans="1:23" ht="50.25" customHeight="1">
      <c r="A121" s="41" t="s">
        <v>210</v>
      </c>
      <c r="B121" s="9"/>
      <c r="C121" s="127" t="s">
        <v>42</v>
      </c>
      <c r="D121" s="128" t="s">
        <v>473</v>
      </c>
      <c r="E121" s="128" t="s">
        <v>728</v>
      </c>
      <c r="F121" s="128" t="s">
        <v>41</v>
      </c>
      <c r="G121" s="128" t="s">
        <v>445</v>
      </c>
      <c r="H121" s="128" t="s">
        <v>614</v>
      </c>
      <c r="I121" s="128" t="s">
        <v>445</v>
      </c>
      <c r="J121" s="128" t="s">
        <v>605</v>
      </c>
      <c r="K121" s="128" t="s">
        <v>731</v>
      </c>
      <c r="L121" s="129">
        <v>0</v>
      </c>
      <c r="M121" s="126"/>
      <c r="N121" s="126"/>
      <c r="O121" s="126"/>
      <c r="P121" s="126"/>
      <c r="Q121" s="126"/>
      <c r="R121" s="126"/>
      <c r="S121" s="126"/>
      <c r="T121" s="129">
        <v>0</v>
      </c>
      <c r="U121" s="23" t="e">
        <f t="shared" si="9"/>
        <v>#DIV/0!</v>
      </c>
      <c r="W121" s="131"/>
    </row>
    <row r="122" spans="1:23" ht="60" customHeight="1">
      <c r="A122" s="33" t="s">
        <v>39</v>
      </c>
      <c r="B122" s="9"/>
      <c r="C122" s="34" t="s">
        <v>43</v>
      </c>
      <c r="D122" s="35" t="s">
        <v>603</v>
      </c>
      <c r="E122" s="35" t="s">
        <v>728</v>
      </c>
      <c r="F122" s="35" t="s">
        <v>44</v>
      </c>
      <c r="G122" s="35" t="s">
        <v>604</v>
      </c>
      <c r="H122" s="35" t="s">
        <v>603</v>
      </c>
      <c r="I122" s="35" t="s">
        <v>604</v>
      </c>
      <c r="J122" s="35" t="s">
        <v>605</v>
      </c>
      <c r="K122" s="35" t="s">
        <v>603</v>
      </c>
      <c r="L122" s="37">
        <f>L123</f>
        <v>-2647597.59</v>
      </c>
      <c r="M122" s="126"/>
      <c r="N122" s="126"/>
      <c r="O122" s="126"/>
      <c r="P122" s="126"/>
      <c r="Q122" s="126"/>
      <c r="R122" s="126"/>
      <c r="S122" s="126"/>
      <c r="T122" s="37">
        <f>T123</f>
        <v>-2647597.59</v>
      </c>
      <c r="U122" s="23">
        <f t="shared" si="9"/>
        <v>100</v>
      </c>
      <c r="W122" s="4"/>
    </row>
    <row r="123" spans="1:23" ht="62.25" customHeight="1" thickBot="1">
      <c r="A123" s="186" t="s">
        <v>211</v>
      </c>
      <c r="B123" s="9"/>
      <c r="C123" s="132" t="s">
        <v>45</v>
      </c>
      <c r="D123" s="133" t="s">
        <v>473</v>
      </c>
      <c r="E123" s="133" t="s">
        <v>728</v>
      </c>
      <c r="F123" s="133" t="s">
        <v>44</v>
      </c>
      <c r="G123" s="133" t="s">
        <v>445</v>
      </c>
      <c r="H123" s="133" t="s">
        <v>603</v>
      </c>
      <c r="I123" s="133" t="s">
        <v>445</v>
      </c>
      <c r="J123" s="133" t="s">
        <v>605</v>
      </c>
      <c r="K123" s="133" t="s">
        <v>731</v>
      </c>
      <c r="L123" s="188">
        <v>-2647597.59</v>
      </c>
      <c r="M123" s="126"/>
      <c r="N123" s="126"/>
      <c r="O123" s="126"/>
      <c r="P123" s="126"/>
      <c r="Q123" s="126"/>
      <c r="R123" s="126"/>
      <c r="S123" s="126"/>
      <c r="T123" s="134">
        <v>-2647597.59</v>
      </c>
      <c r="U123" s="23">
        <f t="shared" si="9"/>
        <v>100</v>
      </c>
      <c r="W123" s="135"/>
    </row>
    <row r="124" spans="1:23" ht="50.25" customHeight="1" thickBot="1">
      <c r="A124" s="187"/>
      <c r="B124" s="9"/>
      <c r="C124" s="136" t="s">
        <v>46</v>
      </c>
      <c r="D124" s="137"/>
      <c r="E124" s="137"/>
      <c r="F124" s="137"/>
      <c r="G124" s="137"/>
      <c r="H124" s="137"/>
      <c r="I124" s="137"/>
      <c r="J124" s="137"/>
      <c r="K124" s="137"/>
      <c r="L124" s="138">
        <f>L8+L81</f>
        <v>396331000</v>
      </c>
      <c r="M124" s="126"/>
      <c r="N124" s="126"/>
      <c r="O124" s="126"/>
      <c r="P124" s="126"/>
      <c r="Q124" s="126"/>
      <c r="R124" s="126"/>
      <c r="S124" s="126"/>
      <c r="T124" s="138">
        <f>T8+T81</f>
        <v>201010237.80999997</v>
      </c>
      <c r="U124" s="23">
        <f t="shared" si="9"/>
        <v>50.71776818114151</v>
      </c>
      <c r="W124" s="4"/>
    </row>
    <row r="125" spans="1:19" ht="13.5" customHeight="1">
      <c r="A125" s="8"/>
      <c r="B125" s="9"/>
      <c r="L125" s="3"/>
      <c r="M125" s="126"/>
      <c r="N125" s="126"/>
      <c r="O125" s="126"/>
      <c r="P125" s="126"/>
      <c r="Q125" s="126"/>
      <c r="R125" s="126"/>
      <c r="S125" s="126"/>
    </row>
    <row r="126" spans="1:20" ht="33" customHeight="1">
      <c r="A126" s="8"/>
      <c r="B126" s="9"/>
      <c r="H126" s="470" t="s">
        <v>108</v>
      </c>
      <c r="I126" s="473"/>
      <c r="J126" s="473"/>
      <c r="K126" s="474"/>
      <c r="L126" s="190">
        <f>SUM(L127:L140)</f>
        <v>69849000</v>
      </c>
      <c r="M126" s="191"/>
      <c r="N126" s="191"/>
      <c r="O126" s="191"/>
      <c r="P126" s="191"/>
      <c r="Q126" s="191"/>
      <c r="R126" s="191"/>
      <c r="S126" s="191"/>
      <c r="T126" s="190">
        <f>SUM(T127:T140)</f>
        <v>36706966</v>
      </c>
    </row>
    <row r="127" spans="1:20" ht="18.75">
      <c r="A127" s="8"/>
      <c r="B127" s="9"/>
      <c r="C127" s="8"/>
      <c r="D127" s="10"/>
      <c r="E127" s="10"/>
      <c r="F127" s="10"/>
      <c r="G127" s="10"/>
      <c r="H127" s="475" t="s">
        <v>375</v>
      </c>
      <c r="I127" s="476"/>
      <c r="J127" s="476"/>
      <c r="K127" s="476"/>
      <c r="L127" s="192">
        <v>908000</v>
      </c>
      <c r="M127" s="191"/>
      <c r="N127" s="191"/>
      <c r="O127" s="191"/>
      <c r="P127" s="191"/>
      <c r="Q127" s="191"/>
      <c r="R127" s="191"/>
      <c r="S127" s="191"/>
      <c r="T127" s="192">
        <v>405300</v>
      </c>
    </row>
    <row r="128" spans="1:20" ht="34.5" customHeight="1">
      <c r="A128" s="8"/>
      <c r="B128" s="9"/>
      <c r="C128" s="8"/>
      <c r="D128" s="10"/>
      <c r="E128" s="10"/>
      <c r="F128" s="10"/>
      <c r="G128" s="10"/>
      <c r="H128" s="475" t="s">
        <v>376</v>
      </c>
      <c r="I128" s="476"/>
      <c r="J128" s="476"/>
      <c r="K128" s="476"/>
      <c r="L128" s="192">
        <v>331000</v>
      </c>
      <c r="M128" s="191"/>
      <c r="N128" s="191"/>
      <c r="O128" s="191"/>
      <c r="P128" s="191"/>
      <c r="Q128" s="191"/>
      <c r="R128" s="191"/>
      <c r="S128" s="191"/>
      <c r="T128" s="192">
        <v>217700</v>
      </c>
    </row>
    <row r="129" spans="1:20" ht="18.75">
      <c r="A129" s="8"/>
      <c r="B129" s="9"/>
      <c r="C129" s="8"/>
      <c r="D129" s="10"/>
      <c r="E129" s="10"/>
      <c r="F129" s="10"/>
      <c r="G129" s="10"/>
      <c r="H129" s="475" t="s">
        <v>109</v>
      </c>
      <c r="I129" s="476"/>
      <c r="J129" s="476"/>
      <c r="K129" s="476"/>
      <c r="L129" s="192">
        <v>725000</v>
      </c>
      <c r="M129" s="191"/>
      <c r="N129" s="191"/>
      <c r="O129" s="191"/>
      <c r="P129" s="191"/>
      <c r="Q129" s="191"/>
      <c r="R129" s="191"/>
      <c r="S129" s="191"/>
      <c r="T129" s="192">
        <v>120800</v>
      </c>
    </row>
    <row r="130" spans="1:20" ht="18.75">
      <c r="A130" s="8"/>
      <c r="B130" s="9"/>
      <c r="C130" s="8"/>
      <c r="D130" s="10"/>
      <c r="E130" s="10"/>
      <c r="F130" s="10"/>
      <c r="G130" s="10"/>
      <c r="H130" s="475" t="s">
        <v>110</v>
      </c>
      <c r="I130" s="476"/>
      <c r="J130" s="476"/>
      <c r="K130" s="476"/>
      <c r="L130" s="192">
        <v>4892000</v>
      </c>
      <c r="M130" s="191"/>
      <c r="N130" s="191"/>
      <c r="O130" s="191"/>
      <c r="P130" s="191"/>
      <c r="Q130" s="191"/>
      <c r="R130" s="191"/>
      <c r="S130" s="191"/>
      <c r="T130" s="192">
        <v>2446800</v>
      </c>
    </row>
    <row r="131" spans="1:20" ht="18.75">
      <c r="A131" s="8"/>
      <c r="B131" s="9"/>
      <c r="C131" s="8"/>
      <c r="D131" s="10"/>
      <c r="E131" s="10"/>
      <c r="F131" s="10"/>
      <c r="G131" s="10"/>
      <c r="H131" s="475" t="s">
        <v>111</v>
      </c>
      <c r="I131" s="476"/>
      <c r="J131" s="476"/>
      <c r="K131" s="476"/>
      <c r="L131" s="192">
        <v>3734000</v>
      </c>
      <c r="M131" s="191"/>
      <c r="N131" s="191"/>
      <c r="O131" s="191"/>
      <c r="P131" s="191"/>
      <c r="Q131" s="191"/>
      <c r="R131" s="191"/>
      <c r="S131" s="191"/>
      <c r="T131" s="192">
        <v>2779166</v>
      </c>
    </row>
    <row r="132" spans="1:20" ht="18.75">
      <c r="A132" s="8"/>
      <c r="B132" s="9"/>
      <c r="C132" s="8"/>
      <c r="D132" s="10"/>
      <c r="E132" s="10"/>
      <c r="F132" s="10"/>
      <c r="G132" s="10"/>
      <c r="H132" s="475" t="s">
        <v>377</v>
      </c>
      <c r="I132" s="476"/>
      <c r="J132" s="476"/>
      <c r="K132" s="476"/>
      <c r="L132" s="192">
        <v>11180000</v>
      </c>
      <c r="M132" s="191"/>
      <c r="N132" s="191"/>
      <c r="O132" s="191"/>
      <c r="P132" s="191"/>
      <c r="Q132" s="191"/>
      <c r="R132" s="191"/>
      <c r="S132" s="191"/>
      <c r="T132" s="192">
        <v>7397000</v>
      </c>
    </row>
    <row r="133" spans="1:20" ht="31.5" customHeight="1">
      <c r="A133" s="8"/>
      <c r="B133" s="9"/>
      <c r="C133" s="8"/>
      <c r="D133" s="10"/>
      <c r="E133" s="10"/>
      <c r="F133" s="10"/>
      <c r="G133" s="10"/>
      <c r="H133" s="467" t="s">
        <v>378</v>
      </c>
      <c r="I133" s="468"/>
      <c r="J133" s="468"/>
      <c r="K133" s="469"/>
      <c r="L133" s="192">
        <v>18219000</v>
      </c>
      <c r="M133" s="191"/>
      <c r="N133" s="191"/>
      <c r="O133" s="191"/>
      <c r="P133" s="191"/>
      <c r="Q133" s="191"/>
      <c r="R133" s="191"/>
      <c r="S133" s="191"/>
      <c r="T133" s="192">
        <v>9572300</v>
      </c>
    </row>
    <row r="134" spans="1:20" ht="18.75">
      <c r="A134" s="8"/>
      <c r="B134" s="9"/>
      <c r="C134" s="8"/>
      <c r="D134" s="10"/>
      <c r="E134" s="10"/>
      <c r="F134" s="10"/>
      <c r="G134" s="10"/>
      <c r="H134" s="475" t="s">
        <v>112</v>
      </c>
      <c r="I134" s="476"/>
      <c r="J134" s="476"/>
      <c r="K134" s="476"/>
      <c r="L134" s="192">
        <v>23316000</v>
      </c>
      <c r="M134" s="191"/>
      <c r="N134" s="191"/>
      <c r="O134" s="191"/>
      <c r="P134" s="191"/>
      <c r="Q134" s="191"/>
      <c r="R134" s="191"/>
      <c r="S134" s="191"/>
      <c r="T134" s="192">
        <v>10498200</v>
      </c>
    </row>
    <row r="135" spans="1:20" ht="18.75">
      <c r="A135" s="8"/>
      <c r="B135" s="9"/>
      <c r="C135" s="8"/>
      <c r="D135" s="10"/>
      <c r="E135" s="10"/>
      <c r="F135" s="10"/>
      <c r="G135" s="10"/>
      <c r="H135" s="475" t="s">
        <v>113</v>
      </c>
      <c r="I135" s="476"/>
      <c r="J135" s="476"/>
      <c r="K135" s="476"/>
      <c r="L135" s="192">
        <v>5333000</v>
      </c>
      <c r="M135" s="191"/>
      <c r="N135" s="191"/>
      <c r="O135" s="191"/>
      <c r="P135" s="191"/>
      <c r="Q135" s="191"/>
      <c r="R135" s="191"/>
      <c r="S135" s="191"/>
      <c r="T135" s="192">
        <v>2669000</v>
      </c>
    </row>
    <row r="136" spans="1:20" ht="18.75">
      <c r="A136" s="8"/>
      <c r="B136" s="9"/>
      <c r="C136" s="8"/>
      <c r="D136" s="10"/>
      <c r="E136" s="10"/>
      <c r="F136" s="10"/>
      <c r="G136" s="10"/>
      <c r="H136" s="475" t="s">
        <v>114</v>
      </c>
      <c r="I136" s="476"/>
      <c r="J136" s="476"/>
      <c r="K136" s="476"/>
      <c r="L136" s="192">
        <v>80000</v>
      </c>
      <c r="M136" s="191"/>
      <c r="N136" s="191"/>
      <c r="O136" s="191"/>
      <c r="P136" s="191"/>
      <c r="Q136" s="191"/>
      <c r="R136" s="191"/>
      <c r="S136" s="191"/>
      <c r="T136" s="192">
        <v>38000</v>
      </c>
    </row>
    <row r="137" spans="1:20" ht="18.75">
      <c r="A137" s="8"/>
      <c r="B137" s="9"/>
      <c r="C137" s="8"/>
      <c r="D137" s="10"/>
      <c r="E137" s="10"/>
      <c r="F137" s="10"/>
      <c r="G137" s="10"/>
      <c r="H137" s="475" t="s">
        <v>115</v>
      </c>
      <c r="I137" s="476"/>
      <c r="J137" s="476"/>
      <c r="K137" s="476"/>
      <c r="L137" s="192">
        <v>68000</v>
      </c>
      <c r="M137" s="191"/>
      <c r="N137" s="191"/>
      <c r="O137" s="191"/>
      <c r="P137" s="191"/>
      <c r="Q137" s="191"/>
      <c r="R137" s="191"/>
      <c r="S137" s="191"/>
      <c r="T137" s="192">
        <v>38000</v>
      </c>
    </row>
    <row r="138" spans="1:20" ht="18.75">
      <c r="A138" s="8"/>
      <c r="B138" s="9"/>
      <c r="C138" s="8"/>
      <c r="D138" s="10"/>
      <c r="E138" s="10"/>
      <c r="F138" s="10"/>
      <c r="G138" s="10"/>
      <c r="H138" s="467" t="s">
        <v>116</v>
      </c>
      <c r="I138" s="477"/>
      <c r="J138" s="477"/>
      <c r="K138" s="478"/>
      <c r="L138" s="192">
        <v>338000</v>
      </c>
      <c r="M138" s="191"/>
      <c r="N138" s="191"/>
      <c r="O138" s="191"/>
      <c r="P138" s="191"/>
      <c r="Q138" s="191"/>
      <c r="R138" s="191"/>
      <c r="S138" s="191"/>
      <c r="T138" s="192">
        <v>168000</v>
      </c>
    </row>
    <row r="139" spans="1:20" ht="36" customHeight="1">
      <c r="A139" s="8"/>
      <c r="B139" s="9"/>
      <c r="C139" s="8"/>
      <c r="D139" s="10"/>
      <c r="E139" s="10"/>
      <c r="F139" s="10"/>
      <c r="G139" s="10"/>
      <c r="H139" s="467" t="s">
        <v>117</v>
      </c>
      <c r="I139" s="479"/>
      <c r="J139" s="479"/>
      <c r="K139" s="480"/>
      <c r="L139" s="192">
        <v>180000</v>
      </c>
      <c r="M139" s="191"/>
      <c r="N139" s="191"/>
      <c r="O139" s="191"/>
      <c r="P139" s="191"/>
      <c r="Q139" s="191"/>
      <c r="R139" s="191"/>
      <c r="S139" s="191"/>
      <c r="T139" s="192">
        <v>90000</v>
      </c>
    </row>
    <row r="140" spans="1:20" ht="18.75">
      <c r="A140" s="8"/>
      <c r="B140" s="9"/>
      <c r="C140" s="8"/>
      <c r="D140" s="10"/>
      <c r="E140" s="10"/>
      <c r="F140" s="10"/>
      <c r="G140" s="10"/>
      <c r="H140" s="475" t="s">
        <v>118</v>
      </c>
      <c r="I140" s="476"/>
      <c r="J140" s="476"/>
      <c r="K140" s="476"/>
      <c r="L140" s="192">
        <v>545000</v>
      </c>
      <c r="M140" s="191"/>
      <c r="N140" s="191"/>
      <c r="O140" s="191"/>
      <c r="P140" s="191"/>
      <c r="Q140" s="191"/>
      <c r="R140" s="191"/>
      <c r="S140" s="191"/>
      <c r="T140" s="192">
        <v>266700</v>
      </c>
    </row>
    <row r="141" spans="1:20" ht="18.75">
      <c r="A141" s="8"/>
      <c r="B141" s="9"/>
      <c r="C141" s="8"/>
      <c r="D141" s="10"/>
      <c r="E141" s="10"/>
      <c r="F141" s="10"/>
      <c r="G141" s="10"/>
      <c r="H141" s="470" t="s">
        <v>119</v>
      </c>
      <c r="I141" s="473"/>
      <c r="J141" s="473"/>
      <c r="K141" s="474"/>
      <c r="L141" s="190">
        <f aca="true" t="shared" si="10" ref="L141:T141">SUM(L142:L153)</f>
        <v>23686363.59</v>
      </c>
      <c r="M141" s="190">
        <f t="shared" si="10"/>
        <v>0</v>
      </c>
      <c r="N141" s="190">
        <f t="shared" si="10"/>
        <v>0</v>
      </c>
      <c r="O141" s="190">
        <f t="shared" si="10"/>
        <v>0</v>
      </c>
      <c r="P141" s="190">
        <f t="shared" si="10"/>
        <v>0</v>
      </c>
      <c r="Q141" s="190">
        <f t="shared" si="10"/>
        <v>0</v>
      </c>
      <c r="R141" s="190">
        <f t="shared" si="10"/>
        <v>0</v>
      </c>
      <c r="S141" s="190">
        <f t="shared" si="10"/>
        <v>0</v>
      </c>
      <c r="T141" s="190">
        <f t="shared" si="10"/>
        <v>5659052.41</v>
      </c>
    </row>
    <row r="142" spans="1:20" ht="18.75">
      <c r="A142" s="8"/>
      <c r="B142" s="9"/>
      <c r="C142" s="8"/>
      <c r="D142" s="10"/>
      <c r="E142" s="10"/>
      <c r="F142" s="10"/>
      <c r="G142" s="10"/>
      <c r="H142" s="475" t="s">
        <v>374</v>
      </c>
      <c r="I142" s="476"/>
      <c r="J142" s="476"/>
      <c r="K142" s="476"/>
      <c r="L142" s="192">
        <v>5686000</v>
      </c>
      <c r="M142" s="191"/>
      <c r="N142" s="191"/>
      <c r="O142" s="191"/>
      <c r="P142" s="191"/>
      <c r="Q142" s="191"/>
      <c r="R142" s="191"/>
      <c r="S142" s="191"/>
      <c r="T142" s="192">
        <v>2656357.64</v>
      </c>
    </row>
    <row r="143" spans="1:20" ht="18.75">
      <c r="A143" s="8"/>
      <c r="B143" s="9"/>
      <c r="C143" s="8"/>
      <c r="D143" s="10"/>
      <c r="E143" s="10"/>
      <c r="F143" s="10"/>
      <c r="G143" s="10"/>
      <c r="H143" s="467" t="s">
        <v>370</v>
      </c>
      <c r="I143" s="468"/>
      <c r="J143" s="468"/>
      <c r="K143" s="469"/>
      <c r="L143" s="192">
        <v>490300</v>
      </c>
      <c r="M143" s="191"/>
      <c r="N143" s="191"/>
      <c r="O143" s="191"/>
      <c r="P143" s="191"/>
      <c r="Q143" s="191"/>
      <c r="R143" s="191"/>
      <c r="S143" s="191"/>
      <c r="T143" s="192"/>
    </row>
    <row r="144" spans="1:20" ht="18.75" customHeight="1">
      <c r="A144" s="8"/>
      <c r="B144" s="9"/>
      <c r="C144" s="8"/>
      <c r="D144" s="10"/>
      <c r="E144" s="10"/>
      <c r="F144" s="10"/>
      <c r="G144" s="10"/>
      <c r="H144" s="467" t="s">
        <v>120</v>
      </c>
      <c r="I144" s="468"/>
      <c r="J144" s="468"/>
      <c r="K144" s="469"/>
      <c r="L144" s="192">
        <v>1496000</v>
      </c>
      <c r="M144" s="191"/>
      <c r="N144" s="191"/>
      <c r="O144" s="191"/>
      <c r="P144" s="191"/>
      <c r="Q144" s="191"/>
      <c r="R144" s="191"/>
      <c r="S144" s="191"/>
      <c r="T144" s="192">
        <v>733000</v>
      </c>
    </row>
    <row r="145" spans="1:20" ht="18.75">
      <c r="A145" s="8"/>
      <c r="B145" s="9"/>
      <c r="C145" s="8"/>
      <c r="D145" s="10"/>
      <c r="E145" s="10"/>
      <c r="F145" s="10"/>
      <c r="G145" s="10"/>
      <c r="H145" s="467" t="s">
        <v>121</v>
      </c>
      <c r="I145" s="468"/>
      <c r="J145" s="468"/>
      <c r="K145" s="469"/>
      <c r="L145" s="192"/>
      <c r="M145" s="191"/>
      <c r="N145" s="191"/>
      <c r="O145" s="191"/>
      <c r="P145" s="191"/>
      <c r="Q145" s="191"/>
      <c r="R145" s="191"/>
      <c r="S145" s="191"/>
      <c r="T145" s="192"/>
    </row>
    <row r="146" spans="1:20" ht="18.75">
      <c r="A146" s="8"/>
      <c r="B146" s="9"/>
      <c r="C146" s="8"/>
      <c r="D146" s="10"/>
      <c r="E146" s="10"/>
      <c r="F146" s="10"/>
      <c r="G146" s="10"/>
      <c r="H146" s="467" t="s">
        <v>371</v>
      </c>
      <c r="I146" s="468"/>
      <c r="J146" s="468"/>
      <c r="K146" s="469"/>
      <c r="L146" s="192">
        <v>881000</v>
      </c>
      <c r="M146" s="191"/>
      <c r="N146" s="191"/>
      <c r="O146" s="191"/>
      <c r="P146" s="191"/>
      <c r="Q146" s="191"/>
      <c r="R146" s="191"/>
      <c r="S146" s="191"/>
      <c r="T146" s="192"/>
    </row>
    <row r="147" spans="1:20" ht="18.75">
      <c r="A147" s="8"/>
      <c r="B147" s="9"/>
      <c r="C147" s="8"/>
      <c r="D147" s="10"/>
      <c r="E147" s="10"/>
      <c r="F147" s="10"/>
      <c r="G147" s="10"/>
      <c r="H147" s="467" t="s">
        <v>373</v>
      </c>
      <c r="I147" s="468"/>
      <c r="J147" s="468"/>
      <c r="K147" s="469"/>
      <c r="L147" s="192">
        <v>3675063.59</v>
      </c>
      <c r="M147" s="191"/>
      <c r="N147" s="191"/>
      <c r="O147" s="191"/>
      <c r="P147" s="191"/>
      <c r="Q147" s="191"/>
      <c r="R147" s="191"/>
      <c r="S147" s="191"/>
      <c r="T147" s="192"/>
    </row>
    <row r="148" spans="1:20" ht="18.75" customHeight="1">
      <c r="A148" s="8"/>
      <c r="B148" s="9"/>
      <c r="C148" s="8"/>
      <c r="D148" s="10"/>
      <c r="E148" s="10"/>
      <c r="F148" s="10"/>
      <c r="G148" s="10"/>
      <c r="H148" s="467" t="s">
        <v>372</v>
      </c>
      <c r="I148" s="468"/>
      <c r="J148" s="468"/>
      <c r="K148" s="469"/>
      <c r="L148" s="192">
        <v>5000000</v>
      </c>
      <c r="M148" s="191"/>
      <c r="N148" s="191"/>
      <c r="O148" s="191"/>
      <c r="P148" s="191"/>
      <c r="Q148" s="191"/>
      <c r="R148" s="191"/>
      <c r="S148" s="191"/>
      <c r="T148" s="192"/>
    </row>
    <row r="149" spans="1:20" ht="18.75" customHeight="1">
      <c r="A149" s="8"/>
      <c r="B149" s="9"/>
      <c r="C149" s="8"/>
      <c r="D149" s="10"/>
      <c r="E149" s="10"/>
      <c r="F149" s="10"/>
      <c r="G149" s="10"/>
      <c r="H149" s="467" t="s">
        <v>122</v>
      </c>
      <c r="I149" s="468"/>
      <c r="J149" s="468"/>
      <c r="K149" s="469"/>
      <c r="L149" s="192">
        <v>320000</v>
      </c>
      <c r="M149" s="191"/>
      <c r="N149" s="191"/>
      <c r="O149" s="191"/>
      <c r="P149" s="191"/>
      <c r="Q149" s="191"/>
      <c r="R149" s="191"/>
      <c r="S149" s="191"/>
      <c r="T149" s="192"/>
    </row>
    <row r="150" spans="1:20" ht="18.75" customHeight="1">
      <c r="A150" s="8"/>
      <c r="B150" s="9"/>
      <c r="C150" s="8"/>
      <c r="D150" s="10"/>
      <c r="E150" s="10"/>
      <c r="F150" s="10"/>
      <c r="G150" s="10"/>
      <c r="H150" s="467" t="s">
        <v>123</v>
      </c>
      <c r="I150" s="468"/>
      <c r="J150" s="468"/>
      <c r="K150" s="469"/>
      <c r="L150" s="192">
        <v>1190000</v>
      </c>
      <c r="M150" s="191"/>
      <c r="N150" s="191"/>
      <c r="O150" s="191"/>
      <c r="P150" s="191"/>
      <c r="Q150" s="191"/>
      <c r="R150" s="191"/>
      <c r="S150" s="191"/>
      <c r="T150" s="192">
        <v>52983</v>
      </c>
    </row>
    <row r="151" spans="1:20" ht="18.75" customHeight="1">
      <c r="A151" s="8"/>
      <c r="B151" s="9"/>
      <c r="C151" s="8"/>
      <c r="D151" s="10"/>
      <c r="E151" s="10"/>
      <c r="F151" s="10"/>
      <c r="G151" s="10"/>
      <c r="H151" s="467" t="s">
        <v>124</v>
      </c>
      <c r="I151" s="468"/>
      <c r="J151" s="468"/>
      <c r="K151" s="469"/>
      <c r="L151" s="192"/>
      <c r="M151" s="191"/>
      <c r="N151" s="191"/>
      <c r="O151" s="191"/>
      <c r="P151" s="191"/>
      <c r="Q151" s="191"/>
      <c r="R151" s="191"/>
      <c r="S151" s="191"/>
      <c r="T151" s="192"/>
    </row>
    <row r="152" spans="1:20" ht="18.75" customHeight="1">
      <c r="A152" s="8"/>
      <c r="B152" s="9"/>
      <c r="C152" s="8"/>
      <c r="D152" s="10"/>
      <c r="E152" s="10"/>
      <c r="F152" s="10"/>
      <c r="G152" s="10"/>
      <c r="H152" s="467" t="s">
        <v>125</v>
      </c>
      <c r="I152" s="468"/>
      <c r="J152" s="468"/>
      <c r="K152" s="469"/>
      <c r="L152" s="192">
        <v>876000</v>
      </c>
      <c r="M152" s="191"/>
      <c r="N152" s="191"/>
      <c r="O152" s="191"/>
      <c r="P152" s="191"/>
      <c r="Q152" s="191"/>
      <c r="R152" s="191"/>
      <c r="S152" s="191"/>
      <c r="T152" s="192">
        <v>180711.77</v>
      </c>
    </row>
    <row r="153" spans="1:20" ht="18.75" customHeight="1">
      <c r="A153" s="8"/>
      <c r="B153" s="9"/>
      <c r="C153" s="8"/>
      <c r="D153" s="10"/>
      <c r="E153" s="10"/>
      <c r="F153" s="10"/>
      <c r="G153" s="10"/>
      <c r="H153" s="467" t="s">
        <v>126</v>
      </c>
      <c r="I153" s="468"/>
      <c r="J153" s="468"/>
      <c r="K153" s="469"/>
      <c r="L153" s="192">
        <v>4072000</v>
      </c>
      <c r="M153" s="191"/>
      <c r="N153" s="191"/>
      <c r="O153" s="191"/>
      <c r="P153" s="191"/>
      <c r="Q153" s="191"/>
      <c r="R153" s="191"/>
      <c r="S153" s="191"/>
      <c r="T153" s="192">
        <v>2036000</v>
      </c>
    </row>
    <row r="154" spans="1:20" ht="18.75" customHeight="1">
      <c r="A154" s="8"/>
      <c r="B154" s="9"/>
      <c r="C154" s="8"/>
      <c r="D154" s="10"/>
      <c r="E154" s="10"/>
      <c r="F154" s="10"/>
      <c r="G154" s="10"/>
      <c r="H154" s="470" t="s">
        <v>127</v>
      </c>
      <c r="I154" s="471"/>
      <c r="J154" s="471"/>
      <c r="K154" s="472"/>
      <c r="L154" s="190">
        <f>SUM(L155:L171)</f>
        <v>0</v>
      </c>
      <c r="M154" s="191"/>
      <c r="N154" s="191"/>
      <c r="O154" s="191"/>
      <c r="P154" s="191"/>
      <c r="Q154" s="191"/>
      <c r="R154" s="191"/>
      <c r="S154" s="191"/>
      <c r="T154" s="190">
        <f>SUM(T155:T171)</f>
        <v>0</v>
      </c>
    </row>
    <row r="155" spans="1:20" ht="18.75" customHeight="1">
      <c r="A155" s="8"/>
      <c r="B155" s="9"/>
      <c r="C155" s="164"/>
      <c r="D155" s="10"/>
      <c r="E155" s="10"/>
      <c r="F155" s="10"/>
      <c r="G155" s="10"/>
      <c r="H155" s="467" t="s">
        <v>128</v>
      </c>
      <c r="I155" s="468"/>
      <c r="J155" s="468"/>
      <c r="K155" s="469"/>
      <c r="L155" s="192"/>
      <c r="M155" s="191"/>
      <c r="N155" s="191"/>
      <c r="O155" s="191"/>
      <c r="P155" s="191"/>
      <c r="Q155" s="191"/>
      <c r="R155" s="191"/>
      <c r="S155" s="191"/>
      <c r="T155" s="192"/>
    </row>
    <row r="156" spans="1:20" ht="18.75" customHeight="1">
      <c r="A156" s="8"/>
      <c r="B156" s="9"/>
      <c r="C156" s="8"/>
      <c r="D156" s="10"/>
      <c r="E156" s="10"/>
      <c r="F156" s="10"/>
      <c r="G156" s="10"/>
      <c r="H156" s="467" t="s">
        <v>129</v>
      </c>
      <c r="I156" s="468"/>
      <c r="J156" s="468"/>
      <c r="K156" s="469"/>
      <c r="L156" s="192"/>
      <c r="M156" s="191"/>
      <c r="N156" s="191"/>
      <c r="O156" s="191"/>
      <c r="P156" s="191"/>
      <c r="Q156" s="191"/>
      <c r="R156" s="191"/>
      <c r="S156" s="191"/>
      <c r="T156" s="192"/>
    </row>
    <row r="157" spans="1:20" ht="18.75" customHeight="1">
      <c r="A157" s="8"/>
      <c r="B157" s="9"/>
      <c r="C157" s="8"/>
      <c r="D157" s="10"/>
      <c r="E157" s="10"/>
      <c r="F157" s="10"/>
      <c r="G157" s="10"/>
      <c r="H157" s="467" t="s">
        <v>130</v>
      </c>
      <c r="I157" s="468"/>
      <c r="J157" s="468"/>
      <c r="K157" s="469"/>
      <c r="L157" s="192"/>
      <c r="M157" s="191"/>
      <c r="N157" s="191"/>
      <c r="O157" s="191"/>
      <c r="P157" s="191"/>
      <c r="Q157" s="191"/>
      <c r="R157" s="191"/>
      <c r="S157" s="191"/>
      <c r="T157" s="192"/>
    </row>
    <row r="158" spans="1:19" ht="18.75">
      <c r="A158" s="8"/>
      <c r="B158" s="9"/>
      <c r="C158" s="8"/>
      <c r="D158" s="10"/>
      <c r="E158" s="10"/>
      <c r="F158" s="10"/>
      <c r="G158" s="10"/>
      <c r="H158" s="10"/>
      <c r="I158" s="10"/>
      <c r="J158" s="10"/>
      <c r="K158" s="10"/>
      <c r="L158" s="3"/>
      <c r="M158" s="126"/>
      <c r="N158" s="126"/>
      <c r="O158" s="126"/>
      <c r="P158" s="126"/>
      <c r="Q158" s="126"/>
      <c r="R158" s="126"/>
      <c r="S158" s="126"/>
    </row>
    <row r="159" spans="1:19" ht="18.75">
      <c r="A159" s="8"/>
      <c r="B159" s="9"/>
      <c r="C159" s="8"/>
      <c r="D159" s="10"/>
      <c r="E159" s="10"/>
      <c r="F159" s="10"/>
      <c r="G159" s="10"/>
      <c r="H159" s="10"/>
      <c r="I159" s="10"/>
      <c r="J159" s="10"/>
      <c r="K159" s="10"/>
      <c r="L159" s="3"/>
      <c r="M159" s="126"/>
      <c r="N159" s="126"/>
      <c r="O159" s="126"/>
      <c r="P159" s="126"/>
      <c r="Q159" s="126"/>
      <c r="R159" s="126"/>
      <c r="S159" s="126"/>
    </row>
    <row r="160" spans="1:19" ht="18.75">
      <c r="A160" s="8"/>
      <c r="B160" s="9"/>
      <c r="C160" s="8"/>
      <c r="D160" s="10"/>
      <c r="E160" s="10"/>
      <c r="F160" s="10"/>
      <c r="G160" s="10"/>
      <c r="H160" s="10"/>
      <c r="I160" s="10"/>
      <c r="J160" s="10"/>
      <c r="K160" s="10"/>
      <c r="L160" s="3"/>
      <c r="M160" s="126"/>
      <c r="N160" s="126"/>
      <c r="O160" s="126"/>
      <c r="P160" s="126"/>
      <c r="Q160" s="126"/>
      <c r="R160" s="126"/>
      <c r="S160" s="126"/>
    </row>
    <row r="161" spans="1:19" ht="18.75">
      <c r="A161" s="8"/>
      <c r="B161" s="9"/>
      <c r="C161" s="8"/>
      <c r="D161" s="10"/>
      <c r="E161" s="10"/>
      <c r="F161" s="10"/>
      <c r="G161" s="10"/>
      <c r="H161" s="10"/>
      <c r="I161" s="10"/>
      <c r="J161" s="10"/>
      <c r="K161" s="10"/>
      <c r="L161" s="3"/>
      <c r="M161" s="126"/>
      <c r="N161" s="126"/>
      <c r="O161" s="126"/>
      <c r="P161" s="126"/>
      <c r="Q161" s="126"/>
      <c r="R161" s="126"/>
      <c r="S161" s="126"/>
    </row>
    <row r="162" spans="1:19" ht="18.75">
      <c r="A162" s="8"/>
      <c r="B162" s="9"/>
      <c r="C162" s="8"/>
      <c r="D162" s="10"/>
      <c r="E162" s="10"/>
      <c r="F162" s="10"/>
      <c r="G162" s="10"/>
      <c r="H162" s="10"/>
      <c r="I162" s="10"/>
      <c r="J162" s="10"/>
      <c r="K162" s="10"/>
      <c r="L162" s="3"/>
      <c r="M162" s="126"/>
      <c r="N162" s="126"/>
      <c r="O162" s="126"/>
      <c r="P162" s="126"/>
      <c r="Q162" s="126"/>
      <c r="R162" s="126"/>
      <c r="S162" s="126"/>
    </row>
    <row r="163" spans="1:19" ht="18.75">
      <c r="A163" s="8"/>
      <c r="B163" s="9"/>
      <c r="C163" s="8"/>
      <c r="D163" s="10"/>
      <c r="E163" s="10"/>
      <c r="F163" s="10"/>
      <c r="G163" s="10"/>
      <c r="H163" s="10"/>
      <c r="I163" s="10"/>
      <c r="J163" s="10"/>
      <c r="K163" s="10"/>
      <c r="L163" s="3"/>
      <c r="M163" s="126"/>
      <c r="N163" s="126"/>
      <c r="O163" s="126"/>
      <c r="P163" s="126"/>
      <c r="Q163" s="126"/>
      <c r="R163" s="126"/>
      <c r="S163" s="126"/>
    </row>
    <row r="164" spans="1:19" ht="18.75">
      <c r="A164" s="8"/>
      <c r="B164" s="9"/>
      <c r="C164" s="8"/>
      <c r="D164" s="10"/>
      <c r="E164" s="10"/>
      <c r="F164" s="10"/>
      <c r="G164" s="10"/>
      <c r="H164" s="10"/>
      <c r="I164" s="10"/>
      <c r="J164" s="10"/>
      <c r="K164" s="10"/>
      <c r="L164" s="3"/>
      <c r="M164" s="126"/>
      <c r="N164" s="126"/>
      <c r="O164" s="126"/>
      <c r="P164" s="126"/>
      <c r="Q164" s="126"/>
      <c r="R164" s="126"/>
      <c r="S164" s="126"/>
    </row>
    <row r="165" spans="1:19" ht="18.75">
      <c r="A165" s="8"/>
      <c r="B165" s="9"/>
      <c r="C165" s="8"/>
      <c r="D165" s="10"/>
      <c r="E165" s="10"/>
      <c r="F165" s="10"/>
      <c r="G165" s="10"/>
      <c r="H165" s="10"/>
      <c r="I165" s="10"/>
      <c r="J165" s="10"/>
      <c r="K165" s="10"/>
      <c r="L165" s="3"/>
      <c r="M165" s="126"/>
      <c r="N165" s="126"/>
      <c r="O165" s="126"/>
      <c r="P165" s="126"/>
      <c r="Q165" s="126"/>
      <c r="R165" s="126"/>
      <c r="S165" s="126"/>
    </row>
    <row r="166" spans="1:19" ht="18.75">
      <c r="A166" s="8"/>
      <c r="B166" s="9"/>
      <c r="C166" s="8"/>
      <c r="D166" s="10"/>
      <c r="E166" s="10"/>
      <c r="F166" s="10"/>
      <c r="G166" s="10"/>
      <c r="H166" s="10"/>
      <c r="I166" s="10"/>
      <c r="J166" s="10"/>
      <c r="K166" s="10"/>
      <c r="L166" s="3"/>
      <c r="M166" s="126"/>
      <c r="N166" s="126"/>
      <c r="O166" s="126"/>
      <c r="P166" s="126"/>
      <c r="Q166" s="126"/>
      <c r="R166" s="126"/>
      <c r="S166" s="126"/>
    </row>
    <row r="167" spans="1:19" ht="18.75">
      <c r="A167" s="8"/>
      <c r="B167" s="9"/>
      <c r="C167" s="8"/>
      <c r="D167" s="10"/>
      <c r="E167" s="10"/>
      <c r="F167" s="10"/>
      <c r="G167" s="10"/>
      <c r="H167" s="10"/>
      <c r="I167" s="10"/>
      <c r="J167" s="10"/>
      <c r="K167" s="10"/>
      <c r="L167" s="3"/>
      <c r="M167" s="126"/>
      <c r="N167" s="126"/>
      <c r="O167" s="126"/>
      <c r="P167" s="126"/>
      <c r="Q167" s="126"/>
      <c r="R167" s="126"/>
      <c r="S167" s="126"/>
    </row>
    <row r="168" spans="1:19" ht="18.75">
      <c r="A168" s="8"/>
      <c r="B168" s="9"/>
      <c r="C168" s="8"/>
      <c r="D168" s="10"/>
      <c r="E168" s="10"/>
      <c r="F168" s="10"/>
      <c r="G168" s="10"/>
      <c r="H168" s="10"/>
      <c r="I168" s="10"/>
      <c r="J168" s="10"/>
      <c r="K168" s="10"/>
      <c r="L168" s="3"/>
      <c r="M168" s="126"/>
      <c r="N168" s="126"/>
      <c r="O168" s="126"/>
      <c r="P168" s="126"/>
      <c r="Q168" s="126"/>
      <c r="R168" s="126"/>
      <c r="S168" s="126"/>
    </row>
    <row r="169" spans="1:19" ht="18.75">
      <c r="A169" s="8"/>
      <c r="B169" s="9"/>
      <c r="C169" s="8"/>
      <c r="D169" s="10"/>
      <c r="E169" s="10"/>
      <c r="F169" s="10"/>
      <c r="G169" s="10"/>
      <c r="H169" s="10"/>
      <c r="I169" s="10"/>
      <c r="J169" s="10"/>
      <c r="K169" s="10"/>
      <c r="L169" s="3"/>
      <c r="M169" s="126"/>
      <c r="N169" s="126"/>
      <c r="O169" s="126"/>
      <c r="P169" s="126"/>
      <c r="Q169" s="126"/>
      <c r="R169" s="126"/>
      <c r="S169" s="126"/>
    </row>
    <row r="170" spans="1:19" ht="18.75">
      <c r="A170" s="8"/>
      <c r="B170" s="9"/>
      <c r="C170" s="8"/>
      <c r="D170" s="10"/>
      <c r="E170" s="10"/>
      <c r="F170" s="10"/>
      <c r="G170" s="10"/>
      <c r="H170" s="10"/>
      <c r="I170" s="10"/>
      <c r="J170" s="10"/>
      <c r="K170" s="10"/>
      <c r="L170" s="3"/>
      <c r="M170" s="126"/>
      <c r="N170" s="126"/>
      <c r="O170" s="126"/>
      <c r="P170" s="126"/>
      <c r="Q170" s="126"/>
      <c r="R170" s="126"/>
      <c r="S170" s="126"/>
    </row>
    <row r="171" spans="1:19" ht="18.75">
      <c r="A171" s="8"/>
      <c r="B171" s="9"/>
      <c r="C171" s="8"/>
      <c r="D171" s="10"/>
      <c r="E171" s="10"/>
      <c r="F171" s="10"/>
      <c r="G171" s="10"/>
      <c r="H171" s="10"/>
      <c r="I171" s="10"/>
      <c r="J171" s="10"/>
      <c r="K171" s="10"/>
      <c r="L171" s="3"/>
      <c r="M171" s="126"/>
      <c r="N171" s="126"/>
      <c r="O171" s="126"/>
      <c r="P171" s="126"/>
      <c r="Q171" s="126"/>
      <c r="R171" s="126"/>
      <c r="S171" s="126"/>
    </row>
    <row r="172" spans="1:19" ht="18.75">
      <c r="A172" s="8"/>
      <c r="B172" s="9"/>
      <c r="C172" s="8"/>
      <c r="D172" s="10"/>
      <c r="E172" s="10"/>
      <c r="F172" s="10"/>
      <c r="G172" s="10"/>
      <c r="H172" s="10"/>
      <c r="I172" s="10"/>
      <c r="J172" s="10"/>
      <c r="K172" s="10"/>
      <c r="L172" s="3"/>
      <c r="M172" s="126"/>
      <c r="N172" s="126"/>
      <c r="O172" s="126"/>
      <c r="P172" s="126"/>
      <c r="Q172" s="126"/>
      <c r="R172" s="126"/>
      <c r="S172" s="126"/>
    </row>
    <row r="173" spans="1:19" ht="18.75">
      <c r="A173" s="8"/>
      <c r="B173" s="9"/>
      <c r="C173" s="8"/>
      <c r="D173" s="10"/>
      <c r="E173" s="10"/>
      <c r="F173" s="10"/>
      <c r="G173" s="10"/>
      <c r="H173" s="10"/>
      <c r="I173" s="10"/>
      <c r="J173" s="10"/>
      <c r="K173" s="10"/>
      <c r="L173" s="3"/>
      <c r="M173" s="126"/>
      <c r="N173" s="126"/>
      <c r="O173" s="126"/>
      <c r="P173" s="126"/>
      <c r="Q173" s="126"/>
      <c r="R173" s="126"/>
      <c r="S173" s="126"/>
    </row>
    <row r="174" spans="1:19" ht="18.75">
      <c r="A174" s="8"/>
      <c r="B174" s="9"/>
      <c r="C174" s="8"/>
      <c r="D174" s="10"/>
      <c r="E174" s="10"/>
      <c r="F174" s="10"/>
      <c r="G174" s="10"/>
      <c r="H174" s="10"/>
      <c r="I174" s="10"/>
      <c r="J174" s="10"/>
      <c r="K174" s="10"/>
      <c r="L174" s="3"/>
      <c r="M174" s="126"/>
      <c r="N174" s="126"/>
      <c r="O174" s="126"/>
      <c r="P174" s="126"/>
      <c r="Q174" s="126"/>
      <c r="R174" s="126"/>
      <c r="S174" s="126"/>
    </row>
    <row r="175" spans="1:19" ht="18.75">
      <c r="A175" s="8"/>
      <c r="B175" s="9"/>
      <c r="C175" s="8"/>
      <c r="D175" s="10"/>
      <c r="E175" s="10"/>
      <c r="F175" s="10"/>
      <c r="G175" s="10"/>
      <c r="H175" s="10"/>
      <c r="I175" s="10"/>
      <c r="J175" s="10"/>
      <c r="K175" s="10"/>
      <c r="L175" s="3"/>
      <c r="M175" s="126"/>
      <c r="N175" s="126"/>
      <c r="O175" s="126"/>
      <c r="P175" s="126"/>
      <c r="Q175" s="126"/>
      <c r="R175" s="126"/>
      <c r="S175" s="126"/>
    </row>
    <row r="176" spans="1:19" ht="18.75">
      <c r="A176" s="8"/>
      <c r="B176" s="9"/>
      <c r="C176" s="8"/>
      <c r="D176" s="10"/>
      <c r="E176" s="10"/>
      <c r="F176" s="10"/>
      <c r="G176" s="10"/>
      <c r="H176" s="10"/>
      <c r="I176" s="10"/>
      <c r="J176" s="10"/>
      <c r="K176" s="10"/>
      <c r="L176" s="3"/>
      <c r="M176" s="126"/>
      <c r="N176" s="126"/>
      <c r="O176" s="126"/>
      <c r="P176" s="126"/>
      <c r="Q176" s="126"/>
      <c r="R176" s="126"/>
      <c r="S176" s="126"/>
    </row>
    <row r="177" spans="1:19" ht="18.75">
      <c r="A177" s="8"/>
      <c r="B177" s="9"/>
      <c r="C177" s="8"/>
      <c r="D177" s="10"/>
      <c r="E177" s="10"/>
      <c r="F177" s="10"/>
      <c r="G177" s="10"/>
      <c r="H177" s="10"/>
      <c r="I177" s="10"/>
      <c r="J177" s="10"/>
      <c r="K177" s="10"/>
      <c r="L177" s="3"/>
      <c r="M177" s="126"/>
      <c r="N177" s="126"/>
      <c r="O177" s="126"/>
      <c r="P177" s="126"/>
      <c r="Q177" s="126"/>
      <c r="R177" s="126"/>
      <c r="S177" s="126"/>
    </row>
    <row r="178" spans="1:19" ht="18.75">
      <c r="A178" s="8"/>
      <c r="B178" s="9"/>
      <c r="C178" s="8"/>
      <c r="D178" s="10"/>
      <c r="E178" s="10"/>
      <c r="F178" s="10"/>
      <c r="G178" s="10"/>
      <c r="H178" s="10"/>
      <c r="I178" s="10"/>
      <c r="J178" s="10"/>
      <c r="K178" s="10"/>
      <c r="L178" s="3"/>
      <c r="M178" s="126"/>
      <c r="N178" s="126"/>
      <c r="O178" s="126"/>
      <c r="P178" s="126"/>
      <c r="Q178" s="126"/>
      <c r="R178" s="126"/>
      <c r="S178" s="126"/>
    </row>
    <row r="179" spans="1:19" ht="18.75">
      <c r="A179" s="8"/>
      <c r="B179" s="9"/>
      <c r="C179" s="8"/>
      <c r="D179" s="10"/>
      <c r="E179" s="10"/>
      <c r="F179" s="10"/>
      <c r="G179" s="10"/>
      <c r="H179" s="10"/>
      <c r="I179" s="10"/>
      <c r="J179" s="10"/>
      <c r="K179" s="10"/>
      <c r="L179" s="3"/>
      <c r="M179" s="126"/>
      <c r="N179" s="126"/>
      <c r="O179" s="126"/>
      <c r="P179" s="126"/>
      <c r="Q179" s="126"/>
      <c r="R179" s="126"/>
      <c r="S179" s="126"/>
    </row>
    <row r="180" spans="1:19" ht="18.75">
      <c r="A180" s="8"/>
      <c r="B180" s="9"/>
      <c r="C180" s="8"/>
      <c r="D180" s="10"/>
      <c r="E180" s="10"/>
      <c r="F180" s="10"/>
      <c r="G180" s="10"/>
      <c r="H180" s="10"/>
      <c r="I180" s="10"/>
      <c r="J180" s="10"/>
      <c r="K180" s="10"/>
      <c r="L180" s="3"/>
      <c r="M180" s="126"/>
      <c r="N180" s="126"/>
      <c r="O180" s="126"/>
      <c r="P180" s="126"/>
      <c r="Q180" s="126"/>
      <c r="R180" s="126"/>
      <c r="S180" s="126"/>
    </row>
    <row r="181" spans="1:19" ht="18.75">
      <c r="A181" s="8"/>
      <c r="B181" s="9"/>
      <c r="C181" s="8"/>
      <c r="D181" s="10"/>
      <c r="E181" s="10"/>
      <c r="F181" s="10"/>
      <c r="G181" s="10"/>
      <c r="H181" s="10"/>
      <c r="I181" s="10"/>
      <c r="J181" s="10"/>
      <c r="K181" s="10"/>
      <c r="L181" s="3"/>
      <c r="M181" s="126"/>
      <c r="N181" s="126"/>
      <c r="O181" s="126"/>
      <c r="P181" s="126"/>
      <c r="Q181" s="126"/>
      <c r="R181" s="126"/>
      <c r="S181" s="126"/>
    </row>
    <row r="182" spans="1:19" ht="18.75">
      <c r="A182" s="8"/>
      <c r="B182" s="9"/>
      <c r="C182" s="8"/>
      <c r="D182" s="10"/>
      <c r="E182" s="10"/>
      <c r="F182" s="10"/>
      <c r="G182" s="10"/>
      <c r="H182" s="10"/>
      <c r="I182" s="10"/>
      <c r="J182" s="10"/>
      <c r="K182" s="10"/>
      <c r="L182" s="3"/>
      <c r="M182" s="126"/>
      <c r="N182" s="126"/>
      <c r="O182" s="126"/>
      <c r="P182" s="126"/>
      <c r="Q182" s="126"/>
      <c r="R182" s="126"/>
      <c r="S182" s="126"/>
    </row>
    <row r="183" spans="1:19" ht="18.75">
      <c r="A183" s="8"/>
      <c r="B183" s="9"/>
      <c r="C183" s="8"/>
      <c r="D183" s="10"/>
      <c r="E183" s="10"/>
      <c r="F183" s="10"/>
      <c r="G183" s="10"/>
      <c r="H183" s="10"/>
      <c r="I183" s="10"/>
      <c r="J183" s="10"/>
      <c r="K183" s="10"/>
      <c r="L183" s="3"/>
      <c r="M183" s="126"/>
      <c r="N183" s="126"/>
      <c r="O183" s="126"/>
      <c r="P183" s="126"/>
      <c r="Q183" s="126"/>
      <c r="R183" s="126"/>
      <c r="S183" s="126"/>
    </row>
    <row r="184" spans="1:19" ht="18.75">
      <c r="A184" s="8"/>
      <c r="B184" s="9"/>
      <c r="C184" s="8"/>
      <c r="D184" s="10"/>
      <c r="E184" s="10"/>
      <c r="F184" s="10"/>
      <c r="G184" s="10"/>
      <c r="H184" s="10"/>
      <c r="I184" s="10"/>
      <c r="J184" s="10"/>
      <c r="K184" s="10"/>
      <c r="L184" s="3"/>
      <c r="M184" s="126"/>
      <c r="N184" s="126"/>
      <c r="O184" s="126"/>
      <c r="P184" s="126"/>
      <c r="Q184" s="126"/>
      <c r="R184" s="126"/>
      <c r="S184" s="126"/>
    </row>
    <row r="185" spans="1:19" ht="18.75">
      <c r="A185" s="8"/>
      <c r="B185" s="9"/>
      <c r="C185" s="8"/>
      <c r="D185" s="10"/>
      <c r="E185" s="10"/>
      <c r="F185" s="10"/>
      <c r="G185" s="10"/>
      <c r="H185" s="10"/>
      <c r="I185" s="10"/>
      <c r="J185" s="10"/>
      <c r="K185" s="10"/>
      <c r="L185" s="3"/>
      <c r="M185" s="126"/>
      <c r="N185" s="126"/>
      <c r="O185" s="126"/>
      <c r="P185" s="126"/>
      <c r="Q185" s="126"/>
      <c r="R185" s="126"/>
      <c r="S185" s="126"/>
    </row>
    <row r="186" spans="1:19" ht="18.75">
      <c r="A186" s="8"/>
      <c r="B186" s="9"/>
      <c r="C186" s="8"/>
      <c r="D186" s="10"/>
      <c r="E186" s="10"/>
      <c r="F186" s="10"/>
      <c r="G186" s="10"/>
      <c r="H186" s="10"/>
      <c r="I186" s="10"/>
      <c r="J186" s="10"/>
      <c r="K186" s="10"/>
      <c r="L186" s="3"/>
      <c r="M186" s="126"/>
      <c r="N186" s="126"/>
      <c r="O186" s="126"/>
      <c r="P186" s="126"/>
      <c r="Q186" s="126"/>
      <c r="R186" s="126"/>
      <c r="S186" s="126"/>
    </row>
    <row r="187" spans="1:19" ht="18.75">
      <c r="A187" s="8"/>
      <c r="B187" s="9"/>
      <c r="C187" s="8"/>
      <c r="D187" s="10"/>
      <c r="E187" s="10"/>
      <c r="F187" s="10"/>
      <c r="G187" s="10"/>
      <c r="H187" s="10"/>
      <c r="I187" s="10"/>
      <c r="J187" s="10"/>
      <c r="K187" s="10"/>
      <c r="L187" s="3"/>
      <c r="M187" s="126"/>
      <c r="N187" s="126"/>
      <c r="O187" s="126"/>
      <c r="P187" s="126"/>
      <c r="Q187" s="126"/>
      <c r="R187" s="126"/>
      <c r="S187" s="126"/>
    </row>
    <row r="188" spans="1:19" ht="18.75">
      <c r="A188" s="8"/>
      <c r="B188" s="9"/>
      <c r="C188" s="8"/>
      <c r="D188" s="10"/>
      <c r="E188" s="10"/>
      <c r="F188" s="10"/>
      <c r="G188" s="10"/>
      <c r="H188" s="10"/>
      <c r="I188" s="10"/>
      <c r="J188" s="10"/>
      <c r="K188" s="10"/>
      <c r="L188" s="3"/>
      <c r="M188" s="126"/>
      <c r="N188" s="126"/>
      <c r="O188" s="126"/>
      <c r="P188" s="126"/>
      <c r="Q188" s="126"/>
      <c r="R188" s="126"/>
      <c r="S188" s="126"/>
    </row>
    <row r="189" spans="1:19" ht="18.75">
      <c r="A189" s="8"/>
      <c r="B189" s="9"/>
      <c r="C189" s="8"/>
      <c r="D189" s="10"/>
      <c r="E189" s="10"/>
      <c r="F189" s="10"/>
      <c r="G189" s="10"/>
      <c r="H189" s="10"/>
      <c r="I189" s="10"/>
      <c r="J189" s="10"/>
      <c r="K189" s="10"/>
      <c r="L189" s="3"/>
      <c r="M189" s="126"/>
      <c r="N189" s="126"/>
      <c r="O189" s="126"/>
      <c r="P189" s="126"/>
      <c r="Q189" s="126"/>
      <c r="R189" s="126"/>
      <c r="S189" s="126"/>
    </row>
    <row r="190" spans="1:19" ht="18.75">
      <c r="A190" s="8"/>
      <c r="B190" s="9"/>
      <c r="C190" s="8"/>
      <c r="D190" s="10"/>
      <c r="E190" s="10"/>
      <c r="F190" s="10"/>
      <c r="G190" s="10"/>
      <c r="H190" s="10"/>
      <c r="I190" s="10"/>
      <c r="J190" s="10"/>
      <c r="K190" s="10"/>
      <c r="L190" s="3"/>
      <c r="M190" s="126"/>
      <c r="N190" s="126"/>
      <c r="O190" s="126"/>
      <c r="P190" s="126"/>
      <c r="Q190" s="126"/>
      <c r="R190" s="126"/>
      <c r="S190" s="126"/>
    </row>
    <row r="191" spans="1:19" ht="18.75">
      <c r="A191" s="8"/>
      <c r="B191" s="9"/>
      <c r="C191" s="8"/>
      <c r="D191" s="10"/>
      <c r="E191" s="10"/>
      <c r="F191" s="10"/>
      <c r="G191" s="10"/>
      <c r="H191" s="10"/>
      <c r="I191" s="10"/>
      <c r="J191" s="10"/>
      <c r="K191" s="10"/>
      <c r="L191" s="3"/>
      <c r="M191" s="126"/>
      <c r="N191" s="126"/>
      <c r="O191" s="126"/>
      <c r="P191" s="126"/>
      <c r="Q191" s="126"/>
      <c r="R191" s="126"/>
      <c r="S191" s="126"/>
    </row>
    <row r="192" spans="1:19" ht="18.75">
      <c r="A192" s="8"/>
      <c r="B192" s="9"/>
      <c r="C192" s="8"/>
      <c r="D192" s="10"/>
      <c r="E192" s="10"/>
      <c r="F192" s="10"/>
      <c r="G192" s="10"/>
      <c r="H192" s="10"/>
      <c r="I192" s="10"/>
      <c r="J192" s="10"/>
      <c r="K192" s="10"/>
      <c r="L192" s="3"/>
      <c r="M192" s="126"/>
      <c r="N192" s="126"/>
      <c r="O192" s="126"/>
      <c r="P192" s="126"/>
      <c r="Q192" s="126"/>
      <c r="R192" s="126"/>
      <c r="S192" s="126"/>
    </row>
    <row r="193" spans="1:19" ht="18.75">
      <c r="A193" s="8"/>
      <c r="B193" s="9"/>
      <c r="C193" s="8"/>
      <c r="D193" s="10"/>
      <c r="E193" s="10"/>
      <c r="F193" s="10"/>
      <c r="G193" s="10"/>
      <c r="H193" s="10"/>
      <c r="I193" s="10"/>
      <c r="J193" s="10"/>
      <c r="K193" s="10"/>
      <c r="L193" s="3"/>
      <c r="M193" s="126"/>
      <c r="N193" s="126"/>
      <c r="O193" s="126"/>
      <c r="P193" s="126"/>
      <c r="Q193" s="126"/>
      <c r="R193" s="126"/>
      <c r="S193" s="126"/>
    </row>
    <row r="194" spans="1:19" ht="18.75">
      <c r="A194" s="8"/>
      <c r="B194" s="9"/>
      <c r="C194" s="8"/>
      <c r="D194" s="10"/>
      <c r="E194" s="10"/>
      <c r="F194" s="10"/>
      <c r="G194" s="10"/>
      <c r="H194" s="10"/>
      <c r="I194" s="10"/>
      <c r="J194" s="10"/>
      <c r="K194" s="10"/>
      <c r="L194" s="126"/>
      <c r="M194" s="126"/>
      <c r="N194" s="126"/>
      <c r="O194" s="126"/>
      <c r="P194" s="126"/>
      <c r="Q194" s="126"/>
      <c r="R194" s="126"/>
      <c r="S194" s="126"/>
    </row>
    <row r="195" spans="1:19" ht="18.75">
      <c r="A195" s="8"/>
      <c r="B195" s="9"/>
      <c r="C195" s="8"/>
      <c r="D195" s="10"/>
      <c r="E195" s="10"/>
      <c r="F195" s="10"/>
      <c r="G195" s="10"/>
      <c r="H195" s="10"/>
      <c r="I195" s="10"/>
      <c r="J195" s="10"/>
      <c r="K195" s="10"/>
      <c r="L195" s="126"/>
      <c r="M195" s="126"/>
      <c r="N195" s="126"/>
      <c r="O195" s="126"/>
      <c r="P195" s="126"/>
      <c r="Q195" s="126"/>
      <c r="R195" s="126"/>
      <c r="S195" s="126"/>
    </row>
    <row r="196" spans="1:19" ht="18.75">
      <c r="A196" s="8"/>
      <c r="B196" s="9"/>
      <c r="C196" s="8"/>
      <c r="D196" s="10"/>
      <c r="E196" s="10"/>
      <c r="F196" s="10"/>
      <c r="G196" s="10"/>
      <c r="H196" s="10"/>
      <c r="I196" s="10"/>
      <c r="J196" s="10"/>
      <c r="K196" s="10"/>
      <c r="L196" s="126"/>
      <c r="M196" s="126"/>
      <c r="N196" s="126"/>
      <c r="O196" s="126"/>
      <c r="P196" s="126"/>
      <c r="Q196" s="126"/>
      <c r="R196" s="126"/>
      <c r="S196" s="126"/>
    </row>
    <row r="197" spans="1:19" ht="18.75">
      <c r="A197" s="8"/>
      <c r="B197" s="9"/>
      <c r="C197" s="8"/>
      <c r="D197" s="10"/>
      <c r="E197" s="10"/>
      <c r="F197" s="10"/>
      <c r="G197" s="10"/>
      <c r="H197" s="10"/>
      <c r="I197" s="10"/>
      <c r="J197" s="10"/>
      <c r="K197" s="10"/>
      <c r="L197" s="126"/>
      <c r="M197" s="126"/>
      <c r="N197" s="126"/>
      <c r="O197" s="126"/>
      <c r="P197" s="126"/>
      <c r="Q197" s="126"/>
      <c r="R197" s="126"/>
      <c r="S197" s="126"/>
    </row>
    <row r="198" spans="1:19" ht="18.75">
      <c r="A198" s="8"/>
      <c r="B198" s="9"/>
      <c r="C198" s="8"/>
      <c r="D198" s="10"/>
      <c r="E198" s="10"/>
      <c r="F198" s="10"/>
      <c r="G198" s="10"/>
      <c r="H198" s="10"/>
      <c r="I198" s="10"/>
      <c r="J198" s="10"/>
      <c r="K198" s="10"/>
      <c r="L198" s="126"/>
      <c r="M198" s="126"/>
      <c r="N198" s="126"/>
      <c r="O198" s="126"/>
      <c r="P198" s="126"/>
      <c r="Q198" s="126"/>
      <c r="R198" s="126"/>
      <c r="S198" s="126"/>
    </row>
    <row r="199" spans="1:19" ht="18.75">
      <c r="A199" s="8"/>
      <c r="B199" s="9"/>
      <c r="C199" s="8"/>
      <c r="D199" s="10"/>
      <c r="E199" s="10"/>
      <c r="F199" s="10"/>
      <c r="G199" s="10"/>
      <c r="H199" s="10"/>
      <c r="I199" s="10"/>
      <c r="J199" s="10"/>
      <c r="K199" s="10"/>
      <c r="L199" s="126"/>
      <c r="M199" s="126"/>
      <c r="N199" s="126"/>
      <c r="O199" s="126"/>
      <c r="P199" s="126"/>
      <c r="Q199" s="126"/>
      <c r="R199" s="126"/>
      <c r="S199" s="126"/>
    </row>
    <row r="200" spans="1:19" ht="18.75">
      <c r="A200" s="8"/>
      <c r="B200" s="9"/>
      <c r="C200" s="8"/>
      <c r="D200" s="10"/>
      <c r="E200" s="10"/>
      <c r="F200" s="10"/>
      <c r="G200" s="10"/>
      <c r="H200" s="10"/>
      <c r="I200" s="10"/>
      <c r="J200" s="10"/>
      <c r="K200" s="10"/>
      <c r="L200" s="126"/>
      <c r="M200" s="126"/>
      <c r="N200" s="126"/>
      <c r="O200" s="126"/>
      <c r="P200" s="126"/>
      <c r="Q200" s="126"/>
      <c r="R200" s="126"/>
      <c r="S200" s="126"/>
    </row>
    <row r="201" spans="1:19" ht="18.75">
      <c r="A201" s="8"/>
      <c r="B201" s="9"/>
      <c r="C201" s="8"/>
      <c r="D201" s="10"/>
      <c r="E201" s="10"/>
      <c r="F201" s="10"/>
      <c r="G201" s="10"/>
      <c r="H201" s="10"/>
      <c r="I201" s="10"/>
      <c r="J201" s="10"/>
      <c r="K201" s="10"/>
      <c r="L201" s="126"/>
      <c r="M201" s="126"/>
      <c r="N201" s="126"/>
      <c r="O201" s="126"/>
      <c r="P201" s="126"/>
      <c r="Q201" s="126"/>
      <c r="R201" s="126"/>
      <c r="S201" s="126"/>
    </row>
    <row r="202" spans="1:19" ht="18.75">
      <c r="A202" s="8"/>
      <c r="B202" s="9"/>
      <c r="C202" s="8"/>
      <c r="D202" s="10"/>
      <c r="E202" s="10"/>
      <c r="F202" s="10"/>
      <c r="G202" s="10"/>
      <c r="H202" s="10"/>
      <c r="I202" s="10"/>
      <c r="J202" s="10"/>
      <c r="K202" s="10"/>
      <c r="L202" s="126"/>
      <c r="M202" s="126"/>
      <c r="N202" s="126"/>
      <c r="O202" s="126"/>
      <c r="P202" s="126"/>
      <c r="Q202" s="126"/>
      <c r="R202" s="126"/>
      <c r="S202" s="126"/>
    </row>
    <row r="203" spans="1:19" ht="18.75">
      <c r="A203" s="8"/>
      <c r="B203" s="9"/>
      <c r="C203" s="8"/>
      <c r="D203" s="10"/>
      <c r="E203" s="10"/>
      <c r="F203" s="10"/>
      <c r="G203" s="10"/>
      <c r="H203" s="10"/>
      <c r="I203" s="10"/>
      <c r="J203" s="10"/>
      <c r="K203" s="10"/>
      <c r="L203" s="126"/>
      <c r="M203" s="126"/>
      <c r="N203" s="126"/>
      <c r="O203" s="126"/>
      <c r="P203" s="126"/>
      <c r="Q203" s="126"/>
      <c r="R203" s="126"/>
      <c r="S203" s="126"/>
    </row>
    <row r="204" spans="1:19" ht="18.75">
      <c r="A204" s="8"/>
      <c r="B204" s="9"/>
      <c r="C204" s="8"/>
      <c r="D204" s="10"/>
      <c r="E204" s="10"/>
      <c r="F204" s="10"/>
      <c r="G204" s="10"/>
      <c r="H204" s="10"/>
      <c r="I204" s="10"/>
      <c r="J204" s="10"/>
      <c r="K204" s="10"/>
      <c r="L204" s="126"/>
      <c r="M204" s="126"/>
      <c r="N204" s="126"/>
      <c r="O204" s="126"/>
      <c r="P204" s="126"/>
      <c r="Q204" s="126"/>
      <c r="R204" s="126"/>
      <c r="S204" s="126"/>
    </row>
    <row r="205" spans="1:19" ht="18.75">
      <c r="A205" s="8"/>
      <c r="B205" s="9"/>
      <c r="C205" s="8"/>
      <c r="D205" s="10"/>
      <c r="E205" s="10"/>
      <c r="F205" s="10"/>
      <c r="G205" s="10"/>
      <c r="H205" s="10"/>
      <c r="I205" s="10"/>
      <c r="J205" s="10"/>
      <c r="K205" s="10"/>
      <c r="L205" s="126"/>
      <c r="M205" s="126"/>
      <c r="N205" s="126"/>
      <c r="O205" s="126"/>
      <c r="P205" s="126"/>
      <c r="Q205" s="126"/>
      <c r="R205" s="126"/>
      <c r="S205" s="126"/>
    </row>
    <row r="206" spans="1:19" ht="18.75">
      <c r="A206" s="8"/>
      <c r="B206" s="9"/>
      <c r="C206" s="8"/>
      <c r="D206" s="10"/>
      <c r="E206" s="10"/>
      <c r="F206" s="10"/>
      <c r="G206" s="10"/>
      <c r="H206" s="10"/>
      <c r="I206" s="10"/>
      <c r="J206" s="10"/>
      <c r="K206" s="10"/>
      <c r="L206" s="126"/>
      <c r="M206" s="126"/>
      <c r="N206" s="126"/>
      <c r="O206" s="126"/>
      <c r="P206" s="126"/>
      <c r="Q206" s="126"/>
      <c r="R206" s="126"/>
      <c r="S206" s="126"/>
    </row>
    <row r="207" spans="1:19" ht="18.75">
      <c r="A207" s="8"/>
      <c r="B207" s="9"/>
      <c r="C207" s="8"/>
      <c r="D207" s="10"/>
      <c r="E207" s="10"/>
      <c r="F207" s="10"/>
      <c r="G207" s="10"/>
      <c r="H207" s="10"/>
      <c r="I207" s="10"/>
      <c r="J207" s="10"/>
      <c r="K207" s="10"/>
      <c r="L207" s="126"/>
      <c r="M207" s="126"/>
      <c r="N207" s="126"/>
      <c r="O207" s="126"/>
      <c r="P207" s="126"/>
      <c r="Q207" s="126"/>
      <c r="R207" s="126"/>
      <c r="S207" s="126"/>
    </row>
    <row r="208" spans="1:19" ht="18.75">
      <c r="A208" s="8"/>
      <c r="B208" s="9"/>
      <c r="C208" s="8"/>
      <c r="D208" s="10"/>
      <c r="E208" s="10"/>
      <c r="F208" s="10"/>
      <c r="G208" s="10"/>
      <c r="H208" s="10"/>
      <c r="I208" s="10"/>
      <c r="J208" s="10"/>
      <c r="K208" s="10"/>
      <c r="L208" s="126"/>
      <c r="M208" s="126"/>
      <c r="N208" s="126"/>
      <c r="O208" s="126"/>
      <c r="P208" s="126"/>
      <c r="Q208" s="126"/>
      <c r="R208" s="126"/>
      <c r="S208" s="126"/>
    </row>
    <row r="209" spans="1:19" ht="18.75">
      <c r="A209" s="8"/>
      <c r="B209" s="9"/>
      <c r="C209" s="8"/>
      <c r="D209" s="10"/>
      <c r="E209" s="10"/>
      <c r="F209" s="10"/>
      <c r="G209" s="10"/>
      <c r="H209" s="10"/>
      <c r="I209" s="10"/>
      <c r="J209" s="10"/>
      <c r="K209" s="10"/>
      <c r="L209" s="126"/>
      <c r="M209" s="126"/>
      <c r="N209" s="126"/>
      <c r="O209" s="126"/>
      <c r="P209" s="126"/>
      <c r="Q209" s="126"/>
      <c r="R209" s="126"/>
      <c r="S209" s="126"/>
    </row>
    <row r="210" spans="1:19" ht="18.75">
      <c r="A210" s="8"/>
      <c r="B210" s="9"/>
      <c r="C210" s="8"/>
      <c r="D210" s="10"/>
      <c r="E210" s="10"/>
      <c r="F210" s="10"/>
      <c r="G210" s="10"/>
      <c r="H210" s="10"/>
      <c r="I210" s="10"/>
      <c r="J210" s="10"/>
      <c r="K210" s="10"/>
      <c r="L210" s="126"/>
      <c r="M210" s="126"/>
      <c r="N210" s="126"/>
      <c r="O210" s="126"/>
      <c r="P210" s="126"/>
      <c r="Q210" s="126"/>
      <c r="R210" s="126"/>
      <c r="S210" s="126"/>
    </row>
  </sheetData>
  <sheetProtection/>
  <mergeCells count="47">
    <mergeCell ref="L2:U2"/>
    <mergeCell ref="U6:U7"/>
    <mergeCell ref="O6:O7"/>
    <mergeCell ref="P6:P7"/>
    <mergeCell ref="Q6:Q7"/>
    <mergeCell ref="R6:R7"/>
    <mergeCell ref="S6:S7"/>
    <mergeCell ref="T6:T7"/>
    <mergeCell ref="A4:S4"/>
    <mergeCell ref="A6:A7"/>
    <mergeCell ref="C6:C7"/>
    <mergeCell ref="D6:K6"/>
    <mergeCell ref="L6:L7"/>
    <mergeCell ref="M6:M7"/>
    <mergeCell ref="N6:N7"/>
    <mergeCell ref="H126:K126"/>
    <mergeCell ref="H127:K127"/>
    <mergeCell ref="H128:K128"/>
    <mergeCell ref="H129:K129"/>
    <mergeCell ref="H130:K130"/>
    <mergeCell ref="H131:K131"/>
    <mergeCell ref="H132:K132"/>
    <mergeCell ref="H138:K138"/>
    <mergeCell ref="H133:K133"/>
    <mergeCell ref="H139:K139"/>
    <mergeCell ref="H140:K140"/>
    <mergeCell ref="H134:K134"/>
    <mergeCell ref="H135:K135"/>
    <mergeCell ref="H136:K136"/>
    <mergeCell ref="H137:K137"/>
    <mergeCell ref="H141:K141"/>
    <mergeCell ref="H142:K142"/>
    <mergeCell ref="H144:K144"/>
    <mergeCell ref="H145:K145"/>
    <mergeCell ref="H148:K148"/>
    <mergeCell ref="H143:K143"/>
    <mergeCell ref="H146:K146"/>
    <mergeCell ref="H147:K147"/>
    <mergeCell ref="H155:K155"/>
    <mergeCell ref="H156:K156"/>
    <mergeCell ref="H157:K157"/>
    <mergeCell ref="H149:K149"/>
    <mergeCell ref="H150:K150"/>
    <mergeCell ref="H151:K151"/>
    <mergeCell ref="H152:K152"/>
    <mergeCell ref="H153:K153"/>
    <mergeCell ref="H154:K154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2"/>
  <sheetViews>
    <sheetView view="pageBreakPreview" zoomScale="60" zoomScalePageLayoutView="0" workbookViewId="0" topLeftCell="A1">
      <selection activeCell="H146" sqref="H146:H149"/>
    </sheetView>
  </sheetViews>
  <sheetFormatPr defaultColWidth="9.00390625" defaultRowHeight="12.75"/>
  <cols>
    <col min="1" max="1" width="73.125" style="194" customWidth="1"/>
    <col min="2" max="2" width="6.125" style="194" customWidth="1"/>
    <col min="3" max="3" width="6.875" style="194" customWidth="1"/>
    <col min="4" max="4" width="6.375" style="194" customWidth="1"/>
    <col min="5" max="5" width="12.75390625" style="194" customWidth="1"/>
    <col min="6" max="6" width="8.00390625" style="194" customWidth="1"/>
    <col min="7" max="7" width="19.00390625" style="194" customWidth="1"/>
    <col min="8" max="8" width="17.125" style="194" customWidth="1"/>
    <col min="9" max="9" width="11.25390625" style="194" customWidth="1"/>
    <col min="10" max="16384" width="9.125" style="194" customWidth="1"/>
  </cols>
  <sheetData>
    <row r="1" spans="3:12" ht="18.75">
      <c r="C1" s="194" t="s">
        <v>49</v>
      </c>
      <c r="D1" s="126"/>
      <c r="E1" s="126"/>
      <c r="F1" s="126"/>
      <c r="G1" s="126"/>
      <c r="H1" s="126"/>
      <c r="I1" s="126"/>
      <c r="J1" s="126"/>
      <c r="K1" s="8"/>
      <c r="L1" s="8"/>
    </row>
    <row r="2" spans="3:12" ht="21.75" customHeight="1">
      <c r="C2" s="163" t="s">
        <v>50</v>
      </c>
      <c r="D2" s="195"/>
      <c r="E2" s="195"/>
      <c r="F2" s="195"/>
      <c r="G2" s="195"/>
      <c r="H2" s="195"/>
      <c r="I2" s="195"/>
      <c r="J2" s="195"/>
      <c r="K2" s="195"/>
      <c r="L2" s="195"/>
    </row>
    <row r="3" ht="18">
      <c r="C3" s="196" t="s">
        <v>382</v>
      </c>
    </row>
    <row r="4" ht="18.75">
      <c r="G4" s="197"/>
    </row>
    <row r="5" spans="1:7" ht="55.5" customHeight="1">
      <c r="A5" s="495" t="s">
        <v>214</v>
      </c>
      <c r="B5" s="495"/>
      <c r="C5" s="495"/>
      <c r="D5" s="495"/>
      <c r="E5" s="495"/>
      <c r="F5" s="495"/>
      <c r="G5" s="495"/>
    </row>
    <row r="6" spans="1:7" ht="19.5" thickBot="1">
      <c r="A6" s="198"/>
      <c r="B6" s="198"/>
      <c r="C6" s="199"/>
      <c r="D6" s="199"/>
      <c r="E6" s="200"/>
      <c r="F6" s="200"/>
      <c r="G6" s="201" t="s">
        <v>490</v>
      </c>
    </row>
    <row r="7" spans="1:9" ht="12.75" customHeight="1">
      <c r="A7" s="496" t="s">
        <v>437</v>
      </c>
      <c r="B7" s="498" t="s">
        <v>472</v>
      </c>
      <c r="C7" s="500" t="s">
        <v>438</v>
      </c>
      <c r="D7" s="502" t="s">
        <v>447</v>
      </c>
      <c r="E7" s="504" t="s">
        <v>457</v>
      </c>
      <c r="F7" s="507" t="s">
        <v>458</v>
      </c>
      <c r="G7" s="492" t="s">
        <v>52</v>
      </c>
      <c r="H7" s="492" t="s">
        <v>51</v>
      </c>
      <c r="I7" s="492" t="s">
        <v>48</v>
      </c>
    </row>
    <row r="8" spans="1:9" ht="18">
      <c r="A8" s="497"/>
      <c r="B8" s="499"/>
      <c r="C8" s="501"/>
      <c r="D8" s="503"/>
      <c r="E8" s="505"/>
      <c r="F8" s="508"/>
      <c r="G8" s="493"/>
      <c r="H8" s="493"/>
      <c r="I8" s="493"/>
    </row>
    <row r="9" spans="1:9" ht="18">
      <c r="A9" s="497"/>
      <c r="B9" s="499"/>
      <c r="C9" s="501"/>
      <c r="D9" s="503"/>
      <c r="E9" s="505"/>
      <c r="F9" s="508"/>
      <c r="G9" s="493"/>
      <c r="H9" s="493"/>
      <c r="I9" s="493"/>
    </row>
    <row r="10" spans="1:9" ht="18">
      <c r="A10" s="497"/>
      <c r="B10" s="499"/>
      <c r="C10" s="501"/>
      <c r="D10" s="503"/>
      <c r="E10" s="505"/>
      <c r="F10" s="508"/>
      <c r="G10" s="493"/>
      <c r="H10" s="493"/>
      <c r="I10" s="493"/>
    </row>
    <row r="11" spans="1:9" ht="18">
      <c r="A11" s="497"/>
      <c r="B11" s="499"/>
      <c r="C11" s="501"/>
      <c r="D11" s="503"/>
      <c r="E11" s="505"/>
      <c r="F11" s="508"/>
      <c r="G11" s="493"/>
      <c r="H11" s="493"/>
      <c r="I11" s="493"/>
    </row>
    <row r="12" spans="1:9" ht="18">
      <c r="A12" s="497"/>
      <c r="B12" s="499"/>
      <c r="C12" s="501"/>
      <c r="D12" s="503"/>
      <c r="E12" s="506"/>
      <c r="F12" s="508"/>
      <c r="G12" s="494"/>
      <c r="H12" s="494"/>
      <c r="I12" s="494"/>
    </row>
    <row r="13" spans="1:9" ht="37.5">
      <c r="A13" s="402" t="s">
        <v>471</v>
      </c>
      <c r="B13" s="2" t="s">
        <v>473</v>
      </c>
      <c r="C13" s="202"/>
      <c r="D13" s="203"/>
      <c r="E13" s="204"/>
      <c r="F13" s="205"/>
      <c r="G13" s="1">
        <f>G394</f>
        <v>412484999.99999994</v>
      </c>
      <c r="H13" s="1">
        <f>H394</f>
        <v>215739009.29999998</v>
      </c>
      <c r="I13" s="140">
        <f>H13/G13*100</f>
        <v>52.302267791556055</v>
      </c>
    </row>
    <row r="14" spans="1:9" ht="18.75">
      <c r="A14" s="403" t="s">
        <v>453</v>
      </c>
      <c r="B14" s="206" t="s">
        <v>473</v>
      </c>
      <c r="C14" s="207" t="s">
        <v>439</v>
      </c>
      <c r="D14" s="208"/>
      <c r="E14" s="207"/>
      <c r="F14" s="209"/>
      <c r="G14" s="210">
        <f>G15+G19+G56+G59</f>
        <v>26056435.02</v>
      </c>
      <c r="H14" s="512">
        <f>H15+H19+H56+H59</f>
        <v>12612613.219999999</v>
      </c>
      <c r="I14" s="140">
        <f aca="true" t="shared" si="0" ref="I14:I92">H14/G14*100</f>
        <v>48.40498406754033</v>
      </c>
    </row>
    <row r="15" spans="1:9" ht="32.25" customHeight="1">
      <c r="A15" s="404" t="s">
        <v>476</v>
      </c>
      <c r="B15" s="211" t="s">
        <v>473</v>
      </c>
      <c r="C15" s="212" t="s">
        <v>439</v>
      </c>
      <c r="D15" s="213" t="s">
        <v>448</v>
      </c>
      <c r="E15" s="214"/>
      <c r="F15" s="215"/>
      <c r="G15" s="216">
        <f>G16</f>
        <v>334500</v>
      </c>
      <c r="H15" s="216">
        <f>H16</f>
        <v>264490</v>
      </c>
      <c r="I15" s="140">
        <f t="shared" si="0"/>
        <v>79.07025411061286</v>
      </c>
    </row>
    <row r="16" spans="1:9" ht="21.75" customHeight="1">
      <c r="A16" s="405" t="s">
        <v>566</v>
      </c>
      <c r="B16" s="211" t="s">
        <v>473</v>
      </c>
      <c r="C16" s="217" t="s">
        <v>439</v>
      </c>
      <c r="D16" s="218" t="s">
        <v>448</v>
      </c>
      <c r="E16" s="219" t="s">
        <v>515</v>
      </c>
      <c r="F16" s="220"/>
      <c r="G16" s="221">
        <f>G17+G18</f>
        <v>334500</v>
      </c>
      <c r="H16" s="221">
        <f>H17+H18</f>
        <v>264490</v>
      </c>
      <c r="I16" s="140">
        <f t="shared" si="0"/>
        <v>79.07025411061286</v>
      </c>
    </row>
    <row r="17" spans="1:9" ht="78" customHeight="1">
      <c r="A17" s="406" t="s">
        <v>215</v>
      </c>
      <c r="B17" s="211" t="s">
        <v>473</v>
      </c>
      <c r="C17" s="222" t="s">
        <v>439</v>
      </c>
      <c r="D17" s="223" t="s">
        <v>448</v>
      </c>
      <c r="E17" s="224" t="s">
        <v>515</v>
      </c>
      <c r="F17" s="225" t="s">
        <v>216</v>
      </c>
      <c r="G17" s="226">
        <v>200000</v>
      </c>
      <c r="H17" s="226">
        <v>152490</v>
      </c>
      <c r="I17" s="140">
        <f t="shared" si="0"/>
        <v>76.24499999999999</v>
      </c>
    </row>
    <row r="18" spans="1:9" ht="36.75" customHeight="1">
      <c r="A18" s="406" t="s">
        <v>517</v>
      </c>
      <c r="B18" s="211" t="s">
        <v>473</v>
      </c>
      <c r="C18" s="222" t="s">
        <v>439</v>
      </c>
      <c r="D18" s="223" t="s">
        <v>448</v>
      </c>
      <c r="E18" s="224" t="s">
        <v>515</v>
      </c>
      <c r="F18" s="225" t="s">
        <v>519</v>
      </c>
      <c r="G18" s="226">
        <v>134500</v>
      </c>
      <c r="H18" s="226">
        <v>112000</v>
      </c>
      <c r="I18" s="140">
        <f t="shared" si="0"/>
        <v>83.27137546468401</v>
      </c>
    </row>
    <row r="19" spans="1:9" ht="42" customHeight="1">
      <c r="A19" s="407" t="s">
        <v>467</v>
      </c>
      <c r="B19" s="211" t="s">
        <v>473</v>
      </c>
      <c r="C19" s="212" t="s">
        <v>439</v>
      </c>
      <c r="D19" s="213" t="s">
        <v>449</v>
      </c>
      <c r="E19" s="214"/>
      <c r="F19" s="215"/>
      <c r="G19" s="216">
        <f>G20+G26+G28+G32+G35+G38+G42+G45+G47+G49+G51+G54</f>
        <v>19268474.04</v>
      </c>
      <c r="H19" s="216">
        <f>H20+H26+H28+H32+H35+H38+H42+H45+H47+H49+H51+H54</f>
        <v>9026722.779999997</v>
      </c>
      <c r="I19" s="140">
        <f t="shared" si="0"/>
        <v>46.847107670597865</v>
      </c>
    </row>
    <row r="20" spans="1:9" ht="36.75" customHeight="1">
      <c r="A20" s="408" t="s">
        <v>525</v>
      </c>
      <c r="B20" s="211" t="s">
        <v>473</v>
      </c>
      <c r="C20" s="217" t="s">
        <v>439</v>
      </c>
      <c r="D20" s="218" t="s">
        <v>449</v>
      </c>
      <c r="E20" s="219" t="s">
        <v>217</v>
      </c>
      <c r="F20" s="220"/>
      <c r="G20" s="221">
        <f>SUM(G21:G25)</f>
        <v>16828474.04</v>
      </c>
      <c r="H20" s="221">
        <f>SUM(H21:H25)</f>
        <v>7893355.58</v>
      </c>
      <c r="I20" s="140">
        <f t="shared" si="0"/>
        <v>46.904761306569426</v>
      </c>
    </row>
    <row r="21" spans="1:9" ht="37.5" customHeight="1">
      <c r="A21" s="406" t="s">
        <v>520</v>
      </c>
      <c r="B21" s="211" t="s">
        <v>473</v>
      </c>
      <c r="C21" s="222" t="s">
        <v>439</v>
      </c>
      <c r="D21" s="223" t="s">
        <v>449</v>
      </c>
      <c r="E21" s="224" t="s">
        <v>217</v>
      </c>
      <c r="F21" s="225" t="s">
        <v>521</v>
      </c>
      <c r="G21" s="226">
        <v>13637696.42</v>
      </c>
      <c r="H21" s="226">
        <v>6296736.35</v>
      </c>
      <c r="I21" s="140">
        <f t="shared" si="0"/>
        <v>46.171553875958764</v>
      </c>
    </row>
    <row r="22" spans="1:9" ht="17.25" customHeight="1">
      <c r="A22" s="406" t="s">
        <v>526</v>
      </c>
      <c r="B22" s="211" t="s">
        <v>473</v>
      </c>
      <c r="C22" s="222" t="s">
        <v>527</v>
      </c>
      <c r="D22" s="223" t="s">
        <v>449</v>
      </c>
      <c r="E22" s="224" t="s">
        <v>217</v>
      </c>
      <c r="F22" s="225" t="s">
        <v>528</v>
      </c>
      <c r="G22" s="226">
        <v>143000</v>
      </c>
      <c r="H22" s="226">
        <v>61495.16</v>
      </c>
      <c r="I22" s="140">
        <f t="shared" si="0"/>
        <v>43.003608391608395</v>
      </c>
    </row>
    <row r="23" spans="1:9" ht="46.5" customHeight="1">
      <c r="A23" s="406" t="s">
        <v>516</v>
      </c>
      <c r="B23" s="211" t="s">
        <v>473</v>
      </c>
      <c r="C23" s="222" t="s">
        <v>527</v>
      </c>
      <c r="D23" s="223" t="s">
        <v>449</v>
      </c>
      <c r="E23" s="224" t="s">
        <v>217</v>
      </c>
      <c r="F23" s="225" t="s">
        <v>518</v>
      </c>
      <c r="G23" s="226">
        <v>126450</v>
      </c>
      <c r="H23" s="226">
        <v>8000</v>
      </c>
      <c r="I23" s="140">
        <f t="shared" si="0"/>
        <v>6.326611308817714</v>
      </c>
    </row>
    <row r="24" spans="1:9" ht="39" customHeight="1">
      <c r="A24" s="406" t="s">
        <v>517</v>
      </c>
      <c r="B24" s="211" t="s">
        <v>473</v>
      </c>
      <c r="C24" s="222" t="s">
        <v>439</v>
      </c>
      <c r="D24" s="223" t="s">
        <v>449</v>
      </c>
      <c r="E24" s="224" t="s">
        <v>217</v>
      </c>
      <c r="F24" s="225" t="s">
        <v>519</v>
      </c>
      <c r="G24" s="226">
        <v>1721424.04</v>
      </c>
      <c r="H24" s="226">
        <v>619624.59</v>
      </c>
      <c r="I24" s="140">
        <f t="shared" si="0"/>
        <v>35.994884212259514</v>
      </c>
    </row>
    <row r="25" spans="1:9" ht="39" customHeight="1">
      <c r="A25" s="409" t="s">
        <v>554</v>
      </c>
      <c r="B25" s="227" t="s">
        <v>473</v>
      </c>
      <c r="C25" s="222" t="s">
        <v>439</v>
      </c>
      <c r="D25" s="223" t="s">
        <v>449</v>
      </c>
      <c r="E25" s="224" t="s">
        <v>217</v>
      </c>
      <c r="F25" s="225" t="s">
        <v>555</v>
      </c>
      <c r="G25" s="226">
        <v>1199903.58</v>
      </c>
      <c r="H25" s="226">
        <v>907499.48</v>
      </c>
      <c r="I25" s="140">
        <f t="shared" si="0"/>
        <v>75.63103362021805</v>
      </c>
    </row>
    <row r="26" spans="1:9" ht="42" customHeight="1">
      <c r="A26" s="410" t="s">
        <v>474</v>
      </c>
      <c r="B26" s="227" t="s">
        <v>473</v>
      </c>
      <c r="C26" s="228" t="s">
        <v>439</v>
      </c>
      <c r="D26" s="229" t="s">
        <v>449</v>
      </c>
      <c r="E26" s="219" t="s">
        <v>218</v>
      </c>
      <c r="F26" s="230"/>
      <c r="G26" s="231">
        <f>G27</f>
        <v>1300000</v>
      </c>
      <c r="H26" s="231">
        <f>H27</f>
        <v>602384.71</v>
      </c>
      <c r="I26" s="140">
        <f t="shared" si="0"/>
        <v>46.337285384615384</v>
      </c>
    </row>
    <row r="27" spans="1:9" ht="35.25" customHeight="1">
      <c r="A27" s="406" t="s">
        <v>520</v>
      </c>
      <c r="B27" s="227" t="s">
        <v>473</v>
      </c>
      <c r="C27" s="232" t="s">
        <v>439</v>
      </c>
      <c r="D27" s="223" t="s">
        <v>449</v>
      </c>
      <c r="E27" s="224" t="s">
        <v>218</v>
      </c>
      <c r="F27" s="225" t="s">
        <v>521</v>
      </c>
      <c r="G27" s="226">
        <v>1300000</v>
      </c>
      <c r="H27" s="226">
        <v>602384.71</v>
      </c>
      <c r="I27" s="140">
        <f t="shared" si="0"/>
        <v>46.337285384615384</v>
      </c>
    </row>
    <row r="28" spans="1:9" ht="37.5" customHeight="1">
      <c r="A28" s="411" t="s">
        <v>491</v>
      </c>
      <c r="B28" s="211" t="s">
        <v>473</v>
      </c>
      <c r="C28" s="228" t="s">
        <v>439</v>
      </c>
      <c r="D28" s="229" t="s">
        <v>449</v>
      </c>
      <c r="E28" s="233" t="s">
        <v>219</v>
      </c>
      <c r="F28" s="230"/>
      <c r="G28" s="231">
        <f>SUM(G29:G31)</f>
        <v>331000</v>
      </c>
      <c r="H28" s="231">
        <f>SUM(H29:H31)</f>
        <v>217699.7</v>
      </c>
      <c r="I28" s="140">
        <f t="shared" si="0"/>
        <v>65.77030211480363</v>
      </c>
    </row>
    <row r="29" spans="1:9" ht="30" customHeight="1">
      <c r="A29" s="406" t="s">
        <v>520</v>
      </c>
      <c r="B29" s="211" t="s">
        <v>473</v>
      </c>
      <c r="C29" s="222" t="s">
        <v>439</v>
      </c>
      <c r="D29" s="223" t="s">
        <v>449</v>
      </c>
      <c r="E29" s="224" t="s">
        <v>219</v>
      </c>
      <c r="F29" s="225" t="s">
        <v>521</v>
      </c>
      <c r="G29" s="226">
        <v>255000</v>
      </c>
      <c r="H29" s="226">
        <v>207199.7</v>
      </c>
      <c r="I29" s="140">
        <f t="shared" si="0"/>
        <v>81.2547843137255</v>
      </c>
    </row>
    <row r="30" spans="1:9" ht="29.25" customHeight="1">
      <c r="A30" s="406" t="s">
        <v>526</v>
      </c>
      <c r="B30" s="211" t="s">
        <v>473</v>
      </c>
      <c r="C30" s="222" t="s">
        <v>439</v>
      </c>
      <c r="D30" s="223" t="s">
        <v>449</v>
      </c>
      <c r="E30" s="224" t="s">
        <v>219</v>
      </c>
      <c r="F30" s="225" t="s">
        <v>528</v>
      </c>
      <c r="G30" s="226">
        <v>15000</v>
      </c>
      <c r="H30" s="226"/>
      <c r="I30" s="140">
        <f t="shared" si="0"/>
        <v>0</v>
      </c>
    </row>
    <row r="31" spans="1:9" ht="17.25" customHeight="1">
      <c r="A31" s="406" t="s">
        <v>517</v>
      </c>
      <c r="B31" s="211" t="s">
        <v>473</v>
      </c>
      <c r="C31" s="222" t="s">
        <v>439</v>
      </c>
      <c r="D31" s="223" t="s">
        <v>449</v>
      </c>
      <c r="E31" s="224" t="s">
        <v>219</v>
      </c>
      <c r="F31" s="225" t="s">
        <v>519</v>
      </c>
      <c r="G31" s="226">
        <v>61000</v>
      </c>
      <c r="H31" s="226">
        <v>10500</v>
      </c>
      <c r="I31" s="140">
        <f t="shared" si="0"/>
        <v>17.21311475409836</v>
      </c>
    </row>
    <row r="32" spans="1:9" ht="40.5" customHeight="1">
      <c r="A32" s="412" t="s">
        <v>478</v>
      </c>
      <c r="B32" s="211" t="s">
        <v>473</v>
      </c>
      <c r="C32" s="228" t="s">
        <v>439</v>
      </c>
      <c r="D32" s="229" t="s">
        <v>449</v>
      </c>
      <c r="E32" s="233" t="s">
        <v>220</v>
      </c>
      <c r="F32" s="230"/>
      <c r="G32" s="231">
        <f>G33+G34</f>
        <v>68000</v>
      </c>
      <c r="H32" s="231">
        <f>H33+H34</f>
        <v>38000</v>
      </c>
      <c r="I32" s="140">
        <f t="shared" si="0"/>
        <v>55.88235294117647</v>
      </c>
    </row>
    <row r="33" spans="1:9" ht="33.75" customHeight="1">
      <c r="A33" s="406" t="s">
        <v>520</v>
      </c>
      <c r="B33" s="211" t="s">
        <v>473</v>
      </c>
      <c r="C33" s="222" t="s">
        <v>439</v>
      </c>
      <c r="D33" s="223" t="s">
        <v>449</v>
      </c>
      <c r="E33" s="224" t="s">
        <v>220</v>
      </c>
      <c r="F33" s="225" t="s">
        <v>521</v>
      </c>
      <c r="G33" s="226">
        <v>64000</v>
      </c>
      <c r="H33" s="226">
        <v>38000</v>
      </c>
      <c r="I33" s="140">
        <f t="shared" si="0"/>
        <v>59.375</v>
      </c>
    </row>
    <row r="34" spans="1:9" ht="34.5" customHeight="1">
      <c r="A34" s="406" t="s">
        <v>517</v>
      </c>
      <c r="B34" s="211" t="s">
        <v>473</v>
      </c>
      <c r="C34" s="222" t="s">
        <v>439</v>
      </c>
      <c r="D34" s="223" t="s">
        <v>449</v>
      </c>
      <c r="E34" s="224" t="s">
        <v>220</v>
      </c>
      <c r="F34" s="225" t="s">
        <v>519</v>
      </c>
      <c r="G34" s="226">
        <v>4000</v>
      </c>
      <c r="H34" s="226"/>
      <c r="I34" s="140">
        <f t="shared" si="0"/>
        <v>0</v>
      </c>
    </row>
    <row r="35" spans="1:9" ht="18" customHeight="1">
      <c r="A35" s="413" t="s">
        <v>492</v>
      </c>
      <c r="B35" s="211" t="s">
        <v>473</v>
      </c>
      <c r="C35" s="228" t="s">
        <v>439</v>
      </c>
      <c r="D35" s="229" t="s">
        <v>449</v>
      </c>
      <c r="E35" s="233" t="s">
        <v>221</v>
      </c>
      <c r="F35" s="230"/>
      <c r="G35" s="231">
        <f>G36+G37</f>
        <v>80000</v>
      </c>
      <c r="H35" s="231">
        <f>H36+H37</f>
        <v>38000</v>
      </c>
      <c r="I35" s="140">
        <f t="shared" si="0"/>
        <v>47.5</v>
      </c>
    </row>
    <row r="36" spans="1:9" ht="45" customHeight="1">
      <c r="A36" s="406" t="s">
        <v>520</v>
      </c>
      <c r="B36" s="211" t="s">
        <v>473</v>
      </c>
      <c r="C36" s="222" t="s">
        <v>439</v>
      </c>
      <c r="D36" s="223" t="s">
        <v>449</v>
      </c>
      <c r="E36" s="224" t="s">
        <v>221</v>
      </c>
      <c r="F36" s="225" t="s">
        <v>521</v>
      </c>
      <c r="G36" s="226">
        <v>73700</v>
      </c>
      <c r="H36" s="226">
        <v>38000</v>
      </c>
      <c r="I36" s="140">
        <f t="shared" si="0"/>
        <v>51.56037991858887</v>
      </c>
    </row>
    <row r="37" spans="1:9" ht="34.5" customHeight="1">
      <c r="A37" s="406" t="s">
        <v>517</v>
      </c>
      <c r="B37" s="211" t="s">
        <v>473</v>
      </c>
      <c r="C37" s="222" t="s">
        <v>439</v>
      </c>
      <c r="D37" s="223" t="s">
        <v>449</v>
      </c>
      <c r="E37" s="224" t="s">
        <v>221</v>
      </c>
      <c r="F37" s="225" t="s">
        <v>519</v>
      </c>
      <c r="G37" s="226">
        <v>6300</v>
      </c>
      <c r="H37" s="226"/>
      <c r="I37" s="140">
        <f t="shared" si="0"/>
        <v>0</v>
      </c>
    </row>
    <row r="38" spans="1:9" ht="37.5" customHeight="1">
      <c r="A38" s="414" t="s">
        <v>511</v>
      </c>
      <c r="B38" s="211" t="s">
        <v>473</v>
      </c>
      <c r="C38" s="234" t="s">
        <v>439</v>
      </c>
      <c r="D38" s="235" t="s">
        <v>449</v>
      </c>
      <c r="E38" s="236" t="s">
        <v>222</v>
      </c>
      <c r="F38" s="237"/>
      <c r="G38" s="231">
        <f>SUM(G39:G41)</f>
        <v>338000</v>
      </c>
      <c r="H38" s="231">
        <f>SUM(H39:H41)</f>
        <v>132414.18</v>
      </c>
      <c r="I38" s="140">
        <f t="shared" si="0"/>
        <v>39.17579289940828</v>
      </c>
    </row>
    <row r="39" spans="1:9" ht="35.25" customHeight="1">
      <c r="A39" s="406" t="s">
        <v>520</v>
      </c>
      <c r="B39" s="211" t="s">
        <v>473</v>
      </c>
      <c r="C39" s="222" t="s">
        <v>439</v>
      </c>
      <c r="D39" s="223" t="s">
        <v>449</v>
      </c>
      <c r="E39" s="224" t="s">
        <v>222</v>
      </c>
      <c r="F39" s="225" t="s">
        <v>521</v>
      </c>
      <c r="G39" s="226">
        <v>255000</v>
      </c>
      <c r="H39" s="226">
        <v>127614.18</v>
      </c>
      <c r="I39" s="140">
        <f t="shared" si="0"/>
        <v>50.04477647058824</v>
      </c>
    </row>
    <row r="40" spans="1:9" ht="37.5">
      <c r="A40" s="406" t="s">
        <v>517</v>
      </c>
      <c r="B40" s="211" t="s">
        <v>473</v>
      </c>
      <c r="C40" s="222" t="s">
        <v>439</v>
      </c>
      <c r="D40" s="223" t="s">
        <v>449</v>
      </c>
      <c r="E40" s="224" t="s">
        <v>222</v>
      </c>
      <c r="F40" s="225" t="s">
        <v>519</v>
      </c>
      <c r="G40" s="226">
        <v>73000</v>
      </c>
      <c r="H40" s="226"/>
      <c r="I40" s="140">
        <f t="shared" si="0"/>
        <v>0</v>
      </c>
    </row>
    <row r="41" spans="1:9" ht="23.25" customHeight="1">
      <c r="A41" s="406" t="s">
        <v>529</v>
      </c>
      <c r="B41" s="211" t="s">
        <v>473</v>
      </c>
      <c r="C41" s="222" t="s">
        <v>439</v>
      </c>
      <c r="D41" s="223" t="s">
        <v>449</v>
      </c>
      <c r="E41" s="224" t="s">
        <v>222</v>
      </c>
      <c r="F41" s="225" t="s">
        <v>506</v>
      </c>
      <c r="G41" s="226">
        <v>10000</v>
      </c>
      <c r="H41" s="226">
        <v>4800</v>
      </c>
      <c r="I41" s="140">
        <f t="shared" si="0"/>
        <v>48</v>
      </c>
    </row>
    <row r="42" spans="1:9" ht="33.75" customHeight="1">
      <c r="A42" s="408" t="s">
        <v>223</v>
      </c>
      <c r="B42" s="211" t="s">
        <v>473</v>
      </c>
      <c r="C42" s="217" t="s">
        <v>439</v>
      </c>
      <c r="D42" s="218" t="s">
        <v>449</v>
      </c>
      <c r="E42" s="219" t="s">
        <v>224</v>
      </c>
      <c r="F42" s="220"/>
      <c r="G42" s="221">
        <f>G44+G43</f>
        <v>50000</v>
      </c>
      <c r="H42" s="221">
        <f>H44</f>
        <v>47740.33</v>
      </c>
      <c r="I42" s="140">
        <f t="shared" si="0"/>
        <v>95.48066</v>
      </c>
    </row>
    <row r="43" spans="1:9" ht="41.25" customHeight="1">
      <c r="A43" s="406" t="s">
        <v>520</v>
      </c>
      <c r="B43" s="211" t="s">
        <v>473</v>
      </c>
      <c r="C43" s="217" t="s">
        <v>439</v>
      </c>
      <c r="D43" s="218" t="s">
        <v>449</v>
      </c>
      <c r="E43" s="219" t="s">
        <v>379</v>
      </c>
      <c r="F43" s="220" t="s">
        <v>519</v>
      </c>
      <c r="G43" s="221">
        <v>2259.67</v>
      </c>
      <c r="H43" s="221"/>
      <c r="I43" s="140"/>
    </row>
    <row r="44" spans="1:9" ht="39.75" customHeight="1">
      <c r="A44" s="406" t="s">
        <v>520</v>
      </c>
      <c r="B44" s="211" t="s">
        <v>473</v>
      </c>
      <c r="C44" s="222" t="s">
        <v>439</v>
      </c>
      <c r="D44" s="223" t="s">
        <v>449</v>
      </c>
      <c r="E44" s="224" t="s">
        <v>224</v>
      </c>
      <c r="F44" s="225" t="s">
        <v>521</v>
      </c>
      <c r="G44" s="226">
        <v>47740.33</v>
      </c>
      <c r="H44" s="226">
        <v>47740.33</v>
      </c>
      <c r="I44" s="140">
        <f t="shared" si="0"/>
        <v>100</v>
      </c>
    </row>
    <row r="45" spans="1:9" ht="40.5" customHeight="1">
      <c r="A45" s="408" t="s">
        <v>522</v>
      </c>
      <c r="B45" s="211" t="s">
        <v>473</v>
      </c>
      <c r="C45" s="217" t="s">
        <v>439</v>
      </c>
      <c r="D45" s="218" t="s">
        <v>449</v>
      </c>
      <c r="E45" s="219" t="s">
        <v>225</v>
      </c>
      <c r="F45" s="220"/>
      <c r="G45" s="221">
        <f>G46</f>
        <v>180000</v>
      </c>
      <c r="H45" s="221">
        <f>H46</f>
        <v>40800</v>
      </c>
      <c r="I45" s="140">
        <f t="shared" si="0"/>
        <v>22.666666666666664</v>
      </c>
    </row>
    <row r="46" spans="1:9" ht="35.25" customHeight="1">
      <c r="A46" s="406" t="s">
        <v>517</v>
      </c>
      <c r="B46" s="211" t="s">
        <v>473</v>
      </c>
      <c r="C46" s="222" t="s">
        <v>439</v>
      </c>
      <c r="D46" s="223" t="s">
        <v>449</v>
      </c>
      <c r="E46" s="224" t="s">
        <v>225</v>
      </c>
      <c r="F46" s="225" t="s">
        <v>519</v>
      </c>
      <c r="G46" s="226">
        <v>180000</v>
      </c>
      <c r="H46" s="226">
        <v>40800</v>
      </c>
      <c r="I46" s="140">
        <f t="shared" si="0"/>
        <v>22.666666666666664</v>
      </c>
    </row>
    <row r="47" spans="1:9" ht="268.5" customHeight="1">
      <c r="A47" s="415" t="s">
        <v>523</v>
      </c>
      <c r="B47" s="211" t="s">
        <v>473</v>
      </c>
      <c r="C47" s="238" t="s">
        <v>439</v>
      </c>
      <c r="D47" s="218" t="s">
        <v>449</v>
      </c>
      <c r="E47" s="219" t="s">
        <v>226</v>
      </c>
      <c r="F47" s="220"/>
      <c r="G47" s="221">
        <f>G48</f>
        <v>5000</v>
      </c>
      <c r="H47" s="221">
        <f>H48</f>
        <v>0</v>
      </c>
      <c r="I47" s="140">
        <f t="shared" si="0"/>
        <v>0</v>
      </c>
    </row>
    <row r="48" spans="1:9" ht="46.5" customHeight="1">
      <c r="A48" s="406" t="s">
        <v>517</v>
      </c>
      <c r="B48" s="211" t="s">
        <v>473</v>
      </c>
      <c r="C48" s="222" t="s">
        <v>439</v>
      </c>
      <c r="D48" s="223" t="s">
        <v>449</v>
      </c>
      <c r="E48" s="224" t="s">
        <v>226</v>
      </c>
      <c r="F48" s="225" t="s">
        <v>519</v>
      </c>
      <c r="G48" s="226">
        <v>5000</v>
      </c>
      <c r="H48" s="226"/>
      <c r="I48" s="140">
        <f t="shared" si="0"/>
        <v>0</v>
      </c>
    </row>
    <row r="49" spans="1:9" ht="43.5" customHeight="1">
      <c r="A49" s="416" t="s">
        <v>530</v>
      </c>
      <c r="B49" s="211" t="s">
        <v>473</v>
      </c>
      <c r="C49" s="239" t="s">
        <v>439</v>
      </c>
      <c r="D49" s="240" t="s">
        <v>449</v>
      </c>
      <c r="E49" s="233" t="s">
        <v>227</v>
      </c>
      <c r="F49" s="241"/>
      <c r="G49" s="242">
        <f>G50</f>
        <v>11000</v>
      </c>
      <c r="H49" s="242">
        <f>H50</f>
        <v>8422.26</v>
      </c>
      <c r="I49" s="140">
        <f t="shared" si="0"/>
        <v>76.566</v>
      </c>
    </row>
    <row r="50" spans="1:9" ht="36.75" customHeight="1">
      <c r="A50" s="406" t="s">
        <v>517</v>
      </c>
      <c r="B50" s="211" t="s">
        <v>473</v>
      </c>
      <c r="C50" s="222" t="s">
        <v>439</v>
      </c>
      <c r="D50" s="223" t="s">
        <v>449</v>
      </c>
      <c r="E50" s="224" t="s">
        <v>227</v>
      </c>
      <c r="F50" s="225" t="s">
        <v>519</v>
      </c>
      <c r="G50" s="226">
        <v>11000</v>
      </c>
      <c r="H50" s="226">
        <v>8422.26</v>
      </c>
      <c r="I50" s="140">
        <f t="shared" si="0"/>
        <v>76.566</v>
      </c>
    </row>
    <row r="51" spans="1:9" ht="37.5" customHeight="1">
      <c r="A51" s="416" t="s">
        <v>531</v>
      </c>
      <c r="B51" s="211" t="s">
        <v>473</v>
      </c>
      <c r="C51" s="243" t="s">
        <v>439</v>
      </c>
      <c r="D51" s="229" t="s">
        <v>449</v>
      </c>
      <c r="E51" s="233" t="s">
        <v>228</v>
      </c>
      <c r="F51" s="230"/>
      <c r="G51" s="231">
        <f>SUM(G52:G53)</f>
        <v>66000</v>
      </c>
      <c r="H51" s="231">
        <f>SUM(H52:H53)</f>
        <v>0</v>
      </c>
      <c r="I51" s="140">
        <f t="shared" si="0"/>
        <v>0</v>
      </c>
    </row>
    <row r="52" spans="1:9" ht="42" customHeight="1">
      <c r="A52" s="406" t="s">
        <v>520</v>
      </c>
      <c r="B52" s="211" t="s">
        <v>473</v>
      </c>
      <c r="C52" s="222" t="s">
        <v>439</v>
      </c>
      <c r="D52" s="223" t="s">
        <v>449</v>
      </c>
      <c r="E52" s="224" t="s">
        <v>228</v>
      </c>
      <c r="F52" s="225" t="s">
        <v>521</v>
      </c>
      <c r="G52" s="226">
        <v>63000</v>
      </c>
      <c r="H52" s="226"/>
      <c r="I52" s="140">
        <f t="shared" si="0"/>
        <v>0</v>
      </c>
    </row>
    <row r="53" spans="1:9" ht="45.75" customHeight="1">
      <c r="A53" s="406" t="s">
        <v>517</v>
      </c>
      <c r="B53" s="211" t="s">
        <v>473</v>
      </c>
      <c r="C53" s="222" t="s">
        <v>439</v>
      </c>
      <c r="D53" s="223" t="s">
        <v>449</v>
      </c>
      <c r="E53" s="224" t="s">
        <v>228</v>
      </c>
      <c r="F53" s="225" t="s">
        <v>519</v>
      </c>
      <c r="G53" s="226">
        <v>3000</v>
      </c>
      <c r="H53" s="226"/>
      <c r="I53" s="140">
        <f t="shared" si="0"/>
        <v>0</v>
      </c>
    </row>
    <row r="54" spans="1:9" ht="39" customHeight="1">
      <c r="A54" s="416" t="s">
        <v>532</v>
      </c>
      <c r="B54" s="211" t="s">
        <v>473</v>
      </c>
      <c r="C54" s="243" t="s">
        <v>439</v>
      </c>
      <c r="D54" s="229" t="s">
        <v>449</v>
      </c>
      <c r="E54" s="233" t="s">
        <v>229</v>
      </c>
      <c r="F54" s="230"/>
      <c r="G54" s="231">
        <f>G55</f>
        <v>11000</v>
      </c>
      <c r="H54" s="231">
        <f>H55</f>
        <v>7906.02</v>
      </c>
      <c r="I54" s="140">
        <f t="shared" si="0"/>
        <v>71.8729090909091</v>
      </c>
    </row>
    <row r="55" spans="1:9" ht="35.25" customHeight="1">
      <c r="A55" s="406" t="s">
        <v>517</v>
      </c>
      <c r="B55" s="211" t="s">
        <v>473</v>
      </c>
      <c r="C55" s="232" t="s">
        <v>439</v>
      </c>
      <c r="D55" s="223" t="s">
        <v>449</v>
      </c>
      <c r="E55" s="224" t="s">
        <v>229</v>
      </c>
      <c r="F55" s="225" t="s">
        <v>519</v>
      </c>
      <c r="G55" s="226">
        <v>11000</v>
      </c>
      <c r="H55" s="226">
        <v>7906.02</v>
      </c>
      <c r="I55" s="140">
        <f t="shared" si="0"/>
        <v>71.8729090909091</v>
      </c>
    </row>
    <row r="56" spans="1:9" ht="19.5" customHeight="1">
      <c r="A56" s="417" t="s">
        <v>482</v>
      </c>
      <c r="B56" s="211" t="s">
        <v>473</v>
      </c>
      <c r="C56" s="212" t="s">
        <v>439</v>
      </c>
      <c r="D56" s="213" t="s">
        <v>470</v>
      </c>
      <c r="E56" s="214"/>
      <c r="F56" s="215"/>
      <c r="G56" s="216">
        <f>G57</f>
        <v>500000</v>
      </c>
      <c r="H56" s="216">
        <f>H57</f>
        <v>0</v>
      </c>
      <c r="I56" s="140">
        <f t="shared" si="0"/>
        <v>0</v>
      </c>
    </row>
    <row r="57" spans="1:9" ht="13.5" customHeight="1">
      <c r="A57" s="418" t="s">
        <v>483</v>
      </c>
      <c r="B57" s="211" t="s">
        <v>473</v>
      </c>
      <c r="C57" s="228" t="s">
        <v>439</v>
      </c>
      <c r="D57" s="229" t="s">
        <v>470</v>
      </c>
      <c r="E57" s="233" t="s">
        <v>533</v>
      </c>
      <c r="F57" s="230"/>
      <c r="G57" s="231">
        <f>G58</f>
        <v>500000</v>
      </c>
      <c r="H57" s="231">
        <f>H58</f>
        <v>0</v>
      </c>
      <c r="I57" s="140">
        <f t="shared" si="0"/>
        <v>0</v>
      </c>
    </row>
    <row r="58" spans="1:9" ht="15.75" customHeight="1">
      <c r="A58" s="419" t="s">
        <v>534</v>
      </c>
      <c r="B58" s="211" t="s">
        <v>473</v>
      </c>
      <c r="C58" s="244" t="s">
        <v>439</v>
      </c>
      <c r="D58" s="245" t="s">
        <v>470</v>
      </c>
      <c r="E58" s="224" t="s">
        <v>533</v>
      </c>
      <c r="F58" s="246" t="s">
        <v>509</v>
      </c>
      <c r="G58" s="226">
        <v>500000</v>
      </c>
      <c r="H58" s="226"/>
      <c r="I58" s="140">
        <f t="shared" si="0"/>
        <v>0</v>
      </c>
    </row>
    <row r="59" spans="1:9" ht="25.5" customHeight="1">
      <c r="A59" s="407" t="s">
        <v>454</v>
      </c>
      <c r="B59" s="211" t="s">
        <v>473</v>
      </c>
      <c r="C59" s="212" t="s">
        <v>439</v>
      </c>
      <c r="D59" s="213" t="s">
        <v>487</v>
      </c>
      <c r="E59" s="214"/>
      <c r="F59" s="215"/>
      <c r="G59" s="216">
        <f>G60+G62+G64+G71+G79</f>
        <v>5953460.98</v>
      </c>
      <c r="H59" s="216">
        <f>H60+H64+H71+H79</f>
        <v>3321400.4400000004</v>
      </c>
      <c r="I59" s="140">
        <f t="shared" si="0"/>
        <v>55.78940470354775</v>
      </c>
    </row>
    <row r="60" spans="1:9" ht="58.5" customHeight="1">
      <c r="A60" s="420" t="s">
        <v>343</v>
      </c>
      <c r="B60" s="211" t="s">
        <v>473</v>
      </c>
      <c r="C60" s="228" t="s">
        <v>439</v>
      </c>
      <c r="D60" s="229" t="s">
        <v>487</v>
      </c>
      <c r="E60" s="233" t="s">
        <v>342</v>
      </c>
      <c r="F60" s="230"/>
      <c r="G60" s="231">
        <f>G61</f>
        <v>50000</v>
      </c>
      <c r="H60" s="231">
        <f>H61</f>
        <v>0</v>
      </c>
      <c r="I60" s="140">
        <f>H60/G60*100</f>
        <v>0</v>
      </c>
    </row>
    <row r="61" spans="1:9" ht="34.5" customHeight="1">
      <c r="A61" s="421" t="s">
        <v>361</v>
      </c>
      <c r="B61" s="211" t="s">
        <v>473</v>
      </c>
      <c r="C61" s="244" t="s">
        <v>439</v>
      </c>
      <c r="D61" s="245" t="s">
        <v>487</v>
      </c>
      <c r="E61" s="224" t="s">
        <v>342</v>
      </c>
      <c r="F61" s="246" t="s">
        <v>570</v>
      </c>
      <c r="G61" s="226">
        <v>50000</v>
      </c>
      <c r="H61" s="226"/>
      <c r="I61" s="140">
        <f>H61/G61*100</f>
        <v>0</v>
      </c>
    </row>
    <row r="62" spans="1:9" ht="23.25" customHeight="1">
      <c r="A62" s="420" t="s">
        <v>383</v>
      </c>
      <c r="B62" s="211" t="s">
        <v>473</v>
      </c>
      <c r="C62" s="228" t="s">
        <v>439</v>
      </c>
      <c r="D62" s="229" t="s">
        <v>487</v>
      </c>
      <c r="E62" s="233" t="s">
        <v>384</v>
      </c>
      <c r="F62" s="230"/>
      <c r="G62" s="231">
        <f>G63</f>
        <v>611697</v>
      </c>
      <c r="H62" s="231">
        <f>H63</f>
        <v>0</v>
      </c>
      <c r="I62" s="140">
        <f>H62/G62*100</f>
        <v>0</v>
      </c>
    </row>
    <row r="63" spans="1:9" ht="34.5" customHeight="1">
      <c r="A63" s="421" t="s">
        <v>385</v>
      </c>
      <c r="B63" s="211" t="s">
        <v>473</v>
      </c>
      <c r="C63" s="244" t="s">
        <v>439</v>
      </c>
      <c r="D63" s="245" t="s">
        <v>487</v>
      </c>
      <c r="E63" s="224" t="s">
        <v>384</v>
      </c>
      <c r="F63" s="246" t="s">
        <v>570</v>
      </c>
      <c r="G63" s="226">
        <v>611697</v>
      </c>
      <c r="H63" s="226"/>
      <c r="I63" s="140">
        <f>H63/G63*100</f>
        <v>0</v>
      </c>
    </row>
    <row r="64" spans="1:9" ht="40.5" customHeight="1">
      <c r="A64" s="408" t="s">
        <v>567</v>
      </c>
      <c r="B64" s="211" t="s">
        <v>473</v>
      </c>
      <c r="C64" s="217" t="s">
        <v>439</v>
      </c>
      <c r="D64" s="218" t="s">
        <v>487</v>
      </c>
      <c r="E64" s="219" t="s">
        <v>230</v>
      </c>
      <c r="F64" s="220"/>
      <c r="G64" s="221">
        <f>SUM(G65:G70)</f>
        <v>750363.98</v>
      </c>
      <c r="H64" s="221">
        <f>SUM(H65:H70)</f>
        <v>485824.37</v>
      </c>
      <c r="I64" s="140">
        <f t="shared" si="0"/>
        <v>64.74516140820086</v>
      </c>
    </row>
    <row r="65" spans="1:9" ht="63.75" customHeight="1">
      <c r="A65" s="406" t="s">
        <v>231</v>
      </c>
      <c r="B65" s="211" t="s">
        <v>473</v>
      </c>
      <c r="C65" s="222" t="s">
        <v>527</v>
      </c>
      <c r="D65" s="223" t="s">
        <v>487</v>
      </c>
      <c r="E65" s="224" t="s">
        <v>230</v>
      </c>
      <c r="F65" s="225" t="s">
        <v>216</v>
      </c>
      <c r="G65" s="226">
        <v>216000</v>
      </c>
      <c r="H65" s="226">
        <v>147342.7</v>
      </c>
      <c r="I65" s="140">
        <f t="shared" si="0"/>
        <v>68.21421296296297</v>
      </c>
    </row>
    <row r="66" spans="1:9" ht="35.25" customHeight="1">
      <c r="A66" s="406" t="s">
        <v>517</v>
      </c>
      <c r="B66" s="211" t="s">
        <v>473</v>
      </c>
      <c r="C66" s="222" t="s">
        <v>439</v>
      </c>
      <c r="D66" s="223" t="s">
        <v>487</v>
      </c>
      <c r="E66" s="224" t="s">
        <v>230</v>
      </c>
      <c r="F66" s="225" t="s">
        <v>519</v>
      </c>
      <c r="G66" s="226">
        <v>219969</v>
      </c>
      <c r="H66" s="226">
        <v>209434.97</v>
      </c>
      <c r="I66" s="140">
        <f>H66/G66*100</f>
        <v>95.21112975010115</v>
      </c>
    </row>
    <row r="67" spans="1:9" ht="128.25" customHeight="1">
      <c r="A67" s="406" t="s">
        <v>540</v>
      </c>
      <c r="B67" s="211" t="s">
        <v>473</v>
      </c>
      <c r="C67" s="222" t="s">
        <v>439</v>
      </c>
      <c r="D67" s="223" t="s">
        <v>487</v>
      </c>
      <c r="E67" s="224" t="s">
        <v>230</v>
      </c>
      <c r="F67" s="225" t="s">
        <v>536</v>
      </c>
      <c r="G67" s="226">
        <v>32350</v>
      </c>
      <c r="H67" s="226">
        <v>7178.48</v>
      </c>
      <c r="I67" s="140">
        <f t="shared" si="0"/>
        <v>22.19004636785162</v>
      </c>
    </row>
    <row r="68" spans="1:9" ht="36.75" customHeight="1">
      <c r="A68" s="406" t="s">
        <v>535</v>
      </c>
      <c r="B68" s="211" t="s">
        <v>473</v>
      </c>
      <c r="C68" s="222" t="s">
        <v>439</v>
      </c>
      <c r="D68" s="223" t="s">
        <v>487</v>
      </c>
      <c r="E68" s="224" t="s">
        <v>230</v>
      </c>
      <c r="F68" s="225" t="s">
        <v>538</v>
      </c>
      <c r="G68" s="226">
        <v>142500</v>
      </c>
      <c r="H68" s="226">
        <v>87501</v>
      </c>
      <c r="I68" s="140">
        <f t="shared" si="0"/>
        <v>61.404210526315794</v>
      </c>
    </row>
    <row r="69" spans="1:9" ht="18.75" customHeight="1">
      <c r="A69" s="406" t="s">
        <v>537</v>
      </c>
      <c r="B69" s="211" t="s">
        <v>473</v>
      </c>
      <c r="C69" s="222" t="s">
        <v>439</v>
      </c>
      <c r="D69" s="223" t="s">
        <v>487</v>
      </c>
      <c r="E69" s="224" t="s">
        <v>230</v>
      </c>
      <c r="F69" s="225" t="s">
        <v>539</v>
      </c>
      <c r="G69" s="226">
        <v>38500</v>
      </c>
      <c r="H69" s="226">
        <v>34367.22</v>
      </c>
      <c r="I69" s="140">
        <f t="shared" si="0"/>
        <v>89.26550649350649</v>
      </c>
    </row>
    <row r="70" spans="1:9" ht="17.25" customHeight="1">
      <c r="A70" s="419" t="s">
        <v>534</v>
      </c>
      <c r="B70" s="211" t="s">
        <v>473</v>
      </c>
      <c r="C70" s="222" t="s">
        <v>439</v>
      </c>
      <c r="D70" s="223" t="s">
        <v>487</v>
      </c>
      <c r="E70" s="224" t="s">
        <v>230</v>
      </c>
      <c r="F70" s="225" t="s">
        <v>509</v>
      </c>
      <c r="G70" s="226">
        <v>101044.98</v>
      </c>
      <c r="H70" s="226"/>
      <c r="I70" s="140">
        <f t="shared" si="0"/>
        <v>0</v>
      </c>
    </row>
    <row r="71" spans="1:9" ht="17.25" customHeight="1">
      <c r="A71" s="422" t="s">
        <v>508</v>
      </c>
      <c r="B71" s="211" t="s">
        <v>473</v>
      </c>
      <c r="C71" s="247" t="s">
        <v>439</v>
      </c>
      <c r="D71" s="248" t="s">
        <v>487</v>
      </c>
      <c r="E71" s="249" t="s">
        <v>232</v>
      </c>
      <c r="F71" s="250"/>
      <c r="G71" s="251">
        <f>SUM(G72:G78)</f>
        <v>4451400</v>
      </c>
      <c r="H71" s="251">
        <f>SUM(H72:H78)</f>
        <v>2835576.0700000003</v>
      </c>
      <c r="I71" s="140">
        <f t="shared" si="0"/>
        <v>63.700769870153216</v>
      </c>
    </row>
    <row r="72" spans="1:9" ht="34.5" customHeight="1">
      <c r="A72" s="406" t="s">
        <v>541</v>
      </c>
      <c r="B72" s="211" t="s">
        <v>473</v>
      </c>
      <c r="C72" s="252" t="s">
        <v>439</v>
      </c>
      <c r="D72" s="253" t="s">
        <v>487</v>
      </c>
      <c r="E72" s="253" t="s">
        <v>232</v>
      </c>
      <c r="F72" s="254" t="s">
        <v>542</v>
      </c>
      <c r="G72" s="255">
        <v>2933605.67</v>
      </c>
      <c r="H72" s="255">
        <v>1789831.25</v>
      </c>
      <c r="I72" s="140">
        <f t="shared" si="0"/>
        <v>61.01131001700034</v>
      </c>
    </row>
    <row r="73" spans="1:9" ht="39.75" customHeight="1">
      <c r="A73" s="406" t="s">
        <v>544</v>
      </c>
      <c r="B73" s="211" t="s">
        <v>473</v>
      </c>
      <c r="C73" s="252" t="s">
        <v>439</v>
      </c>
      <c r="D73" s="253" t="s">
        <v>487</v>
      </c>
      <c r="E73" s="253" t="s">
        <v>232</v>
      </c>
      <c r="F73" s="254" t="s">
        <v>543</v>
      </c>
      <c r="G73" s="255">
        <v>21500</v>
      </c>
      <c r="H73" s="255">
        <v>2387.5</v>
      </c>
      <c r="I73" s="140">
        <f t="shared" si="0"/>
        <v>11.104651162790697</v>
      </c>
    </row>
    <row r="74" spans="1:9" ht="18.75" customHeight="1">
      <c r="A74" s="406" t="s">
        <v>516</v>
      </c>
      <c r="B74" s="211" t="s">
        <v>473</v>
      </c>
      <c r="C74" s="252" t="s">
        <v>439</v>
      </c>
      <c r="D74" s="253" t="s">
        <v>487</v>
      </c>
      <c r="E74" s="253" t="s">
        <v>232</v>
      </c>
      <c r="F74" s="254" t="s">
        <v>518</v>
      </c>
      <c r="G74" s="255">
        <v>4000</v>
      </c>
      <c r="H74" s="255"/>
      <c r="I74" s="140">
        <f t="shared" si="0"/>
        <v>0</v>
      </c>
    </row>
    <row r="75" spans="1:9" ht="36.75" customHeight="1">
      <c r="A75" s="423" t="s">
        <v>545</v>
      </c>
      <c r="B75" s="211" t="s">
        <v>473</v>
      </c>
      <c r="C75" s="252" t="s">
        <v>439</v>
      </c>
      <c r="D75" s="253" t="s">
        <v>487</v>
      </c>
      <c r="E75" s="253" t="s">
        <v>232</v>
      </c>
      <c r="F75" s="254" t="s">
        <v>519</v>
      </c>
      <c r="G75" s="255">
        <v>1355000</v>
      </c>
      <c r="H75" s="255">
        <v>935477.99</v>
      </c>
      <c r="I75" s="140">
        <f t="shared" si="0"/>
        <v>69.03896605166051</v>
      </c>
    </row>
    <row r="76" spans="1:9" ht="34.5" customHeight="1">
      <c r="A76" s="406" t="s">
        <v>535</v>
      </c>
      <c r="B76" s="211" t="s">
        <v>473</v>
      </c>
      <c r="C76" s="222" t="s">
        <v>439</v>
      </c>
      <c r="D76" s="223" t="s">
        <v>487</v>
      </c>
      <c r="E76" s="253" t="s">
        <v>232</v>
      </c>
      <c r="F76" s="225" t="s">
        <v>538</v>
      </c>
      <c r="G76" s="226">
        <v>86000</v>
      </c>
      <c r="H76" s="226">
        <v>60720.14</v>
      </c>
      <c r="I76" s="140">
        <f t="shared" si="0"/>
        <v>70.60481395348837</v>
      </c>
    </row>
    <row r="77" spans="1:9" ht="25.5" customHeight="1">
      <c r="A77" s="406"/>
      <c r="B77" s="211" t="s">
        <v>473</v>
      </c>
      <c r="C77" s="222" t="s">
        <v>439</v>
      </c>
      <c r="D77" s="223" t="s">
        <v>487</v>
      </c>
      <c r="E77" s="253" t="s">
        <v>380</v>
      </c>
      <c r="F77" s="225" t="s">
        <v>536</v>
      </c>
      <c r="G77" s="226">
        <v>10000</v>
      </c>
      <c r="H77" s="226">
        <v>5864.86</v>
      </c>
      <c r="I77" s="140">
        <f t="shared" si="0"/>
        <v>58.648599999999995</v>
      </c>
    </row>
    <row r="78" spans="1:9" ht="29.25" customHeight="1">
      <c r="A78" s="406" t="s">
        <v>537</v>
      </c>
      <c r="B78" s="211" t="s">
        <v>473</v>
      </c>
      <c r="C78" s="222" t="s">
        <v>439</v>
      </c>
      <c r="D78" s="223" t="s">
        <v>487</v>
      </c>
      <c r="E78" s="253" t="s">
        <v>232</v>
      </c>
      <c r="F78" s="225" t="s">
        <v>539</v>
      </c>
      <c r="G78" s="226">
        <v>41294.33</v>
      </c>
      <c r="H78" s="226">
        <v>41294.33</v>
      </c>
      <c r="I78" s="140">
        <f t="shared" si="0"/>
        <v>100</v>
      </c>
    </row>
    <row r="79" spans="1:9" ht="17.25" customHeight="1">
      <c r="A79" s="424" t="s">
        <v>233</v>
      </c>
      <c r="B79" s="211" t="s">
        <v>473</v>
      </c>
      <c r="C79" s="256" t="s">
        <v>439</v>
      </c>
      <c r="D79" s="229" t="s">
        <v>487</v>
      </c>
      <c r="E79" s="233" t="s">
        <v>234</v>
      </c>
      <c r="F79" s="257"/>
      <c r="G79" s="231">
        <f>SUM(G80:G80)</f>
        <v>90000</v>
      </c>
      <c r="H79" s="231">
        <f>SUM(H80:H80)</f>
        <v>0</v>
      </c>
      <c r="I79" s="140">
        <f t="shared" si="0"/>
        <v>0</v>
      </c>
    </row>
    <row r="80" spans="1:9" ht="65.25" customHeight="1">
      <c r="A80" s="406" t="s">
        <v>231</v>
      </c>
      <c r="B80" s="211" t="s">
        <v>473</v>
      </c>
      <c r="C80" s="258" t="s">
        <v>439</v>
      </c>
      <c r="D80" s="259" t="s">
        <v>487</v>
      </c>
      <c r="E80" s="224" t="s">
        <v>234</v>
      </c>
      <c r="F80" s="257" t="s">
        <v>216</v>
      </c>
      <c r="G80" s="226">
        <v>90000</v>
      </c>
      <c r="H80" s="226"/>
      <c r="I80" s="140">
        <f t="shared" si="0"/>
        <v>0</v>
      </c>
    </row>
    <row r="81" spans="1:9" ht="25.5" customHeight="1">
      <c r="A81" s="425" t="s">
        <v>501</v>
      </c>
      <c r="B81" s="206" t="s">
        <v>473</v>
      </c>
      <c r="C81" s="260" t="s">
        <v>446</v>
      </c>
      <c r="D81" s="261"/>
      <c r="E81" s="262"/>
      <c r="F81" s="261"/>
      <c r="G81" s="263">
        <f aca="true" t="shared" si="1" ref="G81:H83">G82</f>
        <v>571000</v>
      </c>
      <c r="H81" s="263">
        <f t="shared" si="1"/>
        <v>309800</v>
      </c>
      <c r="I81" s="140">
        <f t="shared" si="0"/>
        <v>54.25569176882662</v>
      </c>
    </row>
    <row r="82" spans="1:9" ht="23.25" customHeight="1">
      <c r="A82" s="426" t="s">
        <v>502</v>
      </c>
      <c r="B82" s="211" t="s">
        <v>473</v>
      </c>
      <c r="C82" s="264" t="s">
        <v>446</v>
      </c>
      <c r="D82" s="213" t="s">
        <v>448</v>
      </c>
      <c r="E82" s="214"/>
      <c r="F82" s="265"/>
      <c r="G82" s="216">
        <f t="shared" si="1"/>
        <v>571000</v>
      </c>
      <c r="H82" s="216">
        <f t="shared" si="1"/>
        <v>309800</v>
      </c>
      <c r="I82" s="140">
        <f t="shared" si="0"/>
        <v>54.25569176882662</v>
      </c>
    </row>
    <row r="83" spans="1:9" ht="41.25" customHeight="1">
      <c r="A83" s="411" t="s">
        <v>489</v>
      </c>
      <c r="B83" s="211" t="s">
        <v>473</v>
      </c>
      <c r="C83" s="228" t="s">
        <v>446</v>
      </c>
      <c r="D83" s="229" t="s">
        <v>448</v>
      </c>
      <c r="E83" s="233" t="s">
        <v>235</v>
      </c>
      <c r="F83" s="266"/>
      <c r="G83" s="231">
        <f t="shared" si="1"/>
        <v>571000</v>
      </c>
      <c r="H83" s="231">
        <f t="shared" si="1"/>
        <v>309800</v>
      </c>
      <c r="I83" s="140">
        <f t="shared" si="0"/>
        <v>54.25569176882662</v>
      </c>
    </row>
    <row r="84" spans="1:9" ht="17.25" customHeight="1">
      <c r="A84" s="406" t="s">
        <v>529</v>
      </c>
      <c r="B84" s="211" t="s">
        <v>473</v>
      </c>
      <c r="C84" s="222" t="s">
        <v>446</v>
      </c>
      <c r="D84" s="223" t="s">
        <v>448</v>
      </c>
      <c r="E84" s="224" t="s">
        <v>235</v>
      </c>
      <c r="F84" s="267" t="s">
        <v>506</v>
      </c>
      <c r="G84" s="226">
        <v>571000</v>
      </c>
      <c r="H84" s="226">
        <v>309800</v>
      </c>
      <c r="I84" s="140">
        <f t="shared" si="0"/>
        <v>54.25569176882662</v>
      </c>
    </row>
    <row r="85" spans="1:9" ht="17.25" customHeight="1">
      <c r="A85" s="425" t="s">
        <v>386</v>
      </c>
      <c r="B85" s="206" t="s">
        <v>473</v>
      </c>
      <c r="C85" s="260" t="s">
        <v>448</v>
      </c>
      <c r="D85" s="261"/>
      <c r="E85" s="262"/>
      <c r="F85" s="261"/>
      <c r="G85" s="268">
        <f>G86</f>
        <v>1421151</v>
      </c>
      <c r="H85" s="268">
        <f>H86</f>
        <v>0</v>
      </c>
      <c r="I85" s="140">
        <f aca="true" t="shared" si="2" ref="I85:I90">H85/G85*100</f>
        <v>0</v>
      </c>
    </row>
    <row r="86" spans="1:9" ht="36" customHeight="1">
      <c r="A86" s="427" t="s">
        <v>387</v>
      </c>
      <c r="B86" s="211" t="s">
        <v>473</v>
      </c>
      <c r="C86" s="269" t="s">
        <v>448</v>
      </c>
      <c r="D86" s="215" t="s">
        <v>475</v>
      </c>
      <c r="E86" s="214"/>
      <c r="F86" s="215"/>
      <c r="G86" s="216">
        <f>G87+G89</f>
        <v>1421151</v>
      </c>
      <c r="H86" s="216">
        <f>H87</f>
        <v>0</v>
      </c>
      <c r="I86" s="140">
        <f t="shared" si="2"/>
        <v>0</v>
      </c>
    </row>
    <row r="87" spans="1:9" ht="42.75" customHeight="1">
      <c r="A87" s="420" t="s">
        <v>383</v>
      </c>
      <c r="B87" s="211" t="s">
        <v>473</v>
      </c>
      <c r="C87" s="270" t="s">
        <v>448</v>
      </c>
      <c r="D87" s="230" t="s">
        <v>475</v>
      </c>
      <c r="E87" s="233" t="s">
        <v>384</v>
      </c>
      <c r="F87" s="230"/>
      <c r="G87" s="231">
        <f>G88</f>
        <v>39818</v>
      </c>
      <c r="H87" s="231">
        <f>H88</f>
        <v>0</v>
      </c>
      <c r="I87" s="140">
        <f t="shared" si="2"/>
        <v>0</v>
      </c>
    </row>
    <row r="88" spans="1:9" ht="47.25" customHeight="1">
      <c r="A88" s="421" t="s">
        <v>385</v>
      </c>
      <c r="B88" s="211" t="s">
        <v>473</v>
      </c>
      <c r="C88" s="271" t="s">
        <v>448</v>
      </c>
      <c r="D88" s="223" t="s">
        <v>475</v>
      </c>
      <c r="E88" s="224" t="s">
        <v>384</v>
      </c>
      <c r="F88" s="272" t="s">
        <v>570</v>
      </c>
      <c r="G88" s="226">
        <v>39818</v>
      </c>
      <c r="H88" s="226"/>
      <c r="I88" s="140">
        <f t="shared" si="2"/>
        <v>0</v>
      </c>
    </row>
    <row r="89" spans="1:9" ht="36" customHeight="1">
      <c r="A89" s="420" t="s">
        <v>383</v>
      </c>
      <c r="B89" s="211" t="s">
        <v>473</v>
      </c>
      <c r="C89" s="270" t="s">
        <v>448</v>
      </c>
      <c r="D89" s="230" t="s">
        <v>475</v>
      </c>
      <c r="E89" s="233" t="s">
        <v>388</v>
      </c>
      <c r="F89" s="230"/>
      <c r="G89" s="231">
        <f>G90</f>
        <v>1381333</v>
      </c>
      <c r="H89" s="231">
        <f>H90</f>
        <v>0</v>
      </c>
      <c r="I89" s="140">
        <f t="shared" si="2"/>
        <v>0</v>
      </c>
    </row>
    <row r="90" spans="1:9" ht="36" customHeight="1">
      <c r="A90" s="421" t="s">
        <v>385</v>
      </c>
      <c r="B90" s="211" t="s">
        <v>473</v>
      </c>
      <c r="C90" s="271" t="s">
        <v>448</v>
      </c>
      <c r="D90" s="223" t="s">
        <v>475</v>
      </c>
      <c r="E90" s="224" t="s">
        <v>388</v>
      </c>
      <c r="F90" s="272" t="s">
        <v>570</v>
      </c>
      <c r="G90" s="226">
        <v>1381333</v>
      </c>
      <c r="H90" s="226"/>
      <c r="I90" s="140">
        <f t="shared" si="2"/>
        <v>0</v>
      </c>
    </row>
    <row r="91" spans="1:9" ht="16.5" customHeight="1">
      <c r="A91" s="425" t="s">
        <v>468</v>
      </c>
      <c r="B91" s="206" t="s">
        <v>473</v>
      </c>
      <c r="C91" s="260" t="s">
        <v>449</v>
      </c>
      <c r="D91" s="261"/>
      <c r="E91" s="262"/>
      <c r="F91" s="261"/>
      <c r="G91" s="268">
        <f>G92+G95+G98</f>
        <v>1174000</v>
      </c>
      <c r="H91" s="268">
        <f>H92+H98</f>
        <v>44750</v>
      </c>
      <c r="I91" s="140">
        <f t="shared" si="0"/>
        <v>3.8117546848381605</v>
      </c>
    </row>
    <row r="92" spans="1:9" ht="18" customHeight="1">
      <c r="A92" s="427" t="s">
        <v>568</v>
      </c>
      <c r="B92" s="211" t="s">
        <v>473</v>
      </c>
      <c r="C92" s="269" t="s">
        <v>449</v>
      </c>
      <c r="D92" s="215" t="s">
        <v>445</v>
      </c>
      <c r="E92" s="214"/>
      <c r="F92" s="215"/>
      <c r="G92" s="216">
        <f>G93</f>
        <v>180000</v>
      </c>
      <c r="H92" s="216">
        <f>H93</f>
        <v>44750</v>
      </c>
      <c r="I92" s="140">
        <f t="shared" si="0"/>
        <v>24.86111111111111</v>
      </c>
    </row>
    <row r="93" spans="1:9" ht="42" customHeight="1">
      <c r="A93" s="428" t="s">
        <v>569</v>
      </c>
      <c r="B93" s="211" t="s">
        <v>473</v>
      </c>
      <c r="C93" s="270" t="s">
        <v>449</v>
      </c>
      <c r="D93" s="230" t="s">
        <v>445</v>
      </c>
      <c r="E93" s="233" t="s">
        <v>236</v>
      </c>
      <c r="F93" s="230"/>
      <c r="G93" s="231">
        <f>G94</f>
        <v>180000</v>
      </c>
      <c r="H93" s="231">
        <f>H94</f>
        <v>44750</v>
      </c>
      <c r="I93" s="140">
        <f aca="true" t="shared" si="3" ref="I93:I207">H93/G93*100</f>
        <v>24.86111111111111</v>
      </c>
    </row>
    <row r="94" spans="1:9" ht="36.75" customHeight="1">
      <c r="A94" s="423" t="s">
        <v>545</v>
      </c>
      <c r="B94" s="211" t="s">
        <v>473</v>
      </c>
      <c r="C94" s="271" t="s">
        <v>449</v>
      </c>
      <c r="D94" s="223" t="s">
        <v>445</v>
      </c>
      <c r="E94" s="224" t="s">
        <v>236</v>
      </c>
      <c r="F94" s="272" t="s">
        <v>519</v>
      </c>
      <c r="G94" s="226">
        <v>180000</v>
      </c>
      <c r="H94" s="226">
        <v>44750</v>
      </c>
      <c r="I94" s="140">
        <f t="shared" si="3"/>
        <v>24.86111111111111</v>
      </c>
    </row>
    <row r="95" spans="1:9" ht="29.25" customHeight="1">
      <c r="A95" s="427" t="s">
        <v>389</v>
      </c>
      <c r="B95" s="211" t="s">
        <v>473</v>
      </c>
      <c r="C95" s="269" t="s">
        <v>449</v>
      </c>
      <c r="D95" s="215" t="s">
        <v>442</v>
      </c>
      <c r="E95" s="214"/>
      <c r="F95" s="215"/>
      <c r="G95" s="216">
        <f>G96</f>
        <v>881000</v>
      </c>
      <c r="H95" s="216">
        <f>H96</f>
        <v>0</v>
      </c>
      <c r="I95" s="140">
        <f t="shared" si="3"/>
        <v>0</v>
      </c>
    </row>
    <row r="96" spans="1:9" ht="82.5" customHeight="1">
      <c r="A96" s="428" t="s">
        <v>390</v>
      </c>
      <c r="B96" s="211" t="s">
        <v>473</v>
      </c>
      <c r="C96" s="270" t="s">
        <v>449</v>
      </c>
      <c r="D96" s="230" t="s">
        <v>442</v>
      </c>
      <c r="E96" s="233" t="s">
        <v>391</v>
      </c>
      <c r="F96" s="230"/>
      <c r="G96" s="231">
        <f>G97</f>
        <v>881000</v>
      </c>
      <c r="H96" s="231">
        <f>H97</f>
        <v>0</v>
      </c>
      <c r="I96" s="140">
        <f>H96/G96*100</f>
        <v>0</v>
      </c>
    </row>
    <row r="97" spans="1:9" ht="51.75" customHeight="1">
      <c r="A97" s="421" t="s">
        <v>385</v>
      </c>
      <c r="B97" s="211" t="s">
        <v>473</v>
      </c>
      <c r="C97" s="271" t="s">
        <v>449</v>
      </c>
      <c r="D97" s="223" t="s">
        <v>442</v>
      </c>
      <c r="E97" s="224" t="s">
        <v>391</v>
      </c>
      <c r="F97" s="272" t="s">
        <v>570</v>
      </c>
      <c r="G97" s="226">
        <v>881000</v>
      </c>
      <c r="H97" s="226"/>
      <c r="I97" s="140">
        <f>H97/G97*100</f>
        <v>0</v>
      </c>
    </row>
    <row r="98" spans="1:9" ht="21.75" customHeight="1">
      <c r="A98" s="427" t="s">
        <v>484</v>
      </c>
      <c r="B98" s="211" t="s">
        <v>473</v>
      </c>
      <c r="C98" s="269" t="s">
        <v>449</v>
      </c>
      <c r="D98" s="215" t="s">
        <v>443</v>
      </c>
      <c r="E98" s="214"/>
      <c r="F98" s="215"/>
      <c r="G98" s="216">
        <f>G99+G101</f>
        <v>113000</v>
      </c>
      <c r="H98" s="216">
        <f>H101</f>
        <v>0</v>
      </c>
      <c r="I98" s="140">
        <f t="shared" si="3"/>
        <v>0</v>
      </c>
    </row>
    <row r="99" spans="1:9" ht="21.75" customHeight="1">
      <c r="A99" s="428" t="s">
        <v>392</v>
      </c>
      <c r="B99" s="211" t="s">
        <v>473</v>
      </c>
      <c r="C99" s="270" t="s">
        <v>449</v>
      </c>
      <c r="D99" s="230" t="s">
        <v>443</v>
      </c>
      <c r="E99" s="233" t="s">
        <v>393</v>
      </c>
      <c r="F99" s="230"/>
      <c r="G99" s="231">
        <f>G100</f>
        <v>60000</v>
      </c>
      <c r="H99" s="231">
        <f>H100</f>
        <v>0</v>
      </c>
      <c r="I99" s="140">
        <f>H99/G99*100</f>
        <v>0</v>
      </c>
    </row>
    <row r="100" spans="1:9" ht="48" customHeight="1">
      <c r="A100" s="423" t="s">
        <v>545</v>
      </c>
      <c r="B100" s="211" t="s">
        <v>473</v>
      </c>
      <c r="C100" s="271" t="s">
        <v>449</v>
      </c>
      <c r="D100" s="223" t="s">
        <v>443</v>
      </c>
      <c r="E100" s="224" t="s">
        <v>393</v>
      </c>
      <c r="F100" s="272" t="s">
        <v>394</v>
      </c>
      <c r="G100" s="226">
        <v>60000</v>
      </c>
      <c r="H100" s="226"/>
      <c r="I100" s="140">
        <f>H100/G100*100</f>
        <v>0</v>
      </c>
    </row>
    <row r="101" spans="1:9" ht="31.5" customHeight="1">
      <c r="A101" s="428" t="s">
        <v>237</v>
      </c>
      <c r="B101" s="211" t="s">
        <v>473</v>
      </c>
      <c r="C101" s="270" t="s">
        <v>449</v>
      </c>
      <c r="D101" s="230" t="s">
        <v>443</v>
      </c>
      <c r="E101" s="233" t="s">
        <v>238</v>
      </c>
      <c r="F101" s="230"/>
      <c r="G101" s="231">
        <f>G102</f>
        <v>53000</v>
      </c>
      <c r="H101" s="231">
        <f>H102</f>
        <v>0</v>
      </c>
      <c r="I101" s="140">
        <f t="shared" si="3"/>
        <v>0</v>
      </c>
    </row>
    <row r="102" spans="1:9" ht="43.5" customHeight="1">
      <c r="A102" s="423" t="s">
        <v>545</v>
      </c>
      <c r="B102" s="211" t="s">
        <v>473</v>
      </c>
      <c r="C102" s="271" t="s">
        <v>449</v>
      </c>
      <c r="D102" s="223" t="s">
        <v>443</v>
      </c>
      <c r="E102" s="224" t="s">
        <v>238</v>
      </c>
      <c r="F102" s="272" t="s">
        <v>519</v>
      </c>
      <c r="G102" s="226">
        <v>53000</v>
      </c>
      <c r="H102" s="226"/>
      <c r="I102" s="140">
        <f t="shared" si="3"/>
        <v>0</v>
      </c>
    </row>
    <row r="103" spans="1:9" ht="23.25" customHeight="1">
      <c r="A103" s="429" t="s">
        <v>464</v>
      </c>
      <c r="B103" s="206" t="s">
        <v>473</v>
      </c>
      <c r="C103" s="273" t="s">
        <v>445</v>
      </c>
      <c r="D103" s="274"/>
      <c r="E103" s="275"/>
      <c r="F103" s="276"/>
      <c r="G103" s="268">
        <f>G104+G113+G131+G144</f>
        <v>20531843.62</v>
      </c>
      <c r="H103" s="268">
        <f>H113+H131+H144</f>
        <v>5277871.16</v>
      </c>
      <c r="I103" s="140">
        <f t="shared" si="3"/>
        <v>25.705782966605312</v>
      </c>
    </row>
    <row r="104" spans="1:9" ht="23.25" customHeight="1">
      <c r="A104" s="430" t="s">
        <v>395</v>
      </c>
      <c r="B104" s="211" t="s">
        <v>473</v>
      </c>
      <c r="C104" s="277" t="s">
        <v>445</v>
      </c>
      <c r="D104" s="278" t="s">
        <v>439</v>
      </c>
      <c r="E104" s="279"/>
      <c r="F104" s="280"/>
      <c r="G104" s="281">
        <f>G105+G107+G109+G111</f>
        <v>2324870.5</v>
      </c>
      <c r="H104" s="281">
        <f>H105+H107+H109+H111</f>
        <v>0</v>
      </c>
      <c r="I104" s="140">
        <f aca="true" t="shared" si="4" ref="I104:I112">H104/G104*100</f>
        <v>0</v>
      </c>
    </row>
    <row r="105" spans="1:9" ht="70.5" customHeight="1">
      <c r="A105" s="416" t="s">
        <v>396</v>
      </c>
      <c r="B105" s="211" t="s">
        <v>473</v>
      </c>
      <c r="C105" s="282" t="s">
        <v>445</v>
      </c>
      <c r="D105" s="219" t="s">
        <v>439</v>
      </c>
      <c r="E105" s="283" t="s">
        <v>397</v>
      </c>
      <c r="F105" s="284"/>
      <c r="G105" s="285">
        <f>G106</f>
        <v>140000</v>
      </c>
      <c r="H105" s="285">
        <f>H106</f>
        <v>0</v>
      </c>
      <c r="I105" s="140">
        <f t="shared" si="4"/>
        <v>0</v>
      </c>
    </row>
    <row r="106" spans="1:9" ht="23.25" customHeight="1">
      <c r="A106" s="406" t="s">
        <v>488</v>
      </c>
      <c r="B106" s="211" t="s">
        <v>473</v>
      </c>
      <c r="C106" s="222" t="s">
        <v>445</v>
      </c>
      <c r="D106" s="223" t="s">
        <v>439</v>
      </c>
      <c r="E106" s="224" t="s">
        <v>397</v>
      </c>
      <c r="F106" s="225" t="s">
        <v>394</v>
      </c>
      <c r="G106" s="226">
        <v>140000</v>
      </c>
      <c r="H106" s="226"/>
      <c r="I106" s="140">
        <f t="shared" si="4"/>
        <v>0</v>
      </c>
    </row>
    <row r="107" spans="1:9" ht="23.25" customHeight="1">
      <c r="A107" s="416" t="s">
        <v>398</v>
      </c>
      <c r="B107" s="211" t="s">
        <v>473</v>
      </c>
      <c r="C107" s="282" t="s">
        <v>445</v>
      </c>
      <c r="D107" s="219" t="s">
        <v>439</v>
      </c>
      <c r="E107" s="283" t="s">
        <v>399</v>
      </c>
      <c r="F107" s="284"/>
      <c r="G107" s="285">
        <f>G108</f>
        <v>1252535.5</v>
      </c>
      <c r="H107" s="285">
        <f>H108</f>
        <v>0</v>
      </c>
      <c r="I107" s="140">
        <f t="shared" si="4"/>
        <v>0</v>
      </c>
    </row>
    <row r="108" spans="1:9" ht="23.25" customHeight="1">
      <c r="A108" s="406" t="s">
        <v>488</v>
      </c>
      <c r="B108" s="211" t="s">
        <v>473</v>
      </c>
      <c r="C108" s="222" t="s">
        <v>445</v>
      </c>
      <c r="D108" s="223" t="s">
        <v>439</v>
      </c>
      <c r="E108" s="224" t="s">
        <v>399</v>
      </c>
      <c r="F108" s="225" t="s">
        <v>394</v>
      </c>
      <c r="G108" s="226">
        <v>1252535.5</v>
      </c>
      <c r="H108" s="226"/>
      <c r="I108" s="140">
        <f t="shared" si="4"/>
        <v>0</v>
      </c>
    </row>
    <row r="109" spans="1:9" ht="42" customHeight="1">
      <c r="A109" s="420" t="s">
        <v>383</v>
      </c>
      <c r="B109" s="211" t="s">
        <v>473</v>
      </c>
      <c r="C109" s="270" t="s">
        <v>445</v>
      </c>
      <c r="D109" s="230" t="s">
        <v>439</v>
      </c>
      <c r="E109" s="233" t="s">
        <v>400</v>
      </c>
      <c r="F109" s="230"/>
      <c r="G109" s="231">
        <f>G110</f>
        <v>99000</v>
      </c>
      <c r="H109" s="231">
        <f>H110</f>
        <v>0</v>
      </c>
      <c r="I109" s="140">
        <f t="shared" si="4"/>
        <v>0</v>
      </c>
    </row>
    <row r="110" spans="1:9" ht="56.25" customHeight="1">
      <c r="A110" s="421" t="s">
        <v>385</v>
      </c>
      <c r="B110" s="211" t="s">
        <v>473</v>
      </c>
      <c r="C110" s="271" t="s">
        <v>445</v>
      </c>
      <c r="D110" s="223" t="s">
        <v>439</v>
      </c>
      <c r="E110" s="224" t="s">
        <v>400</v>
      </c>
      <c r="F110" s="272" t="s">
        <v>570</v>
      </c>
      <c r="G110" s="226">
        <v>99000</v>
      </c>
      <c r="H110" s="226"/>
      <c r="I110" s="140">
        <f t="shared" si="4"/>
        <v>0</v>
      </c>
    </row>
    <row r="111" spans="1:9" ht="39.75" customHeight="1">
      <c r="A111" s="420" t="s">
        <v>383</v>
      </c>
      <c r="B111" s="211" t="s">
        <v>473</v>
      </c>
      <c r="C111" s="270" t="s">
        <v>445</v>
      </c>
      <c r="D111" s="230" t="s">
        <v>439</v>
      </c>
      <c r="E111" s="233" t="s">
        <v>401</v>
      </c>
      <c r="F111" s="230"/>
      <c r="G111" s="231">
        <f>G112</f>
        <v>833335</v>
      </c>
      <c r="H111" s="231">
        <f>H112</f>
        <v>0</v>
      </c>
      <c r="I111" s="140">
        <f t="shared" si="4"/>
        <v>0</v>
      </c>
    </row>
    <row r="112" spans="1:9" ht="52.5" customHeight="1">
      <c r="A112" s="421" t="s">
        <v>322</v>
      </c>
      <c r="B112" s="211" t="s">
        <v>473</v>
      </c>
      <c r="C112" s="271" t="s">
        <v>445</v>
      </c>
      <c r="D112" s="223" t="s">
        <v>439</v>
      </c>
      <c r="E112" s="224" t="s">
        <v>401</v>
      </c>
      <c r="F112" s="272" t="s">
        <v>579</v>
      </c>
      <c r="G112" s="226">
        <v>833335</v>
      </c>
      <c r="H112" s="226"/>
      <c r="I112" s="140">
        <f t="shared" si="4"/>
        <v>0</v>
      </c>
    </row>
    <row r="113" spans="1:9" ht="18" customHeight="1">
      <c r="A113" s="430" t="s">
        <v>524</v>
      </c>
      <c r="B113" s="211" t="s">
        <v>473</v>
      </c>
      <c r="C113" s="277" t="s">
        <v>445</v>
      </c>
      <c r="D113" s="278" t="s">
        <v>446</v>
      </c>
      <c r="E113" s="279"/>
      <c r="F113" s="280"/>
      <c r="G113" s="281">
        <f>G114+G116+G118+G120+G122+G124+G126+G128</f>
        <v>16999905.12</v>
      </c>
      <c r="H113" s="281">
        <f>H114+H116+H118+H120+H122+H124+H126+H128</f>
        <v>5261640.16</v>
      </c>
      <c r="I113" s="140">
        <f t="shared" si="3"/>
        <v>30.95099721356562</v>
      </c>
    </row>
    <row r="114" spans="1:9" ht="33" customHeight="1">
      <c r="A114" s="416" t="s">
        <v>343</v>
      </c>
      <c r="B114" s="211" t="s">
        <v>473</v>
      </c>
      <c r="C114" s="282" t="s">
        <v>445</v>
      </c>
      <c r="D114" s="219" t="s">
        <v>446</v>
      </c>
      <c r="E114" s="283" t="s">
        <v>342</v>
      </c>
      <c r="F114" s="284"/>
      <c r="G114" s="285">
        <f>G115</f>
        <v>403060</v>
      </c>
      <c r="H114" s="285">
        <f>H115</f>
        <v>0</v>
      </c>
      <c r="I114" s="140">
        <f aca="true" t="shared" si="5" ref="I114:I121">H114/G114*100</f>
        <v>0</v>
      </c>
    </row>
    <row r="115" spans="1:9" ht="46.5" customHeight="1">
      <c r="A115" s="406" t="s">
        <v>361</v>
      </c>
      <c r="B115" s="211" t="s">
        <v>473</v>
      </c>
      <c r="C115" s="222" t="s">
        <v>445</v>
      </c>
      <c r="D115" s="223" t="s">
        <v>446</v>
      </c>
      <c r="E115" s="224" t="s">
        <v>342</v>
      </c>
      <c r="F115" s="225" t="s">
        <v>570</v>
      </c>
      <c r="G115" s="226">
        <v>403060</v>
      </c>
      <c r="H115" s="226"/>
      <c r="I115" s="140">
        <f t="shared" si="5"/>
        <v>0</v>
      </c>
    </row>
    <row r="116" spans="1:9" ht="33" customHeight="1">
      <c r="A116" s="420" t="s">
        <v>383</v>
      </c>
      <c r="B116" s="211" t="s">
        <v>473</v>
      </c>
      <c r="C116" s="270" t="s">
        <v>445</v>
      </c>
      <c r="D116" s="230" t="s">
        <v>446</v>
      </c>
      <c r="E116" s="233" t="s">
        <v>384</v>
      </c>
      <c r="F116" s="230"/>
      <c r="G116" s="231">
        <f>G117</f>
        <v>181818</v>
      </c>
      <c r="H116" s="231">
        <f>H117</f>
        <v>0</v>
      </c>
      <c r="I116" s="140">
        <f t="shared" si="5"/>
        <v>0</v>
      </c>
    </row>
    <row r="117" spans="1:9" ht="53.25" customHeight="1">
      <c r="A117" s="421" t="s">
        <v>385</v>
      </c>
      <c r="B117" s="211" t="s">
        <v>473</v>
      </c>
      <c r="C117" s="271" t="s">
        <v>445</v>
      </c>
      <c r="D117" s="223" t="s">
        <v>446</v>
      </c>
      <c r="E117" s="224" t="s">
        <v>384</v>
      </c>
      <c r="F117" s="272" t="s">
        <v>570</v>
      </c>
      <c r="G117" s="226">
        <v>181818</v>
      </c>
      <c r="H117" s="226"/>
      <c r="I117" s="140">
        <f t="shared" si="5"/>
        <v>0</v>
      </c>
    </row>
    <row r="118" spans="1:9" ht="33" customHeight="1">
      <c r="A118" s="420" t="s">
        <v>402</v>
      </c>
      <c r="B118" s="211" t="s">
        <v>473</v>
      </c>
      <c r="C118" s="270" t="s">
        <v>445</v>
      </c>
      <c r="D118" s="230" t="s">
        <v>446</v>
      </c>
      <c r="E118" s="233" t="s">
        <v>403</v>
      </c>
      <c r="F118" s="230"/>
      <c r="G118" s="231">
        <f>G119</f>
        <v>704789</v>
      </c>
      <c r="H118" s="231">
        <f>H119</f>
        <v>0</v>
      </c>
      <c r="I118" s="140">
        <f t="shared" si="5"/>
        <v>0</v>
      </c>
    </row>
    <row r="119" spans="1:9" ht="33" customHeight="1">
      <c r="A119" s="421" t="s">
        <v>385</v>
      </c>
      <c r="B119" s="211" t="s">
        <v>473</v>
      </c>
      <c r="C119" s="271" t="s">
        <v>445</v>
      </c>
      <c r="D119" s="223" t="s">
        <v>446</v>
      </c>
      <c r="E119" s="224" t="s">
        <v>403</v>
      </c>
      <c r="F119" s="272" t="s">
        <v>570</v>
      </c>
      <c r="G119" s="226">
        <v>704789</v>
      </c>
      <c r="H119" s="226"/>
      <c r="I119" s="140">
        <f t="shared" si="5"/>
        <v>0</v>
      </c>
    </row>
    <row r="120" spans="1:9" ht="33" customHeight="1">
      <c r="A120" s="416" t="s">
        <v>404</v>
      </c>
      <c r="B120" s="211" t="s">
        <v>473</v>
      </c>
      <c r="C120" s="282" t="s">
        <v>445</v>
      </c>
      <c r="D120" s="219" t="s">
        <v>446</v>
      </c>
      <c r="E120" s="283" t="s">
        <v>405</v>
      </c>
      <c r="F120" s="284"/>
      <c r="G120" s="285">
        <f>G121</f>
        <v>10000</v>
      </c>
      <c r="H120" s="285">
        <f>H121</f>
        <v>0</v>
      </c>
      <c r="I120" s="140">
        <f t="shared" si="5"/>
        <v>0</v>
      </c>
    </row>
    <row r="121" spans="1:9" ht="33" customHeight="1">
      <c r="A121" s="406" t="s">
        <v>488</v>
      </c>
      <c r="B121" s="211" t="s">
        <v>473</v>
      </c>
      <c r="C121" s="222" t="s">
        <v>445</v>
      </c>
      <c r="D121" s="223" t="s">
        <v>446</v>
      </c>
      <c r="E121" s="224" t="s">
        <v>405</v>
      </c>
      <c r="F121" s="225" t="s">
        <v>394</v>
      </c>
      <c r="G121" s="226">
        <v>10000</v>
      </c>
      <c r="H121" s="226"/>
      <c r="I121" s="140">
        <f t="shared" si="5"/>
        <v>0</v>
      </c>
    </row>
    <row r="122" spans="1:9" ht="27.75" customHeight="1">
      <c r="A122" s="416" t="s">
        <v>239</v>
      </c>
      <c r="B122" s="211" t="s">
        <v>473</v>
      </c>
      <c r="C122" s="282" t="s">
        <v>445</v>
      </c>
      <c r="D122" s="219" t="s">
        <v>446</v>
      </c>
      <c r="E122" s="283" t="s">
        <v>240</v>
      </c>
      <c r="F122" s="284"/>
      <c r="G122" s="285">
        <f>G123</f>
        <v>50000</v>
      </c>
      <c r="H122" s="285">
        <f>H123</f>
        <v>0</v>
      </c>
      <c r="I122" s="140">
        <f t="shared" si="3"/>
        <v>0</v>
      </c>
    </row>
    <row r="123" spans="1:9" ht="27.75" customHeight="1">
      <c r="A123" s="406" t="s">
        <v>517</v>
      </c>
      <c r="B123" s="211" t="s">
        <v>473</v>
      </c>
      <c r="C123" s="222" t="s">
        <v>445</v>
      </c>
      <c r="D123" s="223" t="s">
        <v>446</v>
      </c>
      <c r="E123" s="224" t="s">
        <v>240</v>
      </c>
      <c r="F123" s="225" t="s">
        <v>519</v>
      </c>
      <c r="G123" s="226">
        <v>50000</v>
      </c>
      <c r="H123" s="226"/>
      <c r="I123" s="140">
        <f t="shared" si="3"/>
        <v>0</v>
      </c>
    </row>
    <row r="124" spans="1:9" ht="35.25" customHeight="1">
      <c r="A124" s="416" t="s">
        <v>406</v>
      </c>
      <c r="B124" s="211" t="s">
        <v>473</v>
      </c>
      <c r="C124" s="282" t="s">
        <v>445</v>
      </c>
      <c r="D124" s="219" t="s">
        <v>446</v>
      </c>
      <c r="E124" s="283" t="s">
        <v>407</v>
      </c>
      <c r="F124" s="284"/>
      <c r="G124" s="285">
        <f>G125</f>
        <v>243022</v>
      </c>
      <c r="H124" s="285">
        <f>H125</f>
        <v>100000</v>
      </c>
      <c r="I124" s="140">
        <f aca="true" t="shared" si="6" ref="I124:I143">H124/G124*100</f>
        <v>41.14853799244513</v>
      </c>
    </row>
    <row r="125" spans="1:9" ht="20.25" customHeight="1">
      <c r="A125" s="406" t="s">
        <v>488</v>
      </c>
      <c r="B125" s="211" t="s">
        <v>473</v>
      </c>
      <c r="C125" s="222" t="s">
        <v>445</v>
      </c>
      <c r="D125" s="223" t="s">
        <v>446</v>
      </c>
      <c r="E125" s="224" t="s">
        <v>407</v>
      </c>
      <c r="F125" s="225" t="s">
        <v>394</v>
      </c>
      <c r="G125" s="226">
        <v>243022</v>
      </c>
      <c r="H125" s="226">
        <v>100000</v>
      </c>
      <c r="I125" s="140">
        <f t="shared" si="6"/>
        <v>41.14853799244513</v>
      </c>
    </row>
    <row r="126" spans="1:9" ht="20.25" customHeight="1">
      <c r="A126" s="416" t="s">
        <v>408</v>
      </c>
      <c r="B126" s="211" t="s">
        <v>473</v>
      </c>
      <c r="C126" s="282" t="s">
        <v>445</v>
      </c>
      <c r="D126" s="219" t="s">
        <v>446</v>
      </c>
      <c r="E126" s="283" t="s">
        <v>409</v>
      </c>
      <c r="F126" s="284"/>
      <c r="G126" s="285">
        <f>G127</f>
        <v>378575.96</v>
      </c>
      <c r="H126" s="285">
        <f>H127</f>
        <v>200000</v>
      </c>
      <c r="I126" s="140">
        <f t="shared" si="6"/>
        <v>52.82955631942398</v>
      </c>
    </row>
    <row r="127" spans="1:9" ht="36.75" customHeight="1">
      <c r="A127" s="406" t="s">
        <v>517</v>
      </c>
      <c r="B127" s="211" t="s">
        <v>473</v>
      </c>
      <c r="C127" s="222" t="s">
        <v>445</v>
      </c>
      <c r="D127" s="223" t="s">
        <v>446</v>
      </c>
      <c r="E127" s="224" t="s">
        <v>409</v>
      </c>
      <c r="F127" s="225" t="s">
        <v>519</v>
      </c>
      <c r="G127" s="226">
        <v>378575.96</v>
      </c>
      <c r="H127" s="226">
        <v>200000</v>
      </c>
      <c r="I127" s="140">
        <f t="shared" si="6"/>
        <v>52.82955631942398</v>
      </c>
    </row>
    <row r="128" spans="1:9" ht="46.5" customHeight="1">
      <c r="A128" s="416" t="s">
        <v>346</v>
      </c>
      <c r="B128" s="211" t="s">
        <v>473</v>
      </c>
      <c r="C128" s="282" t="s">
        <v>445</v>
      </c>
      <c r="D128" s="219" t="s">
        <v>446</v>
      </c>
      <c r="E128" s="283" t="s">
        <v>345</v>
      </c>
      <c r="F128" s="284"/>
      <c r="G128" s="285">
        <f>G129+G130</f>
        <v>15028640.16</v>
      </c>
      <c r="H128" s="285">
        <f>H129+H130</f>
        <v>4961640.16</v>
      </c>
      <c r="I128" s="140">
        <f t="shared" si="6"/>
        <v>33.014564905252215</v>
      </c>
    </row>
    <row r="129" spans="1:9" ht="66" customHeight="1">
      <c r="A129" s="406" t="s">
        <v>360</v>
      </c>
      <c r="B129" s="211" t="s">
        <v>473</v>
      </c>
      <c r="C129" s="222" t="s">
        <v>445</v>
      </c>
      <c r="D129" s="223" t="s">
        <v>446</v>
      </c>
      <c r="E129" s="224" t="s">
        <v>345</v>
      </c>
      <c r="F129" s="225" t="s">
        <v>344</v>
      </c>
      <c r="G129" s="226">
        <v>4961640.16</v>
      </c>
      <c r="H129" s="226">
        <v>4961640.16</v>
      </c>
      <c r="I129" s="140">
        <f t="shared" si="6"/>
        <v>100</v>
      </c>
    </row>
    <row r="130" spans="1:9" ht="39" customHeight="1">
      <c r="A130" s="406" t="s">
        <v>425</v>
      </c>
      <c r="B130" s="211" t="s">
        <v>473</v>
      </c>
      <c r="C130" s="222" t="s">
        <v>445</v>
      </c>
      <c r="D130" s="223" t="s">
        <v>446</v>
      </c>
      <c r="E130" s="224" t="s">
        <v>345</v>
      </c>
      <c r="F130" s="225" t="s">
        <v>344</v>
      </c>
      <c r="G130" s="226">
        <v>10067000</v>
      </c>
      <c r="H130" s="226"/>
      <c r="I130" s="140">
        <f t="shared" si="6"/>
        <v>0</v>
      </c>
    </row>
    <row r="131" spans="1:9" ht="21.75" customHeight="1">
      <c r="A131" s="431" t="s">
        <v>347</v>
      </c>
      <c r="B131" s="211" t="s">
        <v>473</v>
      </c>
      <c r="C131" s="286" t="s">
        <v>445</v>
      </c>
      <c r="D131" s="213" t="s">
        <v>448</v>
      </c>
      <c r="E131" s="214"/>
      <c r="F131" s="215"/>
      <c r="G131" s="287">
        <f>G132+G134+G136+G138+G140+G142</f>
        <v>1168068</v>
      </c>
      <c r="H131" s="287">
        <f>H140+H142</f>
        <v>16231</v>
      </c>
      <c r="I131" s="140">
        <f t="shared" si="6"/>
        <v>1.3895595119462223</v>
      </c>
    </row>
    <row r="132" spans="1:9" ht="21.75" customHeight="1">
      <c r="A132" s="420" t="s">
        <v>383</v>
      </c>
      <c r="B132" s="211" t="s">
        <v>473</v>
      </c>
      <c r="C132" s="228" t="s">
        <v>445</v>
      </c>
      <c r="D132" s="229" t="s">
        <v>448</v>
      </c>
      <c r="E132" s="233" t="s">
        <v>384</v>
      </c>
      <c r="F132" s="230"/>
      <c r="G132" s="231">
        <f>G133</f>
        <v>982837</v>
      </c>
      <c r="H132" s="231">
        <f>H133</f>
        <v>0</v>
      </c>
      <c r="I132" s="140">
        <f t="shared" si="6"/>
        <v>0</v>
      </c>
    </row>
    <row r="133" spans="1:9" ht="21.75" customHeight="1">
      <c r="A133" s="421" t="s">
        <v>385</v>
      </c>
      <c r="B133" s="211" t="s">
        <v>473</v>
      </c>
      <c r="C133" s="288" t="s">
        <v>445</v>
      </c>
      <c r="D133" s="223" t="s">
        <v>448</v>
      </c>
      <c r="E133" s="224" t="s">
        <v>384</v>
      </c>
      <c r="F133" s="225" t="s">
        <v>570</v>
      </c>
      <c r="G133" s="226">
        <v>982837</v>
      </c>
      <c r="H133" s="226"/>
      <c r="I133" s="140">
        <f t="shared" si="6"/>
        <v>0</v>
      </c>
    </row>
    <row r="134" spans="1:9" ht="36.75" customHeight="1">
      <c r="A134" s="416" t="s">
        <v>410</v>
      </c>
      <c r="B134" s="211" t="s">
        <v>473</v>
      </c>
      <c r="C134" s="282" t="s">
        <v>445</v>
      </c>
      <c r="D134" s="219" t="s">
        <v>446</v>
      </c>
      <c r="E134" s="283" t="s">
        <v>411</v>
      </c>
      <c r="F134" s="284"/>
      <c r="G134" s="285">
        <f>G135</f>
        <v>20000</v>
      </c>
      <c r="H134" s="285">
        <f>H135</f>
        <v>0</v>
      </c>
      <c r="I134" s="140">
        <f t="shared" si="6"/>
        <v>0</v>
      </c>
    </row>
    <row r="135" spans="1:9" ht="21.75" customHeight="1">
      <c r="A135" s="406" t="s">
        <v>488</v>
      </c>
      <c r="B135" s="211" t="s">
        <v>473</v>
      </c>
      <c r="C135" s="222" t="s">
        <v>445</v>
      </c>
      <c r="D135" s="223" t="s">
        <v>446</v>
      </c>
      <c r="E135" s="224" t="s">
        <v>411</v>
      </c>
      <c r="F135" s="225" t="s">
        <v>394</v>
      </c>
      <c r="G135" s="226">
        <v>20000</v>
      </c>
      <c r="H135" s="226"/>
      <c r="I135" s="140">
        <f t="shared" si="6"/>
        <v>0</v>
      </c>
    </row>
    <row r="136" spans="1:9" ht="21.75" customHeight="1">
      <c r="A136" s="416" t="s">
        <v>412</v>
      </c>
      <c r="B136" s="211" t="s">
        <v>473</v>
      </c>
      <c r="C136" s="282" t="s">
        <v>445</v>
      </c>
      <c r="D136" s="219" t="s">
        <v>446</v>
      </c>
      <c r="E136" s="283" t="s">
        <v>413</v>
      </c>
      <c r="F136" s="284"/>
      <c r="G136" s="285">
        <f>G137</f>
        <v>50000</v>
      </c>
      <c r="H136" s="285">
        <f>H137</f>
        <v>0</v>
      </c>
      <c r="I136" s="140">
        <f t="shared" si="6"/>
        <v>0</v>
      </c>
    </row>
    <row r="137" spans="1:9" ht="21.75" customHeight="1">
      <c r="A137" s="406" t="s">
        <v>488</v>
      </c>
      <c r="B137" s="211" t="s">
        <v>473</v>
      </c>
      <c r="C137" s="222" t="s">
        <v>445</v>
      </c>
      <c r="D137" s="223" t="s">
        <v>446</v>
      </c>
      <c r="E137" s="224" t="s">
        <v>413</v>
      </c>
      <c r="F137" s="225" t="s">
        <v>394</v>
      </c>
      <c r="G137" s="226">
        <v>50000</v>
      </c>
      <c r="H137" s="226"/>
      <c r="I137" s="140">
        <f t="shared" si="6"/>
        <v>0</v>
      </c>
    </row>
    <row r="138" spans="1:9" ht="21.75" customHeight="1">
      <c r="A138" s="420" t="s">
        <v>383</v>
      </c>
      <c r="B138" s="211" t="s">
        <v>473</v>
      </c>
      <c r="C138" s="228" t="s">
        <v>445</v>
      </c>
      <c r="D138" s="229" t="s">
        <v>448</v>
      </c>
      <c r="E138" s="233" t="s">
        <v>400</v>
      </c>
      <c r="F138" s="230"/>
      <c r="G138" s="231">
        <f>G139</f>
        <v>99000</v>
      </c>
      <c r="H138" s="231">
        <f>H139</f>
        <v>0</v>
      </c>
      <c r="I138" s="140">
        <f t="shared" si="6"/>
        <v>0</v>
      </c>
    </row>
    <row r="139" spans="1:9" ht="21.75" customHeight="1">
      <c r="A139" s="421" t="s">
        <v>385</v>
      </c>
      <c r="B139" s="211" t="s">
        <v>473</v>
      </c>
      <c r="C139" s="288" t="s">
        <v>445</v>
      </c>
      <c r="D139" s="223" t="s">
        <v>448</v>
      </c>
      <c r="E139" s="224" t="s">
        <v>400</v>
      </c>
      <c r="F139" s="225" t="s">
        <v>570</v>
      </c>
      <c r="G139" s="226">
        <v>99000</v>
      </c>
      <c r="H139" s="226"/>
      <c r="I139" s="140">
        <f t="shared" si="6"/>
        <v>0</v>
      </c>
    </row>
    <row r="140" spans="1:9" ht="20.25" customHeight="1">
      <c r="A140" s="424" t="s">
        <v>348</v>
      </c>
      <c r="B140" s="211" t="s">
        <v>473</v>
      </c>
      <c r="C140" s="228" t="s">
        <v>445</v>
      </c>
      <c r="D140" s="229" t="s">
        <v>448</v>
      </c>
      <c r="E140" s="233" t="s">
        <v>349</v>
      </c>
      <c r="F140" s="230"/>
      <c r="G140" s="231">
        <f>G141</f>
        <v>2250</v>
      </c>
      <c r="H140" s="231">
        <f>H141</f>
        <v>2250</v>
      </c>
      <c r="I140" s="140">
        <f t="shared" si="6"/>
        <v>100</v>
      </c>
    </row>
    <row r="141" spans="1:9" ht="39.75" customHeight="1">
      <c r="A141" s="423" t="s">
        <v>545</v>
      </c>
      <c r="B141" s="211" t="s">
        <v>473</v>
      </c>
      <c r="C141" s="288" t="s">
        <v>445</v>
      </c>
      <c r="D141" s="223" t="s">
        <v>448</v>
      </c>
      <c r="E141" s="224" t="s">
        <v>349</v>
      </c>
      <c r="F141" s="225" t="s">
        <v>519</v>
      </c>
      <c r="G141" s="226">
        <v>2250</v>
      </c>
      <c r="H141" s="226">
        <v>2250</v>
      </c>
      <c r="I141" s="140">
        <f t="shared" si="6"/>
        <v>100</v>
      </c>
    </row>
    <row r="142" spans="1:9" ht="18" customHeight="1">
      <c r="A142" s="424" t="s">
        <v>351</v>
      </c>
      <c r="B142" s="211" t="s">
        <v>473</v>
      </c>
      <c r="C142" s="228" t="s">
        <v>445</v>
      </c>
      <c r="D142" s="229" t="s">
        <v>448</v>
      </c>
      <c r="E142" s="233" t="s">
        <v>350</v>
      </c>
      <c r="F142" s="230"/>
      <c r="G142" s="231">
        <f>G143</f>
        <v>13981</v>
      </c>
      <c r="H142" s="231">
        <f>H143</f>
        <v>13981</v>
      </c>
      <c r="I142" s="140">
        <f t="shared" si="6"/>
        <v>100</v>
      </c>
    </row>
    <row r="143" spans="1:9" ht="41.25" customHeight="1">
      <c r="A143" s="423" t="s">
        <v>545</v>
      </c>
      <c r="B143" s="211" t="s">
        <v>473</v>
      </c>
      <c r="C143" s="288" t="s">
        <v>445</v>
      </c>
      <c r="D143" s="223" t="s">
        <v>448</v>
      </c>
      <c r="E143" s="224" t="s">
        <v>350</v>
      </c>
      <c r="F143" s="225" t="s">
        <v>519</v>
      </c>
      <c r="G143" s="226">
        <v>13981</v>
      </c>
      <c r="H143" s="226">
        <v>13981</v>
      </c>
      <c r="I143" s="140">
        <f t="shared" si="6"/>
        <v>100</v>
      </c>
    </row>
    <row r="144" spans="1:9" ht="15.75" customHeight="1">
      <c r="A144" s="431" t="s">
        <v>465</v>
      </c>
      <c r="B144" s="211" t="s">
        <v>473</v>
      </c>
      <c r="C144" s="286" t="s">
        <v>445</v>
      </c>
      <c r="D144" s="213" t="s">
        <v>445</v>
      </c>
      <c r="E144" s="214"/>
      <c r="F144" s="215"/>
      <c r="G144" s="287">
        <f>G145</f>
        <v>39000</v>
      </c>
      <c r="H144" s="287">
        <f>H145</f>
        <v>0</v>
      </c>
      <c r="I144" s="140">
        <f t="shared" si="3"/>
        <v>0</v>
      </c>
    </row>
    <row r="145" spans="1:9" ht="18" customHeight="1">
      <c r="A145" s="424" t="s">
        <v>241</v>
      </c>
      <c r="B145" s="211" t="s">
        <v>473</v>
      </c>
      <c r="C145" s="228" t="s">
        <v>445</v>
      </c>
      <c r="D145" s="229" t="s">
        <v>445</v>
      </c>
      <c r="E145" s="233" t="s">
        <v>242</v>
      </c>
      <c r="F145" s="230"/>
      <c r="G145" s="231">
        <f>G146</f>
        <v>39000</v>
      </c>
      <c r="H145" s="231">
        <f>H146</f>
        <v>0</v>
      </c>
      <c r="I145" s="140">
        <f t="shared" si="3"/>
        <v>0</v>
      </c>
    </row>
    <row r="146" spans="1:9" ht="27" customHeight="1">
      <c r="A146" s="409" t="s">
        <v>107</v>
      </c>
      <c r="B146" s="211" t="s">
        <v>473</v>
      </c>
      <c r="C146" s="288" t="s">
        <v>445</v>
      </c>
      <c r="D146" s="223" t="s">
        <v>445</v>
      </c>
      <c r="E146" s="224" t="s">
        <v>242</v>
      </c>
      <c r="F146" s="225" t="s">
        <v>105</v>
      </c>
      <c r="G146" s="226">
        <v>39000</v>
      </c>
      <c r="H146" s="41"/>
      <c r="I146" s="140">
        <f t="shared" si="3"/>
        <v>0</v>
      </c>
    </row>
    <row r="147" spans="1:9" ht="21" customHeight="1">
      <c r="A147" s="429" t="s">
        <v>459</v>
      </c>
      <c r="B147" s="206" t="s">
        <v>473</v>
      </c>
      <c r="C147" s="273" t="s">
        <v>440</v>
      </c>
      <c r="D147" s="274"/>
      <c r="E147" s="275"/>
      <c r="F147" s="276"/>
      <c r="G147" s="268">
        <f>G148+G182+G232+G245</f>
        <v>272793642.40999997</v>
      </c>
      <c r="H147" s="513">
        <f>H148+H182+H232+H245</f>
        <v>157936635.7</v>
      </c>
      <c r="I147" s="140">
        <f t="shared" si="3"/>
        <v>57.8960104439041</v>
      </c>
    </row>
    <row r="148" spans="1:9" ht="22.5" customHeight="1">
      <c r="A148" s="431" t="s">
        <v>460</v>
      </c>
      <c r="B148" s="211" t="s">
        <v>473</v>
      </c>
      <c r="C148" s="289" t="s">
        <v>440</v>
      </c>
      <c r="D148" s="290" t="s">
        <v>439</v>
      </c>
      <c r="E148" s="291"/>
      <c r="F148" s="292"/>
      <c r="G148" s="287">
        <f>G150+G152+G154+G163+G169+G172+G176+G178+G180</f>
        <v>70320212</v>
      </c>
      <c r="H148" s="524">
        <f>H150+H152+H154+H163+H169+H172+H176+H178+H180</f>
        <v>38297556.65</v>
      </c>
      <c r="I148" s="140">
        <f t="shared" si="3"/>
        <v>54.4616626724618</v>
      </c>
    </row>
    <row r="149" spans="1:9" ht="17.25" customHeight="1">
      <c r="A149" s="410" t="s">
        <v>243</v>
      </c>
      <c r="B149" s="211" t="s">
        <v>473</v>
      </c>
      <c r="C149" s="293" t="s">
        <v>440</v>
      </c>
      <c r="D149" s="218" t="s">
        <v>439</v>
      </c>
      <c r="E149" s="294" t="s">
        <v>244</v>
      </c>
      <c r="F149" s="295"/>
      <c r="G149" s="221">
        <f>G148</f>
        <v>70320212</v>
      </c>
      <c r="H149" s="515">
        <f>H148</f>
        <v>38297556.65</v>
      </c>
      <c r="I149" s="140">
        <f t="shared" si="3"/>
        <v>54.4616626724618</v>
      </c>
    </row>
    <row r="150" spans="1:9" ht="18" customHeight="1">
      <c r="A150" s="432" t="s">
        <v>245</v>
      </c>
      <c r="B150" s="211" t="s">
        <v>473</v>
      </c>
      <c r="C150" s="296" t="s">
        <v>440</v>
      </c>
      <c r="D150" s="297" t="s">
        <v>439</v>
      </c>
      <c r="E150" s="298" t="s">
        <v>246</v>
      </c>
      <c r="F150" s="299"/>
      <c r="G150" s="300">
        <f>G151</f>
        <v>11538000</v>
      </c>
      <c r="H150" s="300">
        <f>H151</f>
        <v>6953971.23</v>
      </c>
      <c r="I150" s="140">
        <f t="shared" si="3"/>
        <v>60.27016146645866</v>
      </c>
    </row>
    <row r="151" spans="1:9" ht="44.25" customHeight="1">
      <c r="A151" s="406" t="s">
        <v>545</v>
      </c>
      <c r="B151" s="211" t="s">
        <v>473</v>
      </c>
      <c r="C151" s="288" t="s">
        <v>440</v>
      </c>
      <c r="D151" s="223" t="s">
        <v>439</v>
      </c>
      <c r="E151" s="224" t="s">
        <v>246</v>
      </c>
      <c r="F151" s="225" t="s">
        <v>519</v>
      </c>
      <c r="G151" s="226">
        <v>11538000</v>
      </c>
      <c r="H151" s="226">
        <v>6953971.23</v>
      </c>
      <c r="I151" s="140">
        <f t="shared" si="3"/>
        <v>60.27016146645866</v>
      </c>
    </row>
    <row r="152" spans="1:9" ht="31.5" customHeight="1">
      <c r="A152" s="432" t="s">
        <v>414</v>
      </c>
      <c r="B152" s="211" t="s">
        <v>473</v>
      </c>
      <c r="C152" s="296" t="s">
        <v>440</v>
      </c>
      <c r="D152" s="297" t="s">
        <v>439</v>
      </c>
      <c r="E152" s="298" t="s">
        <v>415</v>
      </c>
      <c r="F152" s="299"/>
      <c r="G152" s="300">
        <f>G153</f>
        <v>200000</v>
      </c>
      <c r="H152" s="300">
        <f>H153</f>
        <v>137068.42</v>
      </c>
      <c r="I152" s="140">
        <f>H152/G152*100</f>
        <v>68.53421</v>
      </c>
    </row>
    <row r="153" spans="1:9" ht="40.5" customHeight="1">
      <c r="A153" s="406" t="s">
        <v>545</v>
      </c>
      <c r="B153" s="211" t="s">
        <v>473</v>
      </c>
      <c r="C153" s="288" t="s">
        <v>440</v>
      </c>
      <c r="D153" s="223" t="s">
        <v>439</v>
      </c>
      <c r="E153" s="224" t="s">
        <v>415</v>
      </c>
      <c r="F153" s="225" t="s">
        <v>519</v>
      </c>
      <c r="G153" s="226">
        <v>200000</v>
      </c>
      <c r="H153" s="226">
        <v>137068.42</v>
      </c>
      <c r="I153" s="140">
        <f>H153/G153*100</f>
        <v>68.53421</v>
      </c>
    </row>
    <row r="154" spans="1:9" ht="18" customHeight="1">
      <c r="A154" s="433" t="s">
        <v>247</v>
      </c>
      <c r="B154" s="211" t="s">
        <v>473</v>
      </c>
      <c r="C154" s="296" t="s">
        <v>440</v>
      </c>
      <c r="D154" s="297" t="s">
        <v>439</v>
      </c>
      <c r="E154" s="298" t="s">
        <v>248</v>
      </c>
      <c r="F154" s="299"/>
      <c r="G154" s="300">
        <f>SUM(G155:G162)</f>
        <v>26482250</v>
      </c>
      <c r="H154" s="523">
        <f>SUM(H155:H162)</f>
        <v>12866864.73</v>
      </c>
      <c r="I154" s="140">
        <f t="shared" si="3"/>
        <v>48.58675048381463</v>
      </c>
    </row>
    <row r="155" spans="1:9" ht="41.25" customHeight="1">
      <c r="A155" s="406" t="s">
        <v>541</v>
      </c>
      <c r="B155" s="211" t="s">
        <v>473</v>
      </c>
      <c r="C155" s="258" t="s">
        <v>440</v>
      </c>
      <c r="D155" s="259" t="s">
        <v>439</v>
      </c>
      <c r="E155" s="224" t="s">
        <v>248</v>
      </c>
      <c r="F155" s="254" t="s">
        <v>542</v>
      </c>
      <c r="G155" s="226">
        <v>17897000</v>
      </c>
      <c r="H155" s="226">
        <v>8257003.2</v>
      </c>
      <c r="I155" s="140">
        <f t="shared" si="3"/>
        <v>46.13624182823937</v>
      </c>
    </row>
    <row r="156" spans="1:9" ht="39.75" customHeight="1">
      <c r="A156" s="406" t="s">
        <v>544</v>
      </c>
      <c r="B156" s="211" t="s">
        <v>473</v>
      </c>
      <c r="C156" s="258" t="s">
        <v>440</v>
      </c>
      <c r="D156" s="259" t="s">
        <v>439</v>
      </c>
      <c r="E156" s="224" t="s">
        <v>248</v>
      </c>
      <c r="F156" s="254" t="s">
        <v>543</v>
      </c>
      <c r="G156" s="226">
        <v>566950</v>
      </c>
      <c r="H156" s="226">
        <v>139472.98</v>
      </c>
      <c r="I156" s="140">
        <f t="shared" si="3"/>
        <v>24.600578534262283</v>
      </c>
    </row>
    <row r="157" spans="1:9" ht="41.25" customHeight="1">
      <c r="A157" s="406" t="s">
        <v>516</v>
      </c>
      <c r="B157" s="211" t="s">
        <v>473</v>
      </c>
      <c r="C157" s="258" t="s">
        <v>440</v>
      </c>
      <c r="D157" s="259" t="s">
        <v>439</v>
      </c>
      <c r="E157" s="224" t="s">
        <v>248</v>
      </c>
      <c r="F157" s="254" t="s">
        <v>518</v>
      </c>
      <c r="G157" s="226">
        <v>7000</v>
      </c>
      <c r="H157" s="226"/>
      <c r="I157" s="140">
        <f t="shared" si="3"/>
        <v>0</v>
      </c>
    </row>
    <row r="158" spans="1:9" ht="27.75" customHeight="1">
      <c r="A158" s="406" t="s">
        <v>545</v>
      </c>
      <c r="B158" s="211" t="s">
        <v>473</v>
      </c>
      <c r="C158" s="258" t="s">
        <v>440</v>
      </c>
      <c r="D158" s="259" t="s">
        <v>439</v>
      </c>
      <c r="E158" s="224" t="s">
        <v>248</v>
      </c>
      <c r="F158" s="254" t="s">
        <v>519</v>
      </c>
      <c r="G158" s="226">
        <v>7135600</v>
      </c>
      <c r="H158" s="226">
        <v>3846092.34</v>
      </c>
      <c r="I158" s="140">
        <f t="shared" si="3"/>
        <v>53.90005521609955</v>
      </c>
    </row>
    <row r="159" spans="1:9" ht="51" customHeight="1">
      <c r="A159" s="434" t="s">
        <v>546</v>
      </c>
      <c r="B159" s="211" t="s">
        <v>473</v>
      </c>
      <c r="C159" s="301" t="s">
        <v>440</v>
      </c>
      <c r="D159" s="259" t="s">
        <v>439</v>
      </c>
      <c r="E159" s="224" t="s">
        <v>248</v>
      </c>
      <c r="F159" s="254" t="s">
        <v>547</v>
      </c>
      <c r="G159" s="226">
        <v>340000</v>
      </c>
      <c r="H159" s="226">
        <v>216333</v>
      </c>
      <c r="I159" s="140">
        <f t="shared" si="3"/>
        <v>63.627352941176476</v>
      </c>
    </row>
    <row r="160" spans="1:9" ht="72.75" customHeight="1">
      <c r="A160" s="406" t="s">
        <v>540</v>
      </c>
      <c r="B160" s="211" t="s">
        <v>473</v>
      </c>
      <c r="C160" s="258" t="s">
        <v>440</v>
      </c>
      <c r="D160" s="259" t="s">
        <v>439</v>
      </c>
      <c r="E160" s="224" t="s">
        <v>248</v>
      </c>
      <c r="F160" s="254" t="s">
        <v>536</v>
      </c>
      <c r="G160" s="226">
        <v>102456.86</v>
      </c>
      <c r="H160" s="226">
        <v>53304.41</v>
      </c>
      <c r="I160" s="140">
        <f t="shared" si="3"/>
        <v>52.02619912419725</v>
      </c>
    </row>
    <row r="161" spans="1:9" ht="36.75" customHeight="1">
      <c r="A161" s="406" t="s">
        <v>535</v>
      </c>
      <c r="B161" s="211" t="s">
        <v>473</v>
      </c>
      <c r="C161" s="258" t="s">
        <v>440</v>
      </c>
      <c r="D161" s="259" t="s">
        <v>439</v>
      </c>
      <c r="E161" s="224" t="s">
        <v>248</v>
      </c>
      <c r="F161" s="225" t="s">
        <v>538</v>
      </c>
      <c r="G161" s="226">
        <v>384243.14</v>
      </c>
      <c r="H161" s="226">
        <v>318176.09</v>
      </c>
      <c r="I161" s="140">
        <f t="shared" si="3"/>
        <v>82.8059259561537</v>
      </c>
    </row>
    <row r="162" spans="1:9" ht="32.25" customHeight="1">
      <c r="A162" s="406" t="s">
        <v>537</v>
      </c>
      <c r="B162" s="211" t="s">
        <v>473</v>
      </c>
      <c r="C162" s="258" t="s">
        <v>440</v>
      </c>
      <c r="D162" s="259" t="s">
        <v>439</v>
      </c>
      <c r="E162" s="224" t="s">
        <v>248</v>
      </c>
      <c r="F162" s="225" t="s">
        <v>539</v>
      </c>
      <c r="G162" s="226">
        <v>49000</v>
      </c>
      <c r="H162" s="41">
        <v>36482.71</v>
      </c>
      <c r="I162" s="140">
        <f t="shared" si="3"/>
        <v>74.45451020408163</v>
      </c>
    </row>
    <row r="163" spans="1:9" ht="95.25" customHeight="1">
      <c r="A163" s="435" t="s">
        <v>249</v>
      </c>
      <c r="B163" s="211" t="s">
        <v>473</v>
      </c>
      <c r="C163" s="302" t="s">
        <v>440</v>
      </c>
      <c r="D163" s="303" t="s">
        <v>439</v>
      </c>
      <c r="E163" s="219" t="s">
        <v>250</v>
      </c>
      <c r="F163" s="220"/>
      <c r="G163" s="221">
        <f>SUM(G164:G168)</f>
        <v>29102000</v>
      </c>
      <c r="H163" s="515">
        <f>SUM(H164:H168)</f>
        <v>17113964.299999997</v>
      </c>
      <c r="I163" s="140">
        <f t="shared" si="3"/>
        <v>58.8068321764827</v>
      </c>
    </row>
    <row r="164" spans="1:9" ht="27.75" customHeight="1">
      <c r="A164" s="406" t="s">
        <v>541</v>
      </c>
      <c r="B164" s="211" t="s">
        <v>473</v>
      </c>
      <c r="C164" s="258" t="s">
        <v>440</v>
      </c>
      <c r="D164" s="259" t="s">
        <v>439</v>
      </c>
      <c r="E164" s="224" t="s">
        <v>250</v>
      </c>
      <c r="F164" s="254" t="s">
        <v>542</v>
      </c>
      <c r="G164" s="226">
        <v>27148700</v>
      </c>
      <c r="H164" s="41">
        <v>16149310.37</v>
      </c>
      <c r="I164" s="140">
        <f t="shared" si="3"/>
        <v>59.484654403341594</v>
      </c>
    </row>
    <row r="165" spans="1:9" ht="16.5" customHeight="1">
      <c r="A165" s="406" t="s">
        <v>544</v>
      </c>
      <c r="B165" s="211" t="s">
        <v>473</v>
      </c>
      <c r="C165" s="258" t="s">
        <v>440</v>
      </c>
      <c r="D165" s="259" t="s">
        <v>439</v>
      </c>
      <c r="E165" s="224" t="s">
        <v>250</v>
      </c>
      <c r="F165" s="254" t="s">
        <v>543</v>
      </c>
      <c r="G165" s="226">
        <v>281166.04</v>
      </c>
      <c r="H165" s="226">
        <v>200091.06</v>
      </c>
      <c r="I165" s="140">
        <f t="shared" si="3"/>
        <v>71.1647324122074</v>
      </c>
    </row>
    <row r="166" spans="1:9" ht="45.75" customHeight="1">
      <c r="A166" s="406" t="s">
        <v>516</v>
      </c>
      <c r="B166" s="211" t="s">
        <v>473</v>
      </c>
      <c r="C166" s="258" t="s">
        <v>440</v>
      </c>
      <c r="D166" s="259" t="s">
        <v>439</v>
      </c>
      <c r="E166" s="224" t="s">
        <v>250</v>
      </c>
      <c r="F166" s="254" t="s">
        <v>518</v>
      </c>
      <c r="G166" s="226">
        <v>1900</v>
      </c>
      <c r="H166" s="226"/>
      <c r="I166" s="140">
        <f t="shared" si="3"/>
        <v>0</v>
      </c>
    </row>
    <row r="167" spans="1:9" ht="53.25" customHeight="1">
      <c r="A167" s="406" t="s">
        <v>545</v>
      </c>
      <c r="B167" s="211" t="s">
        <v>473</v>
      </c>
      <c r="C167" s="258" t="s">
        <v>440</v>
      </c>
      <c r="D167" s="259" t="s">
        <v>439</v>
      </c>
      <c r="E167" s="224" t="s">
        <v>250</v>
      </c>
      <c r="F167" s="254" t="s">
        <v>519</v>
      </c>
      <c r="G167" s="226">
        <v>575233.96</v>
      </c>
      <c r="H167" s="226">
        <v>79748.87</v>
      </c>
      <c r="I167" s="140">
        <f t="shared" si="3"/>
        <v>13.86372772567183</v>
      </c>
    </row>
    <row r="168" spans="1:9" ht="67.5" customHeight="1">
      <c r="A168" s="434" t="s">
        <v>546</v>
      </c>
      <c r="B168" s="211" t="s">
        <v>473</v>
      </c>
      <c r="C168" s="301" t="s">
        <v>440</v>
      </c>
      <c r="D168" s="259" t="s">
        <v>439</v>
      </c>
      <c r="E168" s="224" t="s">
        <v>250</v>
      </c>
      <c r="F168" s="254" t="s">
        <v>547</v>
      </c>
      <c r="G168" s="226">
        <v>1095000</v>
      </c>
      <c r="H168" s="226">
        <v>684814</v>
      </c>
      <c r="I168" s="140">
        <f t="shared" si="3"/>
        <v>62.54009132420091</v>
      </c>
    </row>
    <row r="169" spans="1:9" ht="44.25" customHeight="1">
      <c r="A169" s="424" t="s">
        <v>251</v>
      </c>
      <c r="B169" s="211" t="s">
        <v>473</v>
      </c>
      <c r="C169" s="228" t="s">
        <v>440</v>
      </c>
      <c r="D169" s="229" t="s">
        <v>439</v>
      </c>
      <c r="E169" s="233" t="s">
        <v>252</v>
      </c>
      <c r="F169" s="230"/>
      <c r="G169" s="231">
        <f>G170+G171</f>
        <v>1000000</v>
      </c>
      <c r="H169" s="231">
        <f>H170+H171</f>
        <v>388696.91</v>
      </c>
      <c r="I169" s="140">
        <f t="shared" si="3"/>
        <v>38.869690999999996</v>
      </c>
    </row>
    <row r="170" spans="1:9" ht="18.75" customHeight="1">
      <c r="A170" s="409" t="s">
        <v>544</v>
      </c>
      <c r="B170" s="211" t="s">
        <v>473</v>
      </c>
      <c r="C170" s="222" t="s">
        <v>440</v>
      </c>
      <c r="D170" s="223" t="s">
        <v>439</v>
      </c>
      <c r="E170" s="224" t="s">
        <v>252</v>
      </c>
      <c r="F170" s="225" t="s">
        <v>543</v>
      </c>
      <c r="G170" s="226">
        <v>900000</v>
      </c>
      <c r="H170" s="226">
        <v>341405.86</v>
      </c>
      <c r="I170" s="140">
        <f t="shared" si="3"/>
        <v>37.93398444444444</v>
      </c>
    </row>
    <row r="171" spans="1:9" ht="16.5" customHeight="1">
      <c r="A171" s="409" t="s">
        <v>514</v>
      </c>
      <c r="B171" s="211" t="s">
        <v>473</v>
      </c>
      <c r="C171" s="222" t="s">
        <v>440</v>
      </c>
      <c r="D171" s="223" t="s">
        <v>439</v>
      </c>
      <c r="E171" s="224" t="s">
        <v>252</v>
      </c>
      <c r="F171" s="225" t="s">
        <v>513</v>
      </c>
      <c r="G171" s="226">
        <v>100000</v>
      </c>
      <c r="H171" s="226">
        <v>47291.05</v>
      </c>
      <c r="I171" s="140">
        <f t="shared" si="3"/>
        <v>47.29105</v>
      </c>
    </row>
    <row r="172" spans="1:9" ht="75" customHeight="1">
      <c r="A172" s="424" t="s">
        <v>253</v>
      </c>
      <c r="B172" s="211" t="s">
        <v>473</v>
      </c>
      <c r="C172" s="228" t="s">
        <v>440</v>
      </c>
      <c r="D172" s="229" t="s">
        <v>439</v>
      </c>
      <c r="E172" s="233" t="s">
        <v>254</v>
      </c>
      <c r="F172" s="230"/>
      <c r="G172" s="231">
        <f>SUM(G173:G175)</f>
        <v>644962</v>
      </c>
      <c r="H172" s="231">
        <f>SUM(H173:H175)</f>
        <v>35402.31</v>
      </c>
      <c r="I172" s="140">
        <f t="shared" si="3"/>
        <v>5.489053618662805</v>
      </c>
    </row>
    <row r="173" spans="1:9" ht="35.25" customHeight="1">
      <c r="A173" s="406" t="s">
        <v>541</v>
      </c>
      <c r="B173" s="211" t="s">
        <v>473</v>
      </c>
      <c r="C173" s="232" t="s">
        <v>440</v>
      </c>
      <c r="D173" s="224" t="s">
        <v>439</v>
      </c>
      <c r="E173" s="224" t="s">
        <v>254</v>
      </c>
      <c r="F173" s="224" t="s">
        <v>542</v>
      </c>
      <c r="G173" s="226">
        <v>130000</v>
      </c>
      <c r="H173" s="226">
        <v>35402.31</v>
      </c>
      <c r="I173" s="140">
        <f t="shared" si="3"/>
        <v>27.232546153846155</v>
      </c>
    </row>
    <row r="174" spans="1:9" ht="30" customHeight="1">
      <c r="A174" s="406" t="s">
        <v>545</v>
      </c>
      <c r="B174" s="211" t="s">
        <v>473</v>
      </c>
      <c r="C174" s="232" t="s">
        <v>440</v>
      </c>
      <c r="D174" s="224" t="s">
        <v>439</v>
      </c>
      <c r="E174" s="224" t="s">
        <v>254</v>
      </c>
      <c r="F174" s="224" t="s">
        <v>519</v>
      </c>
      <c r="G174" s="226">
        <v>514962</v>
      </c>
      <c r="H174" s="226"/>
      <c r="I174" s="140">
        <f t="shared" si="3"/>
        <v>0</v>
      </c>
    </row>
    <row r="175" spans="1:9" ht="18.75" customHeight="1">
      <c r="A175" s="409" t="s">
        <v>514</v>
      </c>
      <c r="B175" s="211" t="s">
        <v>473</v>
      </c>
      <c r="C175" s="232" t="s">
        <v>440</v>
      </c>
      <c r="D175" s="224" t="s">
        <v>439</v>
      </c>
      <c r="E175" s="224" t="s">
        <v>254</v>
      </c>
      <c r="F175" s="224" t="s">
        <v>513</v>
      </c>
      <c r="G175" s="226"/>
      <c r="H175" s="226"/>
      <c r="I175" s="140"/>
    </row>
    <row r="176" spans="1:9" ht="21.75" customHeight="1">
      <c r="A176" s="424" t="s">
        <v>572</v>
      </c>
      <c r="B176" s="211" t="s">
        <v>473</v>
      </c>
      <c r="C176" s="228" t="s">
        <v>440</v>
      </c>
      <c r="D176" s="229" t="s">
        <v>439</v>
      </c>
      <c r="E176" s="233" t="s">
        <v>255</v>
      </c>
      <c r="F176" s="230"/>
      <c r="G176" s="231">
        <f>G177</f>
        <v>320000</v>
      </c>
      <c r="H176" s="231">
        <f>H177</f>
        <v>0</v>
      </c>
      <c r="I176" s="140">
        <f>H176/G176*100</f>
        <v>0</v>
      </c>
    </row>
    <row r="177" spans="1:9" ht="37.5" customHeight="1">
      <c r="A177" s="409" t="s">
        <v>554</v>
      </c>
      <c r="B177" s="211" t="s">
        <v>473</v>
      </c>
      <c r="C177" s="222" t="s">
        <v>440</v>
      </c>
      <c r="D177" s="223" t="s">
        <v>439</v>
      </c>
      <c r="E177" s="224" t="s">
        <v>255</v>
      </c>
      <c r="F177" s="224" t="s">
        <v>555</v>
      </c>
      <c r="G177" s="226">
        <v>320000</v>
      </c>
      <c r="H177" s="226"/>
      <c r="I177" s="140">
        <f t="shared" si="3"/>
        <v>0</v>
      </c>
    </row>
    <row r="178" spans="1:9" ht="18.75" customHeight="1">
      <c r="A178" s="424" t="s">
        <v>573</v>
      </c>
      <c r="B178" s="211" t="s">
        <v>473</v>
      </c>
      <c r="C178" s="228" t="s">
        <v>440</v>
      </c>
      <c r="D178" s="229" t="s">
        <v>439</v>
      </c>
      <c r="E178" s="233" t="s">
        <v>574</v>
      </c>
      <c r="F178" s="230"/>
      <c r="G178" s="231">
        <f>G179</f>
        <v>35000</v>
      </c>
      <c r="H178" s="521">
        <f>H179</f>
        <v>0</v>
      </c>
      <c r="I178" s="140">
        <f t="shared" si="3"/>
        <v>0</v>
      </c>
    </row>
    <row r="179" spans="1:9" ht="24" customHeight="1">
      <c r="A179" s="409" t="s">
        <v>554</v>
      </c>
      <c r="B179" s="211" t="s">
        <v>473</v>
      </c>
      <c r="C179" s="222" t="s">
        <v>440</v>
      </c>
      <c r="D179" s="223" t="s">
        <v>439</v>
      </c>
      <c r="E179" s="224" t="s">
        <v>574</v>
      </c>
      <c r="F179" s="224" t="s">
        <v>555</v>
      </c>
      <c r="G179" s="226">
        <v>35000</v>
      </c>
      <c r="H179" s="41"/>
      <c r="I179" s="140">
        <f t="shared" si="3"/>
        <v>0</v>
      </c>
    </row>
    <row r="180" spans="1:9" ht="24.75" customHeight="1">
      <c r="A180" s="424" t="s">
        <v>563</v>
      </c>
      <c r="B180" s="211" t="s">
        <v>473</v>
      </c>
      <c r="C180" s="228" t="s">
        <v>440</v>
      </c>
      <c r="D180" s="229" t="s">
        <v>439</v>
      </c>
      <c r="E180" s="233" t="s">
        <v>352</v>
      </c>
      <c r="F180" s="230"/>
      <c r="G180" s="231">
        <f>G181</f>
        <v>998000</v>
      </c>
      <c r="H180" s="521">
        <f>H181</f>
        <v>801588.75</v>
      </c>
      <c r="I180" s="140">
        <f t="shared" si="3"/>
        <v>80.31951402805612</v>
      </c>
    </row>
    <row r="181" spans="1:9" ht="44.25" customHeight="1">
      <c r="A181" s="406" t="s">
        <v>545</v>
      </c>
      <c r="B181" s="211" t="s">
        <v>473</v>
      </c>
      <c r="C181" s="222" t="s">
        <v>440</v>
      </c>
      <c r="D181" s="223" t="s">
        <v>439</v>
      </c>
      <c r="E181" s="224" t="s">
        <v>352</v>
      </c>
      <c r="F181" s="224" t="s">
        <v>519</v>
      </c>
      <c r="G181" s="226">
        <v>998000</v>
      </c>
      <c r="H181" s="41">
        <v>801588.75</v>
      </c>
      <c r="I181" s="140">
        <f t="shared" si="3"/>
        <v>80.31951402805612</v>
      </c>
    </row>
    <row r="182" spans="1:9" ht="16.5" customHeight="1">
      <c r="A182" s="431" t="s">
        <v>461</v>
      </c>
      <c r="B182" s="211" t="s">
        <v>473</v>
      </c>
      <c r="C182" s="286" t="s">
        <v>440</v>
      </c>
      <c r="D182" s="304" t="s">
        <v>446</v>
      </c>
      <c r="E182" s="214"/>
      <c r="F182" s="305"/>
      <c r="G182" s="287">
        <f>G183+G185+G208+G187+G221+G194+G196+G217+G199+G223+G225+G227+G230</f>
        <v>185209407.41</v>
      </c>
      <c r="H182" s="524">
        <f>H183+H185+H208+H187+H221+H194+H196+H217+H199+H223+H225+H227+H230</f>
        <v>114510061.64</v>
      </c>
      <c r="I182" s="140">
        <f t="shared" si="3"/>
        <v>61.827346267842586</v>
      </c>
    </row>
    <row r="183" spans="1:9" ht="24.75" customHeight="1">
      <c r="A183" s="436" t="s">
        <v>256</v>
      </c>
      <c r="B183" s="211" t="s">
        <v>473</v>
      </c>
      <c r="C183" s="306" t="s">
        <v>440</v>
      </c>
      <c r="D183" s="307" t="s">
        <v>446</v>
      </c>
      <c r="E183" s="308" t="s">
        <v>257</v>
      </c>
      <c r="F183" s="309"/>
      <c r="G183" s="310">
        <f>G184</f>
        <v>2950000</v>
      </c>
      <c r="H183" s="525">
        <f>H184</f>
        <v>1312527.26</v>
      </c>
      <c r="I183" s="140">
        <f t="shared" si="3"/>
        <v>44.49244949152543</v>
      </c>
    </row>
    <row r="184" spans="1:9" ht="42.75" customHeight="1">
      <c r="A184" s="406" t="s">
        <v>545</v>
      </c>
      <c r="B184" s="211" t="s">
        <v>473</v>
      </c>
      <c r="C184" s="258" t="s">
        <v>440</v>
      </c>
      <c r="D184" s="259" t="s">
        <v>446</v>
      </c>
      <c r="E184" s="224" t="s">
        <v>257</v>
      </c>
      <c r="F184" s="225" t="s">
        <v>519</v>
      </c>
      <c r="G184" s="226">
        <v>2950000</v>
      </c>
      <c r="H184" s="41">
        <v>1312527.26</v>
      </c>
      <c r="I184" s="140">
        <f t="shared" si="3"/>
        <v>44.49244949152543</v>
      </c>
    </row>
    <row r="185" spans="1:9" ht="16.5" customHeight="1">
      <c r="A185" s="437" t="s">
        <v>258</v>
      </c>
      <c r="B185" s="211" t="s">
        <v>473</v>
      </c>
      <c r="C185" s="311" t="s">
        <v>440</v>
      </c>
      <c r="D185" s="312" t="s">
        <v>446</v>
      </c>
      <c r="E185" s="298" t="s">
        <v>259</v>
      </c>
      <c r="F185" s="313"/>
      <c r="G185" s="300">
        <f>G186</f>
        <v>197000</v>
      </c>
      <c r="H185" s="523">
        <f>H186</f>
        <v>0</v>
      </c>
      <c r="I185" s="140">
        <f t="shared" si="3"/>
        <v>0</v>
      </c>
    </row>
    <row r="186" spans="1:9" ht="27.75" customHeight="1">
      <c r="A186" s="438" t="s">
        <v>545</v>
      </c>
      <c r="B186" s="211" t="s">
        <v>473</v>
      </c>
      <c r="C186" s="301" t="s">
        <v>440</v>
      </c>
      <c r="D186" s="259" t="s">
        <v>446</v>
      </c>
      <c r="E186" s="224" t="s">
        <v>259</v>
      </c>
      <c r="F186" s="257" t="s">
        <v>519</v>
      </c>
      <c r="G186" s="226">
        <v>197000</v>
      </c>
      <c r="H186" s="41"/>
      <c r="I186" s="140">
        <f t="shared" si="3"/>
        <v>0</v>
      </c>
    </row>
    <row r="187" spans="1:9" ht="18.75" customHeight="1">
      <c r="A187" s="432" t="s">
        <v>260</v>
      </c>
      <c r="B187" s="211" t="s">
        <v>473</v>
      </c>
      <c r="C187" s="314" t="s">
        <v>440</v>
      </c>
      <c r="D187" s="312" t="s">
        <v>446</v>
      </c>
      <c r="E187" s="298" t="s">
        <v>261</v>
      </c>
      <c r="F187" s="313"/>
      <c r="G187" s="300">
        <f>SUM(G188:G193)</f>
        <v>24988036.41</v>
      </c>
      <c r="H187" s="523">
        <f>SUM(H188:H193)</f>
        <v>13817178.52</v>
      </c>
      <c r="I187" s="140">
        <f t="shared" si="3"/>
        <v>55.295175232218256</v>
      </c>
    </row>
    <row r="188" spans="1:9" ht="35.25" customHeight="1">
      <c r="A188" s="406" t="s">
        <v>544</v>
      </c>
      <c r="B188" s="315" t="s">
        <v>473</v>
      </c>
      <c r="C188" s="258" t="s">
        <v>440</v>
      </c>
      <c r="D188" s="259" t="s">
        <v>446</v>
      </c>
      <c r="E188" s="224" t="s">
        <v>261</v>
      </c>
      <c r="F188" s="254" t="s">
        <v>543</v>
      </c>
      <c r="G188" s="226">
        <v>141650</v>
      </c>
      <c r="H188" s="41">
        <v>102088.2</v>
      </c>
      <c r="I188" s="140">
        <f t="shared" si="3"/>
        <v>72.07073773385105</v>
      </c>
    </row>
    <row r="189" spans="1:9" ht="33.75" customHeight="1">
      <c r="A189" s="406" t="s">
        <v>545</v>
      </c>
      <c r="B189" s="211" t="s">
        <v>473</v>
      </c>
      <c r="C189" s="258" t="s">
        <v>440</v>
      </c>
      <c r="D189" s="259" t="s">
        <v>446</v>
      </c>
      <c r="E189" s="224" t="s">
        <v>261</v>
      </c>
      <c r="F189" s="254" t="s">
        <v>519</v>
      </c>
      <c r="G189" s="226">
        <v>13893543.41</v>
      </c>
      <c r="H189" s="41">
        <v>7863767.25</v>
      </c>
      <c r="I189" s="140">
        <f t="shared" si="3"/>
        <v>56.60015604327392</v>
      </c>
    </row>
    <row r="190" spans="1:9" ht="77.25" customHeight="1">
      <c r="A190" s="434" t="s">
        <v>546</v>
      </c>
      <c r="B190" s="211" t="s">
        <v>473</v>
      </c>
      <c r="C190" s="301" t="s">
        <v>440</v>
      </c>
      <c r="D190" s="259" t="s">
        <v>446</v>
      </c>
      <c r="E190" s="224" t="s">
        <v>261</v>
      </c>
      <c r="F190" s="254" t="s">
        <v>547</v>
      </c>
      <c r="G190" s="226">
        <v>9775500</v>
      </c>
      <c r="H190" s="41">
        <v>4980599.48</v>
      </c>
      <c r="I190" s="140">
        <f t="shared" si="3"/>
        <v>50.94981821901694</v>
      </c>
    </row>
    <row r="191" spans="1:9" ht="70.5" customHeight="1">
      <c r="A191" s="438" t="s">
        <v>540</v>
      </c>
      <c r="B191" s="211" t="s">
        <v>473</v>
      </c>
      <c r="C191" s="301" t="s">
        <v>440</v>
      </c>
      <c r="D191" s="259" t="s">
        <v>446</v>
      </c>
      <c r="E191" s="224" t="s">
        <v>261</v>
      </c>
      <c r="F191" s="254" t="s">
        <v>536</v>
      </c>
      <c r="G191" s="226">
        <v>208290.49</v>
      </c>
      <c r="H191" s="226">
        <v>177367.49</v>
      </c>
      <c r="I191" s="140">
        <f t="shared" si="3"/>
        <v>85.15390693065248</v>
      </c>
    </row>
    <row r="192" spans="1:9" ht="36" customHeight="1">
      <c r="A192" s="438" t="s">
        <v>535</v>
      </c>
      <c r="B192" s="211" t="s">
        <v>473</v>
      </c>
      <c r="C192" s="301" t="s">
        <v>440</v>
      </c>
      <c r="D192" s="259" t="s">
        <v>446</v>
      </c>
      <c r="E192" s="224" t="s">
        <v>261</v>
      </c>
      <c r="F192" s="225" t="s">
        <v>538</v>
      </c>
      <c r="G192" s="226">
        <v>802509.51</v>
      </c>
      <c r="H192" s="226">
        <v>640006.1</v>
      </c>
      <c r="I192" s="140">
        <f t="shared" si="3"/>
        <v>79.7505938590061</v>
      </c>
    </row>
    <row r="193" spans="1:9" ht="18.75" customHeight="1">
      <c r="A193" s="438" t="s">
        <v>537</v>
      </c>
      <c r="B193" s="211" t="s">
        <v>473</v>
      </c>
      <c r="C193" s="301" t="s">
        <v>440</v>
      </c>
      <c r="D193" s="259" t="s">
        <v>446</v>
      </c>
      <c r="E193" s="224" t="s">
        <v>261</v>
      </c>
      <c r="F193" s="225" t="s">
        <v>539</v>
      </c>
      <c r="G193" s="226">
        <v>166543</v>
      </c>
      <c r="H193" s="226">
        <v>53350</v>
      </c>
      <c r="I193" s="140">
        <f t="shared" si="3"/>
        <v>32.033769056640025</v>
      </c>
    </row>
    <row r="194" spans="1:9" ht="29.25" customHeight="1">
      <c r="A194" s="437" t="s">
        <v>262</v>
      </c>
      <c r="B194" s="211" t="s">
        <v>473</v>
      </c>
      <c r="C194" s="311" t="s">
        <v>440</v>
      </c>
      <c r="D194" s="312" t="s">
        <v>446</v>
      </c>
      <c r="E194" s="298" t="s">
        <v>263</v>
      </c>
      <c r="F194" s="313"/>
      <c r="G194" s="300">
        <f>G195</f>
        <v>18000000</v>
      </c>
      <c r="H194" s="300">
        <f>H195</f>
        <v>8218591.76</v>
      </c>
      <c r="I194" s="140">
        <f t="shared" si="3"/>
        <v>45.65884311111111</v>
      </c>
    </row>
    <row r="195" spans="1:9" ht="51.75" customHeight="1">
      <c r="A195" s="434" t="s">
        <v>546</v>
      </c>
      <c r="B195" s="211" t="s">
        <v>473</v>
      </c>
      <c r="C195" s="301" t="s">
        <v>440</v>
      </c>
      <c r="D195" s="259" t="s">
        <v>446</v>
      </c>
      <c r="E195" s="224" t="s">
        <v>263</v>
      </c>
      <c r="F195" s="257" t="s">
        <v>547</v>
      </c>
      <c r="G195" s="226">
        <v>18000000</v>
      </c>
      <c r="H195" s="226">
        <v>8218591.76</v>
      </c>
      <c r="I195" s="140">
        <f t="shared" si="3"/>
        <v>45.65884311111111</v>
      </c>
    </row>
    <row r="196" spans="1:9" ht="63.75" customHeight="1">
      <c r="A196" s="424" t="s">
        <v>251</v>
      </c>
      <c r="B196" s="211" t="s">
        <v>473</v>
      </c>
      <c r="C196" s="228" t="s">
        <v>440</v>
      </c>
      <c r="D196" s="229" t="s">
        <v>446</v>
      </c>
      <c r="E196" s="233" t="s">
        <v>252</v>
      </c>
      <c r="F196" s="230"/>
      <c r="G196" s="231">
        <f>G197+G198</f>
        <v>3892000</v>
      </c>
      <c r="H196" s="521">
        <f>H197+H198</f>
        <v>2057500.8399999999</v>
      </c>
      <c r="I196" s="140">
        <f t="shared" si="3"/>
        <v>52.86487255909557</v>
      </c>
    </row>
    <row r="197" spans="1:9" ht="16.5" customHeight="1">
      <c r="A197" s="409" t="s">
        <v>544</v>
      </c>
      <c r="B197" s="211" t="s">
        <v>473</v>
      </c>
      <c r="C197" s="222" t="s">
        <v>440</v>
      </c>
      <c r="D197" s="223" t="s">
        <v>446</v>
      </c>
      <c r="E197" s="224" t="s">
        <v>252</v>
      </c>
      <c r="F197" s="225" t="s">
        <v>543</v>
      </c>
      <c r="G197" s="316">
        <v>2892000</v>
      </c>
      <c r="H197" s="522">
        <v>1556743.69</v>
      </c>
      <c r="I197" s="140">
        <f t="shared" si="3"/>
        <v>53.829311549100964</v>
      </c>
    </row>
    <row r="198" spans="1:9" ht="15.75" customHeight="1">
      <c r="A198" s="409" t="s">
        <v>514</v>
      </c>
      <c r="B198" s="211" t="s">
        <v>473</v>
      </c>
      <c r="C198" s="222" t="s">
        <v>440</v>
      </c>
      <c r="D198" s="223" t="s">
        <v>446</v>
      </c>
      <c r="E198" s="224" t="s">
        <v>252</v>
      </c>
      <c r="F198" s="225" t="s">
        <v>513</v>
      </c>
      <c r="G198" s="226">
        <v>1000000</v>
      </c>
      <c r="H198" s="41">
        <v>500757.15</v>
      </c>
      <c r="I198" s="140">
        <f t="shared" si="3"/>
        <v>50.075714999999995</v>
      </c>
    </row>
    <row r="199" spans="1:9" ht="67.5" customHeight="1">
      <c r="A199" s="439" t="s">
        <v>550</v>
      </c>
      <c r="B199" s="211" t="s">
        <v>473</v>
      </c>
      <c r="C199" s="317" t="s">
        <v>440</v>
      </c>
      <c r="D199" s="312" t="s">
        <v>446</v>
      </c>
      <c r="E199" s="308" t="s">
        <v>264</v>
      </c>
      <c r="F199" s="313"/>
      <c r="G199" s="300">
        <f>SUM(G200:G207)</f>
        <v>119252000</v>
      </c>
      <c r="H199" s="523">
        <f>SUM(H200:H207)</f>
        <v>80087044.15</v>
      </c>
      <c r="I199" s="140">
        <f t="shared" si="3"/>
        <v>67.15782053969745</v>
      </c>
    </row>
    <row r="200" spans="1:9" ht="39.75" customHeight="1">
      <c r="A200" s="406" t="s">
        <v>541</v>
      </c>
      <c r="B200" s="211" t="s">
        <v>473</v>
      </c>
      <c r="C200" s="232" t="s">
        <v>440</v>
      </c>
      <c r="D200" s="224" t="s">
        <v>446</v>
      </c>
      <c r="E200" s="224" t="s">
        <v>264</v>
      </c>
      <c r="F200" s="254" t="s">
        <v>542</v>
      </c>
      <c r="G200" s="226">
        <v>61727505</v>
      </c>
      <c r="H200" s="41">
        <v>40793633.96</v>
      </c>
      <c r="I200" s="140">
        <f t="shared" si="3"/>
        <v>66.08663991846099</v>
      </c>
    </row>
    <row r="201" spans="1:9" ht="32.25" customHeight="1">
      <c r="A201" s="406" t="s">
        <v>544</v>
      </c>
      <c r="B201" s="211" t="s">
        <v>473</v>
      </c>
      <c r="C201" s="232" t="s">
        <v>440</v>
      </c>
      <c r="D201" s="224" t="s">
        <v>446</v>
      </c>
      <c r="E201" s="224" t="s">
        <v>264</v>
      </c>
      <c r="F201" s="254" t="s">
        <v>543</v>
      </c>
      <c r="G201" s="226">
        <v>779010</v>
      </c>
      <c r="H201" s="41">
        <v>399257.6</v>
      </c>
      <c r="I201" s="140">
        <f t="shared" si="3"/>
        <v>51.25192231165197</v>
      </c>
    </row>
    <row r="202" spans="1:9" ht="40.5" customHeight="1">
      <c r="A202" s="406" t="s">
        <v>516</v>
      </c>
      <c r="B202" s="211" t="s">
        <v>473</v>
      </c>
      <c r="C202" s="232" t="s">
        <v>440</v>
      </c>
      <c r="D202" s="224" t="s">
        <v>446</v>
      </c>
      <c r="E202" s="224" t="s">
        <v>264</v>
      </c>
      <c r="F202" s="254" t="s">
        <v>518</v>
      </c>
      <c r="G202" s="226"/>
      <c r="H202" s="41"/>
      <c r="I202" s="140"/>
    </row>
    <row r="203" spans="1:9" ht="46.5" customHeight="1">
      <c r="A203" s="406" t="s">
        <v>545</v>
      </c>
      <c r="B203" s="211" t="s">
        <v>473</v>
      </c>
      <c r="C203" s="232" t="s">
        <v>440</v>
      </c>
      <c r="D203" s="224" t="s">
        <v>446</v>
      </c>
      <c r="E203" s="224" t="s">
        <v>264</v>
      </c>
      <c r="F203" s="254" t="s">
        <v>519</v>
      </c>
      <c r="G203" s="226">
        <v>2454140</v>
      </c>
      <c r="H203" s="41">
        <v>1560754.58</v>
      </c>
      <c r="I203" s="140">
        <f t="shared" si="3"/>
        <v>63.59680295337674</v>
      </c>
    </row>
    <row r="204" spans="1:9" ht="63.75" customHeight="1">
      <c r="A204" s="434" t="s">
        <v>546</v>
      </c>
      <c r="B204" s="211" t="s">
        <v>473</v>
      </c>
      <c r="C204" s="232" t="s">
        <v>440</v>
      </c>
      <c r="D204" s="224" t="s">
        <v>446</v>
      </c>
      <c r="E204" s="224" t="s">
        <v>264</v>
      </c>
      <c r="F204" s="254" t="s">
        <v>547</v>
      </c>
      <c r="G204" s="226">
        <v>54231000</v>
      </c>
      <c r="H204" s="41">
        <v>37288215</v>
      </c>
      <c r="I204" s="140">
        <f t="shared" si="3"/>
        <v>68.75811805056149</v>
      </c>
    </row>
    <row r="205" spans="1:9" ht="131.25">
      <c r="A205" s="406" t="s">
        <v>540</v>
      </c>
      <c r="B205" s="211" t="s">
        <v>473</v>
      </c>
      <c r="C205" s="232" t="s">
        <v>440</v>
      </c>
      <c r="D205" s="224" t="s">
        <v>446</v>
      </c>
      <c r="E205" s="224" t="s">
        <v>264</v>
      </c>
      <c r="F205" s="254" t="s">
        <v>536</v>
      </c>
      <c r="G205" s="226"/>
      <c r="H205" s="226"/>
      <c r="I205" s="140"/>
    </row>
    <row r="206" spans="1:9" ht="37.5">
      <c r="A206" s="406" t="s">
        <v>535</v>
      </c>
      <c r="B206" s="211" t="s">
        <v>473</v>
      </c>
      <c r="C206" s="232" t="s">
        <v>440</v>
      </c>
      <c r="D206" s="224" t="s">
        <v>446</v>
      </c>
      <c r="E206" s="224" t="s">
        <v>264</v>
      </c>
      <c r="F206" s="225" t="s">
        <v>538</v>
      </c>
      <c r="G206" s="226">
        <v>11575</v>
      </c>
      <c r="H206" s="226"/>
      <c r="I206" s="140">
        <f t="shared" si="3"/>
        <v>0</v>
      </c>
    </row>
    <row r="207" spans="1:9" ht="24" customHeight="1">
      <c r="A207" s="406" t="s">
        <v>537</v>
      </c>
      <c r="B207" s="211" t="s">
        <v>473</v>
      </c>
      <c r="C207" s="232" t="s">
        <v>440</v>
      </c>
      <c r="D207" s="224" t="s">
        <v>446</v>
      </c>
      <c r="E207" s="224" t="s">
        <v>264</v>
      </c>
      <c r="F207" s="225" t="s">
        <v>539</v>
      </c>
      <c r="G207" s="226">
        <v>48770</v>
      </c>
      <c r="H207" s="226">
        <v>45183.01</v>
      </c>
      <c r="I207" s="140">
        <f t="shared" si="3"/>
        <v>92.64508919417676</v>
      </c>
    </row>
    <row r="208" spans="1:9" ht="59.25" customHeight="1">
      <c r="A208" s="424" t="s">
        <v>485</v>
      </c>
      <c r="B208" s="211" t="s">
        <v>473</v>
      </c>
      <c r="C208" s="318" t="s">
        <v>440</v>
      </c>
      <c r="D208" s="319" t="s">
        <v>446</v>
      </c>
      <c r="E208" s="233" t="s">
        <v>265</v>
      </c>
      <c r="F208" s="320"/>
      <c r="G208" s="231">
        <f>SUM(G209:G216)</f>
        <v>11180000</v>
      </c>
      <c r="H208" s="231">
        <f>SUM(H209:H216)</f>
        <v>7303843.79</v>
      </c>
      <c r="I208" s="140">
        <f aca="true" t="shared" si="7" ref="I208:I293">H208/G208*100</f>
        <v>65.32955089445439</v>
      </c>
    </row>
    <row r="209" spans="1:9" ht="36" customHeight="1">
      <c r="A209" s="406" t="s">
        <v>541</v>
      </c>
      <c r="B209" s="211" t="s">
        <v>473</v>
      </c>
      <c r="C209" s="258" t="s">
        <v>440</v>
      </c>
      <c r="D209" s="259" t="s">
        <v>446</v>
      </c>
      <c r="E209" s="224" t="s">
        <v>265</v>
      </c>
      <c r="F209" s="254" t="s">
        <v>542</v>
      </c>
      <c r="G209" s="226">
        <v>7770789</v>
      </c>
      <c r="H209" s="226">
        <v>4649984.34</v>
      </c>
      <c r="I209" s="140">
        <f t="shared" si="7"/>
        <v>59.839281957083124</v>
      </c>
    </row>
    <row r="210" spans="1:9" ht="18" customHeight="1">
      <c r="A210" s="406" t="s">
        <v>544</v>
      </c>
      <c r="B210" s="211" t="s">
        <v>473</v>
      </c>
      <c r="C210" s="258" t="s">
        <v>440</v>
      </c>
      <c r="D210" s="259" t="s">
        <v>446</v>
      </c>
      <c r="E210" s="224" t="s">
        <v>265</v>
      </c>
      <c r="F210" s="254" t="s">
        <v>543</v>
      </c>
      <c r="G210" s="226">
        <v>113700</v>
      </c>
      <c r="H210" s="226">
        <v>78388.5</v>
      </c>
      <c r="I210" s="140">
        <f t="shared" si="7"/>
        <v>68.94327176781002</v>
      </c>
    </row>
    <row r="211" spans="1:9" ht="18.75" customHeight="1">
      <c r="A211" s="406" t="s">
        <v>516</v>
      </c>
      <c r="B211" s="211" t="s">
        <v>473</v>
      </c>
      <c r="C211" s="258" t="s">
        <v>440</v>
      </c>
      <c r="D211" s="259" t="s">
        <v>446</v>
      </c>
      <c r="E211" s="224" t="s">
        <v>265</v>
      </c>
      <c r="F211" s="254" t="s">
        <v>518</v>
      </c>
      <c r="G211" s="226"/>
      <c r="H211" s="226"/>
      <c r="I211" s="140"/>
    </row>
    <row r="212" spans="1:9" ht="40.5" customHeight="1">
      <c r="A212" s="406" t="s">
        <v>545</v>
      </c>
      <c r="B212" s="211" t="s">
        <v>473</v>
      </c>
      <c r="C212" s="258" t="s">
        <v>440</v>
      </c>
      <c r="D212" s="259" t="s">
        <v>446</v>
      </c>
      <c r="E212" s="224" t="s">
        <v>265</v>
      </c>
      <c r="F212" s="254" t="s">
        <v>519</v>
      </c>
      <c r="G212" s="226">
        <v>2999800</v>
      </c>
      <c r="H212" s="226">
        <v>2316559.75</v>
      </c>
      <c r="I212" s="140">
        <f t="shared" si="7"/>
        <v>77.2238065871058</v>
      </c>
    </row>
    <row r="213" spans="1:9" ht="42.75" customHeight="1">
      <c r="A213" s="406" t="s">
        <v>554</v>
      </c>
      <c r="B213" s="211" t="s">
        <v>473</v>
      </c>
      <c r="C213" s="258" t="s">
        <v>440</v>
      </c>
      <c r="D213" s="259" t="s">
        <v>446</v>
      </c>
      <c r="E213" s="224" t="s">
        <v>265</v>
      </c>
      <c r="F213" s="254" t="s">
        <v>555</v>
      </c>
      <c r="G213" s="226">
        <v>230211</v>
      </c>
      <c r="H213" s="226">
        <v>212429.06</v>
      </c>
      <c r="I213" s="140">
        <f t="shared" si="7"/>
        <v>92.27580784584578</v>
      </c>
    </row>
    <row r="214" spans="1:9" ht="52.5" customHeight="1">
      <c r="A214" s="406" t="s">
        <v>540</v>
      </c>
      <c r="B214" s="211" t="s">
        <v>473</v>
      </c>
      <c r="C214" s="258" t="s">
        <v>440</v>
      </c>
      <c r="D214" s="259" t="s">
        <v>446</v>
      </c>
      <c r="E214" s="224" t="s">
        <v>265</v>
      </c>
      <c r="F214" s="254" t="s">
        <v>536</v>
      </c>
      <c r="G214" s="226">
        <v>3500</v>
      </c>
      <c r="H214" s="226">
        <v>3496.4</v>
      </c>
      <c r="I214" s="140">
        <f t="shared" si="7"/>
        <v>99.89714285714287</v>
      </c>
    </row>
    <row r="215" spans="1:9" ht="18" customHeight="1">
      <c r="A215" s="406" t="s">
        <v>535</v>
      </c>
      <c r="B215" s="211" t="s">
        <v>473</v>
      </c>
      <c r="C215" s="258" t="s">
        <v>440</v>
      </c>
      <c r="D215" s="259" t="s">
        <v>446</v>
      </c>
      <c r="E215" s="224" t="s">
        <v>265</v>
      </c>
      <c r="F215" s="225" t="s">
        <v>538</v>
      </c>
      <c r="G215" s="226">
        <v>57000</v>
      </c>
      <c r="H215" s="226">
        <v>41026</v>
      </c>
      <c r="I215" s="140">
        <f t="shared" si="7"/>
        <v>71.97543859649123</v>
      </c>
    </row>
    <row r="216" spans="1:9" ht="17.25" customHeight="1">
      <c r="A216" s="406" t="s">
        <v>537</v>
      </c>
      <c r="B216" s="211" t="s">
        <v>473</v>
      </c>
      <c r="C216" s="258" t="s">
        <v>440</v>
      </c>
      <c r="D216" s="259" t="s">
        <v>446</v>
      </c>
      <c r="E216" s="224" t="s">
        <v>265</v>
      </c>
      <c r="F216" s="225" t="s">
        <v>539</v>
      </c>
      <c r="G216" s="226">
        <v>5000</v>
      </c>
      <c r="H216" s="226">
        <v>1959.74</v>
      </c>
      <c r="I216" s="140">
        <f t="shared" si="7"/>
        <v>39.1948</v>
      </c>
    </row>
    <row r="217" spans="1:9" ht="80.25" customHeight="1">
      <c r="A217" s="424" t="s">
        <v>253</v>
      </c>
      <c r="B217" s="211" t="s">
        <v>473</v>
      </c>
      <c r="C217" s="228" t="s">
        <v>440</v>
      </c>
      <c r="D217" s="229" t="s">
        <v>446</v>
      </c>
      <c r="E217" s="233" t="s">
        <v>254</v>
      </c>
      <c r="F217" s="230"/>
      <c r="G217" s="231">
        <f>SUM(G218:G220)</f>
        <v>40038</v>
      </c>
      <c r="H217" s="231">
        <f>SUM(H218:H220)</f>
        <v>4710</v>
      </c>
      <c r="I217" s="140">
        <f t="shared" si="7"/>
        <v>11.763824366851491</v>
      </c>
    </row>
    <row r="218" spans="1:9" ht="26.25" customHeight="1">
      <c r="A218" s="406" t="s">
        <v>541</v>
      </c>
      <c r="B218" s="211" t="s">
        <v>473</v>
      </c>
      <c r="C218" s="232" t="s">
        <v>440</v>
      </c>
      <c r="D218" s="224" t="s">
        <v>446</v>
      </c>
      <c r="E218" s="224" t="s">
        <v>254</v>
      </c>
      <c r="F218" s="224" t="s">
        <v>542</v>
      </c>
      <c r="G218" s="226"/>
      <c r="H218" s="226"/>
      <c r="I218" s="140"/>
    </row>
    <row r="219" spans="1:9" ht="27" customHeight="1">
      <c r="A219" s="406" t="s">
        <v>545</v>
      </c>
      <c r="B219" s="211" t="s">
        <v>473</v>
      </c>
      <c r="C219" s="232" t="s">
        <v>440</v>
      </c>
      <c r="D219" s="224" t="s">
        <v>446</v>
      </c>
      <c r="E219" s="224" t="s">
        <v>254</v>
      </c>
      <c r="F219" s="224" t="s">
        <v>519</v>
      </c>
      <c r="G219" s="226">
        <v>15780</v>
      </c>
      <c r="H219" s="226">
        <v>4710</v>
      </c>
      <c r="I219" s="140">
        <f>H219/G219*100</f>
        <v>29.84790874524715</v>
      </c>
    </row>
    <row r="220" spans="1:9" ht="18" customHeight="1">
      <c r="A220" s="409" t="s">
        <v>514</v>
      </c>
      <c r="B220" s="211" t="s">
        <v>473</v>
      </c>
      <c r="C220" s="232" t="s">
        <v>440</v>
      </c>
      <c r="D220" s="224" t="s">
        <v>446</v>
      </c>
      <c r="E220" s="224" t="s">
        <v>254</v>
      </c>
      <c r="F220" s="224" t="s">
        <v>513</v>
      </c>
      <c r="G220" s="226">
        <v>24258</v>
      </c>
      <c r="H220" s="226"/>
      <c r="I220" s="140">
        <f t="shared" si="7"/>
        <v>0</v>
      </c>
    </row>
    <row r="221" spans="1:9" ht="18.75">
      <c r="A221" s="440" t="s">
        <v>563</v>
      </c>
      <c r="B221" s="211" t="s">
        <v>473</v>
      </c>
      <c r="C221" s="243" t="s">
        <v>440</v>
      </c>
      <c r="D221" s="229" t="s">
        <v>446</v>
      </c>
      <c r="E221" s="233" t="s">
        <v>352</v>
      </c>
      <c r="F221" s="230"/>
      <c r="G221" s="231">
        <f>G222</f>
        <v>3074000</v>
      </c>
      <c r="H221" s="231">
        <f>H222</f>
        <v>1407758.54</v>
      </c>
      <c r="I221" s="140">
        <f t="shared" si="7"/>
        <v>45.79565842550423</v>
      </c>
    </row>
    <row r="222" spans="1:9" ht="30" customHeight="1">
      <c r="A222" s="438" t="s">
        <v>545</v>
      </c>
      <c r="B222" s="211" t="s">
        <v>473</v>
      </c>
      <c r="C222" s="232" t="s">
        <v>440</v>
      </c>
      <c r="D222" s="223" t="s">
        <v>446</v>
      </c>
      <c r="E222" s="224" t="s">
        <v>352</v>
      </c>
      <c r="F222" s="224" t="s">
        <v>519</v>
      </c>
      <c r="G222" s="226">
        <v>3074000</v>
      </c>
      <c r="H222" s="226">
        <v>1407758.54</v>
      </c>
      <c r="I222" s="140">
        <f t="shared" si="7"/>
        <v>45.79565842550423</v>
      </c>
    </row>
    <row r="223" spans="1:9" ht="54.75" customHeight="1">
      <c r="A223" s="440" t="s">
        <v>353</v>
      </c>
      <c r="B223" s="211" t="s">
        <v>473</v>
      </c>
      <c r="C223" s="243" t="s">
        <v>440</v>
      </c>
      <c r="D223" s="229" t="s">
        <v>446</v>
      </c>
      <c r="E223" s="233" t="s">
        <v>354</v>
      </c>
      <c r="F223" s="230"/>
      <c r="G223" s="231">
        <f>G224</f>
        <v>876000</v>
      </c>
      <c r="H223" s="231">
        <f>H224</f>
        <v>180711.77</v>
      </c>
      <c r="I223" s="140">
        <f>H223/G223*100</f>
        <v>20.629197488584474</v>
      </c>
    </row>
    <row r="224" spans="1:9" ht="21.75" customHeight="1">
      <c r="A224" s="409" t="s">
        <v>514</v>
      </c>
      <c r="B224" s="211" t="s">
        <v>473</v>
      </c>
      <c r="C224" s="232" t="s">
        <v>440</v>
      </c>
      <c r="D224" s="223" t="s">
        <v>446</v>
      </c>
      <c r="E224" s="224" t="s">
        <v>354</v>
      </c>
      <c r="F224" s="224" t="s">
        <v>513</v>
      </c>
      <c r="G224" s="226">
        <v>876000</v>
      </c>
      <c r="H224" s="226">
        <v>180711.77</v>
      </c>
      <c r="I224" s="140">
        <f>H224/G224*100</f>
        <v>20.629197488584474</v>
      </c>
    </row>
    <row r="225" spans="1:9" ht="44.25" customHeight="1">
      <c r="A225" s="439" t="s">
        <v>575</v>
      </c>
      <c r="B225" s="211" t="s">
        <v>473</v>
      </c>
      <c r="C225" s="317" t="s">
        <v>440</v>
      </c>
      <c r="D225" s="312" t="s">
        <v>446</v>
      </c>
      <c r="E225" s="308" t="s">
        <v>266</v>
      </c>
      <c r="F225" s="313"/>
      <c r="G225" s="300">
        <f>G226</f>
        <v>73000</v>
      </c>
      <c r="H225" s="300">
        <f>H226</f>
        <v>56690.93</v>
      </c>
      <c r="I225" s="140">
        <f t="shared" si="7"/>
        <v>77.65880821917807</v>
      </c>
    </row>
    <row r="226" spans="1:9" ht="39" customHeight="1">
      <c r="A226" s="406" t="s">
        <v>541</v>
      </c>
      <c r="B226" s="211" t="s">
        <v>473</v>
      </c>
      <c r="C226" s="232" t="s">
        <v>440</v>
      </c>
      <c r="D226" s="224" t="s">
        <v>446</v>
      </c>
      <c r="E226" s="224" t="s">
        <v>266</v>
      </c>
      <c r="F226" s="254" t="s">
        <v>542</v>
      </c>
      <c r="G226" s="226">
        <v>73000</v>
      </c>
      <c r="H226" s="226">
        <v>56690.93</v>
      </c>
      <c r="I226" s="140">
        <f t="shared" si="7"/>
        <v>77.65880821917807</v>
      </c>
    </row>
    <row r="227" spans="1:9" ht="28.5" customHeight="1">
      <c r="A227" s="439" t="s">
        <v>576</v>
      </c>
      <c r="B227" s="211" t="s">
        <v>473</v>
      </c>
      <c r="C227" s="317" t="s">
        <v>440</v>
      </c>
      <c r="D227" s="312" t="s">
        <v>446</v>
      </c>
      <c r="E227" s="308" t="s">
        <v>577</v>
      </c>
      <c r="F227" s="313"/>
      <c r="G227" s="300">
        <f>G228+G229</f>
        <v>590000</v>
      </c>
      <c r="H227" s="300">
        <f>H228+H229</f>
        <v>43425</v>
      </c>
      <c r="I227" s="140">
        <f t="shared" si="7"/>
        <v>7.360169491525424</v>
      </c>
    </row>
    <row r="228" spans="1:9" ht="42" customHeight="1">
      <c r="A228" s="406" t="s">
        <v>545</v>
      </c>
      <c r="B228" s="211" t="s">
        <v>473</v>
      </c>
      <c r="C228" s="232" t="s">
        <v>440</v>
      </c>
      <c r="D228" s="224" t="s">
        <v>446</v>
      </c>
      <c r="E228" s="224" t="s">
        <v>577</v>
      </c>
      <c r="F228" s="254" t="s">
        <v>519</v>
      </c>
      <c r="G228" s="226">
        <f>257140+31860</f>
        <v>289000</v>
      </c>
      <c r="H228" s="226">
        <v>9675</v>
      </c>
      <c r="I228" s="140">
        <f t="shared" si="7"/>
        <v>3.347750865051903</v>
      </c>
    </row>
    <row r="229" spans="1:9" ht="32.25" customHeight="1">
      <c r="A229" s="409" t="s">
        <v>514</v>
      </c>
      <c r="B229" s="211" t="s">
        <v>473</v>
      </c>
      <c r="C229" s="232" t="s">
        <v>440</v>
      </c>
      <c r="D229" s="224" t="s">
        <v>446</v>
      </c>
      <c r="E229" s="224" t="s">
        <v>577</v>
      </c>
      <c r="F229" s="254" t="s">
        <v>513</v>
      </c>
      <c r="G229" s="226">
        <v>301000</v>
      </c>
      <c r="H229" s="226">
        <v>33750</v>
      </c>
      <c r="I229" s="140">
        <f t="shared" si="7"/>
        <v>11.212624584717608</v>
      </c>
    </row>
    <row r="230" spans="1:9" ht="55.5" customHeight="1">
      <c r="A230" s="440" t="s">
        <v>355</v>
      </c>
      <c r="B230" s="211" t="s">
        <v>473</v>
      </c>
      <c r="C230" s="243" t="s">
        <v>440</v>
      </c>
      <c r="D230" s="229" t="s">
        <v>446</v>
      </c>
      <c r="E230" s="233" t="s">
        <v>356</v>
      </c>
      <c r="F230" s="230"/>
      <c r="G230" s="231">
        <f>G231</f>
        <v>97333</v>
      </c>
      <c r="H230" s="231">
        <f>H231</f>
        <v>20079.08</v>
      </c>
      <c r="I230" s="140">
        <f t="shared" si="7"/>
        <v>20.629262428980923</v>
      </c>
    </row>
    <row r="231" spans="1:9" ht="15" customHeight="1">
      <c r="A231" s="409" t="s">
        <v>514</v>
      </c>
      <c r="B231" s="211" t="s">
        <v>473</v>
      </c>
      <c r="C231" s="232" t="s">
        <v>440</v>
      </c>
      <c r="D231" s="223" t="s">
        <v>446</v>
      </c>
      <c r="E231" s="224" t="s">
        <v>356</v>
      </c>
      <c r="F231" s="224" t="s">
        <v>513</v>
      </c>
      <c r="G231" s="226">
        <v>97333</v>
      </c>
      <c r="H231" s="226">
        <v>20079.08</v>
      </c>
      <c r="I231" s="140">
        <f t="shared" si="7"/>
        <v>20.629262428980923</v>
      </c>
    </row>
    <row r="232" spans="1:9" ht="15.75" customHeight="1">
      <c r="A232" s="430" t="s">
        <v>512</v>
      </c>
      <c r="B232" s="211" t="s">
        <v>473</v>
      </c>
      <c r="C232" s="277" t="s">
        <v>440</v>
      </c>
      <c r="D232" s="321" t="s">
        <v>440</v>
      </c>
      <c r="E232" s="322"/>
      <c r="F232" s="323"/>
      <c r="G232" s="324">
        <f>G233+G239+G242</f>
        <v>1597523</v>
      </c>
      <c r="H232" s="324">
        <f>H233+H239+H242</f>
        <v>225294.46000000002</v>
      </c>
      <c r="I232" s="140">
        <f t="shared" si="7"/>
        <v>14.102736549019953</v>
      </c>
    </row>
    <row r="233" spans="1:9" ht="16.5" customHeight="1">
      <c r="A233" s="441" t="s">
        <v>267</v>
      </c>
      <c r="B233" s="211" t="s">
        <v>473</v>
      </c>
      <c r="C233" s="256" t="s">
        <v>440</v>
      </c>
      <c r="D233" s="229" t="s">
        <v>440</v>
      </c>
      <c r="E233" s="233" t="s">
        <v>268</v>
      </c>
      <c r="F233" s="325"/>
      <c r="G233" s="231">
        <f>SUM(G234:G238)</f>
        <v>275300</v>
      </c>
      <c r="H233" s="231">
        <f>SUM(H234:H238)</f>
        <v>113574.54000000001</v>
      </c>
      <c r="I233" s="140">
        <f t="shared" si="7"/>
        <v>41.254827460951695</v>
      </c>
    </row>
    <row r="234" spans="1:9" ht="37.5">
      <c r="A234" s="406" t="s">
        <v>541</v>
      </c>
      <c r="B234" s="211" t="s">
        <v>473</v>
      </c>
      <c r="C234" s="258" t="s">
        <v>440</v>
      </c>
      <c r="D234" s="259" t="s">
        <v>440</v>
      </c>
      <c r="E234" s="224" t="s">
        <v>268</v>
      </c>
      <c r="F234" s="225" t="s">
        <v>542</v>
      </c>
      <c r="G234" s="226">
        <v>70406.62</v>
      </c>
      <c r="H234" s="226">
        <v>53764.22</v>
      </c>
      <c r="I234" s="140">
        <f t="shared" si="7"/>
        <v>76.36245000825207</v>
      </c>
    </row>
    <row r="235" spans="1:9" ht="75">
      <c r="A235" s="406" t="s">
        <v>231</v>
      </c>
      <c r="B235" s="211" t="s">
        <v>473</v>
      </c>
      <c r="C235" s="258" t="s">
        <v>440</v>
      </c>
      <c r="D235" s="259" t="s">
        <v>440</v>
      </c>
      <c r="E235" s="224" t="s">
        <v>268</v>
      </c>
      <c r="F235" s="225" t="s">
        <v>216</v>
      </c>
      <c r="G235" s="226">
        <v>120414.46</v>
      </c>
      <c r="H235" s="226">
        <v>27236.08</v>
      </c>
      <c r="I235" s="140">
        <f>H235/G235*100</f>
        <v>22.618612415817836</v>
      </c>
    </row>
    <row r="236" spans="1:9" ht="37.5">
      <c r="A236" s="406" t="s">
        <v>545</v>
      </c>
      <c r="B236" s="211" t="s">
        <v>473</v>
      </c>
      <c r="C236" s="258" t="s">
        <v>440</v>
      </c>
      <c r="D236" s="259" t="s">
        <v>440</v>
      </c>
      <c r="E236" s="224" t="s">
        <v>268</v>
      </c>
      <c r="F236" s="225" t="s">
        <v>519</v>
      </c>
      <c r="G236" s="226">
        <v>20000</v>
      </c>
      <c r="H236" s="226">
        <v>20000</v>
      </c>
      <c r="I236" s="140">
        <f>H236/G236*100</f>
        <v>100</v>
      </c>
    </row>
    <row r="237" spans="1:9" ht="18.75">
      <c r="A237" s="409" t="s">
        <v>514</v>
      </c>
      <c r="B237" s="211" t="s">
        <v>473</v>
      </c>
      <c r="C237" s="258" t="s">
        <v>440</v>
      </c>
      <c r="D237" s="259" t="s">
        <v>440</v>
      </c>
      <c r="E237" s="224" t="s">
        <v>268</v>
      </c>
      <c r="F237" s="225" t="s">
        <v>513</v>
      </c>
      <c r="G237" s="226">
        <v>64478.92</v>
      </c>
      <c r="H237" s="226">
        <v>12574.24</v>
      </c>
      <c r="I237" s="140">
        <f>H237/G237*100</f>
        <v>19.50131919083012</v>
      </c>
    </row>
    <row r="238" spans="1:9" ht="18.75">
      <c r="A238" s="442" t="s">
        <v>534</v>
      </c>
      <c r="B238" s="211" t="s">
        <v>473</v>
      </c>
      <c r="C238" s="258" t="s">
        <v>440</v>
      </c>
      <c r="D238" s="259" t="s">
        <v>440</v>
      </c>
      <c r="E238" s="224" t="s">
        <v>268</v>
      </c>
      <c r="F238" s="225" t="s">
        <v>509</v>
      </c>
      <c r="G238" s="226"/>
      <c r="H238" s="226"/>
      <c r="I238" s="140" t="e">
        <f>H238/G238*100</f>
        <v>#DIV/0!</v>
      </c>
    </row>
    <row r="239" spans="1:9" ht="30" customHeight="1">
      <c r="A239" s="441" t="s">
        <v>269</v>
      </c>
      <c r="B239" s="211" t="s">
        <v>473</v>
      </c>
      <c r="C239" s="256" t="s">
        <v>440</v>
      </c>
      <c r="D239" s="229" t="s">
        <v>440</v>
      </c>
      <c r="E239" s="233" t="s">
        <v>270</v>
      </c>
      <c r="F239" s="325"/>
      <c r="G239" s="231">
        <f>SUM(G240:G241)</f>
        <v>1190000</v>
      </c>
      <c r="H239" s="231">
        <f>SUM(H240:H241)</f>
        <v>52983</v>
      </c>
      <c r="I239" s="140">
        <f t="shared" si="7"/>
        <v>4.45235294117647</v>
      </c>
    </row>
    <row r="240" spans="1:9" ht="30" customHeight="1">
      <c r="A240" s="406" t="s">
        <v>545</v>
      </c>
      <c r="B240" s="211" t="s">
        <v>473</v>
      </c>
      <c r="C240" s="258" t="s">
        <v>440</v>
      </c>
      <c r="D240" s="259" t="s">
        <v>440</v>
      </c>
      <c r="E240" s="224" t="s">
        <v>270</v>
      </c>
      <c r="F240" s="225" t="s">
        <v>519</v>
      </c>
      <c r="G240" s="226">
        <v>614794</v>
      </c>
      <c r="H240" s="226">
        <v>22533</v>
      </c>
      <c r="I240" s="140">
        <f t="shared" si="7"/>
        <v>3.6651301086217494</v>
      </c>
    </row>
    <row r="241" spans="1:9" ht="14.25" customHeight="1">
      <c r="A241" s="409" t="s">
        <v>514</v>
      </c>
      <c r="B241" s="211" t="s">
        <v>473</v>
      </c>
      <c r="C241" s="258" t="s">
        <v>440</v>
      </c>
      <c r="D241" s="259" t="s">
        <v>440</v>
      </c>
      <c r="E241" s="224" t="s">
        <v>270</v>
      </c>
      <c r="F241" s="257" t="s">
        <v>513</v>
      </c>
      <c r="G241" s="226">
        <v>575206</v>
      </c>
      <c r="H241" s="226">
        <v>30450</v>
      </c>
      <c r="I241" s="140">
        <f t="shared" si="7"/>
        <v>5.2937556284183405</v>
      </c>
    </row>
    <row r="242" spans="1:9" ht="29.25" customHeight="1">
      <c r="A242" s="441" t="s">
        <v>271</v>
      </c>
      <c r="B242" s="211" t="s">
        <v>473</v>
      </c>
      <c r="C242" s="256" t="s">
        <v>440</v>
      </c>
      <c r="D242" s="229" t="s">
        <v>440</v>
      </c>
      <c r="E242" s="233" t="s">
        <v>578</v>
      </c>
      <c r="F242" s="325"/>
      <c r="G242" s="231">
        <f>SUM(G243:G244)</f>
        <v>132223</v>
      </c>
      <c r="H242" s="231">
        <f>SUM(H243:H244)</f>
        <v>58736.92</v>
      </c>
      <c r="I242" s="140">
        <f t="shared" si="7"/>
        <v>44.42261936274324</v>
      </c>
    </row>
    <row r="243" spans="1:9" ht="27" customHeight="1">
      <c r="A243" s="406" t="s">
        <v>545</v>
      </c>
      <c r="B243" s="211" t="s">
        <v>473</v>
      </c>
      <c r="C243" s="258" t="s">
        <v>440</v>
      </c>
      <c r="D243" s="259" t="s">
        <v>440</v>
      </c>
      <c r="E243" s="224" t="s">
        <v>578</v>
      </c>
      <c r="F243" s="225" t="s">
        <v>519</v>
      </c>
      <c r="G243" s="226">
        <v>68311</v>
      </c>
      <c r="H243" s="226">
        <v>46059.15</v>
      </c>
      <c r="I243" s="140">
        <f t="shared" si="7"/>
        <v>67.42567082900266</v>
      </c>
    </row>
    <row r="244" spans="1:9" ht="16.5" customHeight="1">
      <c r="A244" s="409" t="s">
        <v>514</v>
      </c>
      <c r="B244" s="211" t="s">
        <v>473</v>
      </c>
      <c r="C244" s="258" t="s">
        <v>440</v>
      </c>
      <c r="D244" s="259" t="s">
        <v>440</v>
      </c>
      <c r="E244" s="224" t="s">
        <v>578</v>
      </c>
      <c r="F244" s="257" t="s">
        <v>513</v>
      </c>
      <c r="G244" s="226">
        <v>63912</v>
      </c>
      <c r="H244" s="226">
        <v>12677.77</v>
      </c>
      <c r="I244" s="140">
        <f t="shared" si="7"/>
        <v>19.83629052447115</v>
      </c>
    </row>
    <row r="245" spans="1:9" ht="18.75" customHeight="1">
      <c r="A245" s="431" t="s">
        <v>462</v>
      </c>
      <c r="B245" s="211" t="s">
        <v>473</v>
      </c>
      <c r="C245" s="286" t="s">
        <v>440</v>
      </c>
      <c r="D245" s="213" t="s">
        <v>442</v>
      </c>
      <c r="E245" s="214"/>
      <c r="F245" s="215"/>
      <c r="G245" s="216">
        <f>G246+G254+G259+G264+G262+G267</f>
        <v>15666500</v>
      </c>
      <c r="H245" s="216">
        <f>H246+H254+H259+H264+H267</f>
        <v>4903722.95</v>
      </c>
      <c r="I245" s="140">
        <f t="shared" si="7"/>
        <v>31.300692241406825</v>
      </c>
    </row>
    <row r="246" spans="1:9" ht="32.25" customHeight="1">
      <c r="A246" s="433" t="s">
        <v>272</v>
      </c>
      <c r="B246" s="211" t="s">
        <v>473</v>
      </c>
      <c r="C246" s="314" t="s">
        <v>440</v>
      </c>
      <c r="D246" s="297" t="s">
        <v>442</v>
      </c>
      <c r="E246" s="298" t="s">
        <v>273</v>
      </c>
      <c r="F246" s="299"/>
      <c r="G246" s="300">
        <f>SUM(G247:G253)</f>
        <v>11212500</v>
      </c>
      <c r="H246" s="300">
        <f>SUM(H247:H253)</f>
        <v>4694850.41</v>
      </c>
      <c r="I246" s="140">
        <f t="shared" si="7"/>
        <v>41.871575562987736</v>
      </c>
    </row>
    <row r="247" spans="1:9" ht="25.5" customHeight="1">
      <c r="A247" s="406" t="s">
        <v>541</v>
      </c>
      <c r="B247" s="211" t="s">
        <v>473</v>
      </c>
      <c r="C247" s="258" t="s">
        <v>440</v>
      </c>
      <c r="D247" s="223" t="s">
        <v>442</v>
      </c>
      <c r="E247" s="224" t="s">
        <v>273</v>
      </c>
      <c r="F247" s="254" t="s">
        <v>542</v>
      </c>
      <c r="G247" s="226">
        <v>9616200</v>
      </c>
      <c r="H247" s="226">
        <v>4309528.85</v>
      </c>
      <c r="I247" s="140">
        <f t="shared" si="7"/>
        <v>44.815299702585214</v>
      </c>
    </row>
    <row r="248" spans="1:9" ht="37.5">
      <c r="A248" s="406" t="s">
        <v>544</v>
      </c>
      <c r="B248" s="211" t="s">
        <v>473</v>
      </c>
      <c r="C248" s="258" t="s">
        <v>440</v>
      </c>
      <c r="D248" s="223" t="s">
        <v>442</v>
      </c>
      <c r="E248" s="224" t="s">
        <v>273</v>
      </c>
      <c r="F248" s="254" t="s">
        <v>543</v>
      </c>
      <c r="G248" s="226">
        <v>151000</v>
      </c>
      <c r="H248" s="226">
        <v>140520.5</v>
      </c>
      <c r="I248" s="140">
        <f t="shared" si="7"/>
        <v>93.05993377483443</v>
      </c>
    </row>
    <row r="249" spans="1:9" ht="15.75" customHeight="1">
      <c r="A249" s="406" t="s">
        <v>516</v>
      </c>
      <c r="B249" s="211" t="s">
        <v>473</v>
      </c>
      <c r="C249" s="258" t="s">
        <v>440</v>
      </c>
      <c r="D249" s="223" t="s">
        <v>442</v>
      </c>
      <c r="E249" s="224" t="s">
        <v>273</v>
      </c>
      <c r="F249" s="254" t="s">
        <v>518</v>
      </c>
      <c r="G249" s="226">
        <v>77000</v>
      </c>
      <c r="H249" s="226">
        <v>8500</v>
      </c>
      <c r="I249" s="140">
        <f t="shared" si="7"/>
        <v>11.03896103896104</v>
      </c>
    </row>
    <row r="250" spans="1:9" ht="40.5" customHeight="1">
      <c r="A250" s="406" t="s">
        <v>545</v>
      </c>
      <c r="B250" s="211" t="s">
        <v>473</v>
      </c>
      <c r="C250" s="258" t="s">
        <v>440</v>
      </c>
      <c r="D250" s="223" t="s">
        <v>442</v>
      </c>
      <c r="E250" s="224" t="s">
        <v>273</v>
      </c>
      <c r="F250" s="254" t="s">
        <v>519</v>
      </c>
      <c r="G250" s="226">
        <v>483000</v>
      </c>
      <c r="H250" s="226">
        <v>218875.73</v>
      </c>
      <c r="I250" s="140">
        <f t="shared" si="7"/>
        <v>45.31588612836439</v>
      </c>
    </row>
    <row r="251" spans="1:9" ht="35.25" customHeight="1">
      <c r="A251" s="406" t="s">
        <v>535</v>
      </c>
      <c r="B251" s="211" t="s">
        <v>473</v>
      </c>
      <c r="C251" s="258" t="s">
        <v>440</v>
      </c>
      <c r="D251" s="223" t="s">
        <v>442</v>
      </c>
      <c r="E251" s="224" t="s">
        <v>273</v>
      </c>
      <c r="F251" s="225" t="s">
        <v>538</v>
      </c>
      <c r="G251" s="226">
        <v>40000</v>
      </c>
      <c r="H251" s="226">
        <v>740</v>
      </c>
      <c r="I251" s="140">
        <f t="shared" si="7"/>
        <v>1.8499999999999999</v>
      </c>
    </row>
    <row r="252" spans="1:9" ht="33.75" customHeight="1">
      <c r="A252" s="406" t="s">
        <v>537</v>
      </c>
      <c r="B252" s="211" t="s">
        <v>473</v>
      </c>
      <c r="C252" s="258" t="s">
        <v>440</v>
      </c>
      <c r="D252" s="223" t="s">
        <v>442</v>
      </c>
      <c r="E252" s="224" t="s">
        <v>273</v>
      </c>
      <c r="F252" s="225" t="s">
        <v>539</v>
      </c>
      <c r="G252" s="226">
        <v>40000</v>
      </c>
      <c r="H252" s="226">
        <v>16685.33</v>
      </c>
      <c r="I252" s="140">
        <f t="shared" si="7"/>
        <v>41.713325000000005</v>
      </c>
    </row>
    <row r="253" spans="1:9" ht="21.75" customHeight="1">
      <c r="A253" s="419" t="s">
        <v>534</v>
      </c>
      <c r="B253" s="211" t="s">
        <v>473</v>
      </c>
      <c r="C253" s="258" t="s">
        <v>440</v>
      </c>
      <c r="D253" s="223" t="s">
        <v>442</v>
      </c>
      <c r="E253" s="224" t="s">
        <v>273</v>
      </c>
      <c r="F253" s="225" t="s">
        <v>509</v>
      </c>
      <c r="G253" s="226">
        <v>805300</v>
      </c>
      <c r="H253" s="226"/>
      <c r="I253" s="140">
        <f t="shared" si="7"/>
        <v>0</v>
      </c>
    </row>
    <row r="254" spans="1:9" ht="44.25" customHeight="1">
      <c r="A254" s="424" t="s">
        <v>357</v>
      </c>
      <c r="B254" s="211" t="s">
        <v>473</v>
      </c>
      <c r="C254" s="318" t="s">
        <v>440</v>
      </c>
      <c r="D254" s="229" t="s">
        <v>442</v>
      </c>
      <c r="E254" s="233" t="s">
        <v>358</v>
      </c>
      <c r="F254" s="230"/>
      <c r="G254" s="231">
        <f>SUM(G255:G258)</f>
        <v>1378000</v>
      </c>
      <c r="H254" s="231">
        <f>SUM(H255:H258)</f>
        <v>117600</v>
      </c>
      <c r="I254" s="140">
        <f>H254/G254*100</f>
        <v>8.53410740203193</v>
      </c>
    </row>
    <row r="255" spans="1:9" ht="44.25" customHeight="1">
      <c r="A255" s="442" t="s">
        <v>416</v>
      </c>
      <c r="B255" s="211" t="s">
        <v>473</v>
      </c>
      <c r="C255" s="258" t="s">
        <v>440</v>
      </c>
      <c r="D255" s="223" t="s">
        <v>442</v>
      </c>
      <c r="E255" s="224" t="s">
        <v>358</v>
      </c>
      <c r="F255" s="253" t="s">
        <v>417</v>
      </c>
      <c r="G255" s="326">
        <v>40000</v>
      </c>
      <c r="H255" s="326">
        <v>32000</v>
      </c>
      <c r="I255" s="140">
        <f>H255/G255*100</f>
        <v>80</v>
      </c>
    </row>
    <row r="256" spans="1:9" ht="41.25" customHeight="1">
      <c r="A256" s="406" t="s">
        <v>545</v>
      </c>
      <c r="B256" s="211" t="s">
        <v>473</v>
      </c>
      <c r="C256" s="258" t="s">
        <v>440</v>
      </c>
      <c r="D256" s="223" t="s">
        <v>442</v>
      </c>
      <c r="E256" s="224" t="s">
        <v>358</v>
      </c>
      <c r="F256" s="253" t="s">
        <v>519</v>
      </c>
      <c r="G256" s="326">
        <v>70600</v>
      </c>
      <c r="H256" s="326">
        <v>70600</v>
      </c>
      <c r="I256" s="140">
        <f>H256/G256*100</f>
        <v>100</v>
      </c>
    </row>
    <row r="257" spans="1:9" ht="21.75" customHeight="1">
      <c r="A257" s="409" t="s">
        <v>514</v>
      </c>
      <c r="B257" s="211" t="s">
        <v>473</v>
      </c>
      <c r="C257" s="258" t="s">
        <v>440</v>
      </c>
      <c r="D257" s="223" t="s">
        <v>442</v>
      </c>
      <c r="E257" s="224" t="s">
        <v>358</v>
      </c>
      <c r="F257" s="254" t="s">
        <v>513</v>
      </c>
      <c r="G257" s="226">
        <v>1215000</v>
      </c>
      <c r="H257" s="226">
        <v>15000</v>
      </c>
      <c r="I257" s="140">
        <f>H257/G257*100</f>
        <v>1.2345679012345678</v>
      </c>
    </row>
    <row r="258" spans="1:9" ht="21.75" customHeight="1">
      <c r="A258" s="419" t="s">
        <v>534</v>
      </c>
      <c r="B258" s="211" t="s">
        <v>473</v>
      </c>
      <c r="C258" s="258" t="s">
        <v>440</v>
      </c>
      <c r="D258" s="223" t="s">
        <v>442</v>
      </c>
      <c r="E258" s="224" t="s">
        <v>358</v>
      </c>
      <c r="F258" s="254" t="s">
        <v>509</v>
      </c>
      <c r="G258" s="226">
        <v>52400</v>
      </c>
      <c r="H258" s="226"/>
      <c r="I258" s="140">
        <f>H258/G258*100</f>
        <v>0</v>
      </c>
    </row>
    <row r="259" spans="1:9" ht="37.5">
      <c r="A259" s="424" t="s">
        <v>274</v>
      </c>
      <c r="B259" s="211" t="s">
        <v>473</v>
      </c>
      <c r="C259" s="318" t="s">
        <v>440</v>
      </c>
      <c r="D259" s="229" t="s">
        <v>442</v>
      </c>
      <c r="E259" s="233" t="s">
        <v>551</v>
      </c>
      <c r="F259" s="230"/>
      <c r="G259" s="231">
        <f>G260+G261</f>
        <v>970000</v>
      </c>
      <c r="H259" s="231">
        <f>H260+H261+H262</f>
        <v>2272.54</v>
      </c>
      <c r="I259" s="140">
        <f t="shared" si="7"/>
        <v>0.23428247422680412</v>
      </c>
    </row>
    <row r="260" spans="1:9" ht="36.75" customHeight="1">
      <c r="A260" s="406" t="s">
        <v>545</v>
      </c>
      <c r="B260" s="211" t="s">
        <v>473</v>
      </c>
      <c r="C260" s="258" t="s">
        <v>440</v>
      </c>
      <c r="D260" s="223" t="s">
        <v>442</v>
      </c>
      <c r="E260" s="224" t="s">
        <v>551</v>
      </c>
      <c r="F260" s="254" t="s">
        <v>519</v>
      </c>
      <c r="G260" s="226">
        <v>970000</v>
      </c>
      <c r="H260" s="226">
        <v>2272.54</v>
      </c>
      <c r="I260" s="140">
        <f t="shared" si="7"/>
        <v>0.23428247422680412</v>
      </c>
    </row>
    <row r="261" spans="1:9" ht="19.5" customHeight="1">
      <c r="A261" s="409" t="s">
        <v>514</v>
      </c>
      <c r="B261" s="211" t="s">
        <v>473</v>
      </c>
      <c r="C261" s="258" t="s">
        <v>440</v>
      </c>
      <c r="D261" s="223" t="s">
        <v>442</v>
      </c>
      <c r="E261" s="224" t="s">
        <v>551</v>
      </c>
      <c r="F261" s="254" t="s">
        <v>513</v>
      </c>
      <c r="G261" s="226"/>
      <c r="H261" s="226"/>
      <c r="I261" s="520" t="e">
        <f t="shared" si="7"/>
        <v>#DIV/0!</v>
      </c>
    </row>
    <row r="262" spans="1:9" ht="45" customHeight="1">
      <c r="A262" s="433" t="s">
        <v>275</v>
      </c>
      <c r="B262" s="211" t="s">
        <v>473</v>
      </c>
      <c r="C262" s="327" t="s">
        <v>440</v>
      </c>
      <c r="D262" s="328" t="s">
        <v>442</v>
      </c>
      <c r="E262" s="329" t="s">
        <v>276</v>
      </c>
      <c r="F262" s="330"/>
      <c r="G262" s="331">
        <f>G263</f>
        <v>1500000</v>
      </c>
      <c r="H262" s="331">
        <f>H263</f>
        <v>0</v>
      </c>
      <c r="I262" s="140">
        <f t="shared" si="7"/>
        <v>0</v>
      </c>
    </row>
    <row r="263" spans="1:9" ht="36.75" customHeight="1">
      <c r="A263" s="406" t="s">
        <v>545</v>
      </c>
      <c r="B263" s="211" t="s">
        <v>473</v>
      </c>
      <c r="C263" s="258" t="s">
        <v>440</v>
      </c>
      <c r="D263" s="223" t="s">
        <v>442</v>
      </c>
      <c r="E263" s="224" t="s">
        <v>276</v>
      </c>
      <c r="F263" s="254" t="s">
        <v>519</v>
      </c>
      <c r="G263" s="226">
        <v>1500000</v>
      </c>
      <c r="H263" s="226"/>
      <c r="I263" s="140">
        <f t="shared" si="7"/>
        <v>0</v>
      </c>
    </row>
    <row r="264" spans="1:9" ht="18" customHeight="1">
      <c r="A264" s="424" t="s">
        <v>277</v>
      </c>
      <c r="B264" s="211" t="s">
        <v>473</v>
      </c>
      <c r="C264" s="318" t="s">
        <v>440</v>
      </c>
      <c r="D264" s="229" t="s">
        <v>442</v>
      </c>
      <c r="E264" s="233" t="s">
        <v>278</v>
      </c>
      <c r="F264" s="230"/>
      <c r="G264" s="231">
        <f>G265+G266</f>
        <v>606000</v>
      </c>
      <c r="H264" s="231">
        <f>H265+H266</f>
        <v>89000</v>
      </c>
      <c r="I264" s="140">
        <f t="shared" si="7"/>
        <v>14.686468646864686</v>
      </c>
    </row>
    <row r="265" spans="1:9" ht="31.5" customHeight="1">
      <c r="A265" s="406" t="s">
        <v>545</v>
      </c>
      <c r="B265" s="211" t="s">
        <v>473</v>
      </c>
      <c r="C265" s="258" t="s">
        <v>440</v>
      </c>
      <c r="D265" s="223" t="s">
        <v>442</v>
      </c>
      <c r="E265" s="224" t="s">
        <v>278</v>
      </c>
      <c r="F265" s="254" t="s">
        <v>519</v>
      </c>
      <c r="G265" s="226">
        <v>450000</v>
      </c>
      <c r="H265" s="226">
        <v>83000</v>
      </c>
      <c r="I265" s="140">
        <f t="shared" si="7"/>
        <v>18.444444444444443</v>
      </c>
    </row>
    <row r="266" spans="1:9" ht="18" customHeight="1">
      <c r="A266" s="409" t="s">
        <v>514</v>
      </c>
      <c r="B266" s="211" t="s">
        <v>473</v>
      </c>
      <c r="C266" s="258" t="s">
        <v>440</v>
      </c>
      <c r="D266" s="223" t="s">
        <v>442</v>
      </c>
      <c r="E266" s="224" t="s">
        <v>278</v>
      </c>
      <c r="F266" s="254" t="s">
        <v>513</v>
      </c>
      <c r="G266" s="226">
        <v>156000</v>
      </c>
      <c r="H266" s="226">
        <v>6000</v>
      </c>
      <c r="I266" s="140">
        <f t="shared" si="7"/>
        <v>3.8461538461538463</v>
      </c>
    </row>
    <row r="267" spans="1:9" ht="41.25" customHeight="1">
      <c r="A267" s="424" t="s">
        <v>131</v>
      </c>
      <c r="B267" s="211" t="s">
        <v>473</v>
      </c>
      <c r="C267" s="318" t="s">
        <v>440</v>
      </c>
      <c r="D267" s="229" t="s">
        <v>442</v>
      </c>
      <c r="E267" s="233" t="s">
        <v>102</v>
      </c>
      <c r="F267" s="230"/>
      <c r="G267" s="231">
        <f>G268</f>
        <v>0</v>
      </c>
      <c r="H267" s="231">
        <f>H268</f>
        <v>0</v>
      </c>
      <c r="I267" s="140"/>
    </row>
    <row r="268" spans="1:9" ht="17.25" customHeight="1">
      <c r="A268" s="409" t="s">
        <v>514</v>
      </c>
      <c r="B268" s="211" t="s">
        <v>473</v>
      </c>
      <c r="C268" s="258" t="s">
        <v>440</v>
      </c>
      <c r="D268" s="223" t="s">
        <v>442</v>
      </c>
      <c r="E268" s="224" t="s">
        <v>102</v>
      </c>
      <c r="F268" s="254" t="s">
        <v>513</v>
      </c>
      <c r="G268" s="226"/>
      <c r="H268" s="226"/>
      <c r="I268" s="140"/>
    </row>
    <row r="269" spans="1:9" ht="19.5" customHeight="1">
      <c r="A269" s="443" t="s">
        <v>504</v>
      </c>
      <c r="B269" s="206" t="s">
        <v>473</v>
      </c>
      <c r="C269" s="332" t="s">
        <v>441</v>
      </c>
      <c r="D269" s="333"/>
      <c r="E269" s="334"/>
      <c r="F269" s="335"/>
      <c r="G269" s="210">
        <f>G270</f>
        <v>16138975.59</v>
      </c>
      <c r="H269" s="210">
        <f>H270</f>
        <v>5419295.15</v>
      </c>
      <c r="I269" s="140">
        <f t="shared" si="7"/>
        <v>33.57892897091866</v>
      </c>
    </row>
    <row r="270" spans="1:9" ht="19.5" customHeight="1">
      <c r="A270" s="431" t="s">
        <v>463</v>
      </c>
      <c r="B270" s="211" t="s">
        <v>473</v>
      </c>
      <c r="C270" s="269" t="s">
        <v>441</v>
      </c>
      <c r="D270" s="213" t="s">
        <v>439</v>
      </c>
      <c r="E270" s="214"/>
      <c r="F270" s="215"/>
      <c r="G270" s="287">
        <f>G271+G305+G307+G309+G311</f>
        <v>16138975.59</v>
      </c>
      <c r="H270" s="287">
        <f>H271</f>
        <v>5419295.15</v>
      </c>
      <c r="I270" s="140">
        <f t="shared" si="7"/>
        <v>33.57892897091866</v>
      </c>
    </row>
    <row r="271" spans="1:9" ht="37.5">
      <c r="A271" s="444" t="s">
        <v>279</v>
      </c>
      <c r="B271" s="211" t="s">
        <v>473</v>
      </c>
      <c r="C271" s="336" t="s">
        <v>441</v>
      </c>
      <c r="D271" s="337" t="s">
        <v>439</v>
      </c>
      <c r="E271" s="338" t="s">
        <v>280</v>
      </c>
      <c r="F271" s="339"/>
      <c r="G271" s="340">
        <f>G272+G274+G293+G296+G299+G302</f>
        <v>13168233</v>
      </c>
      <c r="H271" s="340">
        <f>H272+H274+H293+H296+H299+H302</f>
        <v>5419295.15</v>
      </c>
      <c r="I271" s="140">
        <f t="shared" si="7"/>
        <v>41.15430787107124</v>
      </c>
    </row>
    <row r="272" spans="1:9" ht="37.5">
      <c r="A272" s="420" t="s">
        <v>383</v>
      </c>
      <c r="B272" s="211" t="s">
        <v>473</v>
      </c>
      <c r="C272" s="228" t="s">
        <v>441</v>
      </c>
      <c r="D272" s="229" t="s">
        <v>439</v>
      </c>
      <c r="E272" s="233" t="s">
        <v>418</v>
      </c>
      <c r="F272" s="230"/>
      <c r="G272" s="231">
        <f>G273</f>
        <v>87333</v>
      </c>
      <c r="H272" s="231">
        <f>H273</f>
        <v>0</v>
      </c>
      <c r="I272" s="140">
        <f t="shared" si="7"/>
        <v>0</v>
      </c>
    </row>
    <row r="273" spans="1:9" ht="56.25">
      <c r="A273" s="421" t="s">
        <v>385</v>
      </c>
      <c r="B273" s="211" t="s">
        <v>473</v>
      </c>
      <c r="C273" s="288" t="s">
        <v>441</v>
      </c>
      <c r="D273" s="223" t="s">
        <v>439</v>
      </c>
      <c r="E273" s="224" t="s">
        <v>418</v>
      </c>
      <c r="F273" s="225" t="s">
        <v>570</v>
      </c>
      <c r="G273" s="226">
        <v>87333</v>
      </c>
      <c r="H273" s="226"/>
      <c r="I273" s="140">
        <f t="shared" si="7"/>
        <v>0</v>
      </c>
    </row>
    <row r="274" spans="1:9" ht="75">
      <c r="A274" s="407" t="s">
        <v>281</v>
      </c>
      <c r="B274" s="211" t="s">
        <v>473</v>
      </c>
      <c r="C274" s="269" t="s">
        <v>282</v>
      </c>
      <c r="D274" s="213" t="s">
        <v>439</v>
      </c>
      <c r="E274" s="214" t="s">
        <v>283</v>
      </c>
      <c r="F274" s="215"/>
      <c r="G274" s="287">
        <f>G275+G279+G281+G285</f>
        <v>12230900</v>
      </c>
      <c r="H274" s="287">
        <f>H275+H279+H281+H285</f>
        <v>5231123.890000001</v>
      </c>
      <c r="I274" s="140">
        <f t="shared" si="7"/>
        <v>42.76973804053667</v>
      </c>
    </row>
    <row r="275" spans="1:9" ht="28.5" customHeight="1">
      <c r="A275" s="424" t="s">
        <v>284</v>
      </c>
      <c r="B275" s="211" t="s">
        <v>473</v>
      </c>
      <c r="C275" s="228" t="s">
        <v>441</v>
      </c>
      <c r="D275" s="229" t="s">
        <v>439</v>
      </c>
      <c r="E275" s="233" t="s">
        <v>285</v>
      </c>
      <c r="F275" s="230"/>
      <c r="G275" s="231">
        <f>SUM(G276:G278)</f>
        <v>1000000</v>
      </c>
      <c r="H275" s="231">
        <f>SUM(H276:H278)</f>
        <v>385284.15</v>
      </c>
      <c r="I275" s="140">
        <f t="shared" si="7"/>
        <v>38.528415</v>
      </c>
    </row>
    <row r="276" spans="1:9" ht="40.5" customHeight="1">
      <c r="A276" s="406" t="s">
        <v>541</v>
      </c>
      <c r="B276" s="211" t="s">
        <v>473</v>
      </c>
      <c r="C276" s="341" t="s">
        <v>441</v>
      </c>
      <c r="D276" s="342" t="s">
        <v>439</v>
      </c>
      <c r="E276" s="253" t="s">
        <v>285</v>
      </c>
      <c r="F276" s="254" t="s">
        <v>542</v>
      </c>
      <c r="G276" s="255">
        <v>750000</v>
      </c>
      <c r="H276" s="255">
        <v>376759.46</v>
      </c>
      <c r="I276" s="140">
        <f t="shared" si="7"/>
        <v>50.234594666666666</v>
      </c>
    </row>
    <row r="277" spans="1:9" ht="30" customHeight="1">
      <c r="A277" s="406" t="s">
        <v>544</v>
      </c>
      <c r="B277" s="211" t="s">
        <v>473</v>
      </c>
      <c r="C277" s="341" t="s">
        <v>441</v>
      </c>
      <c r="D277" s="342" t="s">
        <v>439</v>
      </c>
      <c r="E277" s="253" t="s">
        <v>285</v>
      </c>
      <c r="F277" s="254" t="s">
        <v>543</v>
      </c>
      <c r="G277" s="255">
        <v>4000</v>
      </c>
      <c r="H277" s="255"/>
      <c r="I277" s="140">
        <f t="shared" si="7"/>
        <v>0</v>
      </c>
    </row>
    <row r="278" spans="1:9" ht="37.5" customHeight="1">
      <c r="A278" s="406" t="s">
        <v>545</v>
      </c>
      <c r="B278" s="211" t="s">
        <v>473</v>
      </c>
      <c r="C278" s="341" t="s">
        <v>441</v>
      </c>
      <c r="D278" s="342" t="s">
        <v>439</v>
      </c>
      <c r="E278" s="253" t="s">
        <v>285</v>
      </c>
      <c r="F278" s="225" t="s">
        <v>519</v>
      </c>
      <c r="G278" s="255">
        <v>246000</v>
      </c>
      <c r="H278" s="255">
        <v>8524.69</v>
      </c>
      <c r="I278" s="140">
        <f>H278/G278*100</f>
        <v>3.465321138211382</v>
      </c>
    </row>
    <row r="279" spans="1:9" ht="40.5" customHeight="1">
      <c r="A279" s="445" t="s">
        <v>103</v>
      </c>
      <c r="B279" s="211" t="s">
        <v>473</v>
      </c>
      <c r="C279" s="282" t="s">
        <v>441</v>
      </c>
      <c r="D279" s="219" t="s">
        <v>439</v>
      </c>
      <c r="E279" s="283" t="s">
        <v>104</v>
      </c>
      <c r="F279" s="284"/>
      <c r="G279" s="285">
        <f>G280</f>
        <v>0</v>
      </c>
      <c r="H279" s="285">
        <f>H280</f>
        <v>0</v>
      </c>
      <c r="I279" s="140"/>
    </row>
    <row r="280" spans="1:9" ht="36" customHeight="1">
      <c r="A280" s="406" t="s">
        <v>571</v>
      </c>
      <c r="B280" s="211" t="s">
        <v>473</v>
      </c>
      <c r="C280" s="222" t="s">
        <v>441</v>
      </c>
      <c r="D280" s="223" t="s">
        <v>439</v>
      </c>
      <c r="E280" s="224" t="s">
        <v>104</v>
      </c>
      <c r="F280" s="225" t="s">
        <v>570</v>
      </c>
      <c r="G280" s="226"/>
      <c r="H280" s="226"/>
      <c r="I280" s="140"/>
    </row>
    <row r="281" spans="1:9" ht="30.75" customHeight="1">
      <c r="A281" s="410" t="s">
        <v>286</v>
      </c>
      <c r="B281" s="211" t="s">
        <v>473</v>
      </c>
      <c r="C281" s="228" t="s">
        <v>441</v>
      </c>
      <c r="D281" s="229" t="s">
        <v>439</v>
      </c>
      <c r="E281" s="233" t="s">
        <v>287</v>
      </c>
      <c r="F281" s="230"/>
      <c r="G281" s="231">
        <f>G282+G283+G284</f>
        <v>315000</v>
      </c>
      <c r="H281" s="231">
        <f>H282+H283+H284</f>
        <v>69787.88</v>
      </c>
      <c r="I281" s="140">
        <f>H281/G281*100</f>
        <v>22.15488253968254</v>
      </c>
    </row>
    <row r="282" spans="1:9" ht="19.5" customHeight="1">
      <c r="A282" s="406" t="s">
        <v>544</v>
      </c>
      <c r="B282" s="211" t="s">
        <v>473</v>
      </c>
      <c r="C282" s="343" t="s">
        <v>441</v>
      </c>
      <c r="D282" s="223" t="s">
        <v>439</v>
      </c>
      <c r="E282" s="224" t="s">
        <v>287</v>
      </c>
      <c r="F282" s="225" t="s">
        <v>543</v>
      </c>
      <c r="G282" s="226">
        <v>10000</v>
      </c>
      <c r="H282" s="226">
        <v>2775</v>
      </c>
      <c r="I282" s="140">
        <f t="shared" si="7"/>
        <v>27.750000000000004</v>
      </c>
    </row>
    <row r="283" spans="1:9" ht="24" customHeight="1">
      <c r="A283" s="406" t="s">
        <v>545</v>
      </c>
      <c r="B283" s="211" t="s">
        <v>473</v>
      </c>
      <c r="C283" s="343" t="s">
        <v>441</v>
      </c>
      <c r="D283" s="223" t="s">
        <v>439</v>
      </c>
      <c r="E283" s="224" t="s">
        <v>287</v>
      </c>
      <c r="F283" s="225" t="s">
        <v>519</v>
      </c>
      <c r="G283" s="226">
        <v>275000</v>
      </c>
      <c r="H283" s="226">
        <v>45917.16</v>
      </c>
      <c r="I283" s="140">
        <f t="shared" si="7"/>
        <v>16.697149090909093</v>
      </c>
    </row>
    <row r="284" spans="1:9" ht="23.25" customHeight="1">
      <c r="A284" s="406" t="s">
        <v>537</v>
      </c>
      <c r="B284" s="211" t="s">
        <v>473</v>
      </c>
      <c r="C284" s="343" t="s">
        <v>441</v>
      </c>
      <c r="D284" s="223" t="s">
        <v>439</v>
      </c>
      <c r="E284" s="224" t="s">
        <v>287</v>
      </c>
      <c r="F284" s="225" t="s">
        <v>539</v>
      </c>
      <c r="G284" s="226">
        <v>30000</v>
      </c>
      <c r="H284" s="226">
        <v>21095.72</v>
      </c>
      <c r="I284" s="140">
        <f t="shared" si="7"/>
        <v>70.31906666666667</v>
      </c>
    </row>
    <row r="285" spans="1:9" ht="18" customHeight="1">
      <c r="A285" s="410" t="s">
        <v>288</v>
      </c>
      <c r="B285" s="211" t="s">
        <v>473</v>
      </c>
      <c r="C285" s="228" t="s">
        <v>441</v>
      </c>
      <c r="D285" s="229" t="s">
        <v>439</v>
      </c>
      <c r="E285" s="233" t="s">
        <v>289</v>
      </c>
      <c r="F285" s="230"/>
      <c r="G285" s="231">
        <f>SUM(G286:G292)</f>
        <v>10915900</v>
      </c>
      <c r="H285" s="231">
        <f>SUM(H286:H292)</f>
        <v>4776051.86</v>
      </c>
      <c r="I285" s="140">
        <f>H285/G285*100</f>
        <v>43.75316611548292</v>
      </c>
    </row>
    <row r="286" spans="1:9" ht="37.5" customHeight="1">
      <c r="A286" s="406" t="s">
        <v>541</v>
      </c>
      <c r="B286" s="211" t="s">
        <v>473</v>
      </c>
      <c r="C286" s="343" t="s">
        <v>441</v>
      </c>
      <c r="D286" s="223" t="s">
        <v>439</v>
      </c>
      <c r="E286" s="224" t="s">
        <v>289</v>
      </c>
      <c r="F286" s="254" t="s">
        <v>542</v>
      </c>
      <c r="G286" s="226">
        <v>9300000</v>
      </c>
      <c r="H286" s="226">
        <v>4113058.98</v>
      </c>
      <c r="I286" s="140">
        <f t="shared" si="7"/>
        <v>44.22644064516129</v>
      </c>
    </row>
    <row r="287" spans="1:9" ht="37.5" customHeight="1">
      <c r="A287" s="406" t="s">
        <v>544</v>
      </c>
      <c r="B287" s="211" t="s">
        <v>473</v>
      </c>
      <c r="C287" s="343" t="s">
        <v>441</v>
      </c>
      <c r="D287" s="223" t="s">
        <v>439</v>
      </c>
      <c r="E287" s="224" t="s">
        <v>289</v>
      </c>
      <c r="F287" s="254" t="s">
        <v>543</v>
      </c>
      <c r="G287" s="226">
        <v>104000</v>
      </c>
      <c r="H287" s="226">
        <v>29232.6</v>
      </c>
      <c r="I287" s="140">
        <f t="shared" si="7"/>
        <v>28.108269230769228</v>
      </c>
    </row>
    <row r="288" spans="1:9" ht="37.5" customHeight="1">
      <c r="A288" s="406" t="s">
        <v>516</v>
      </c>
      <c r="B288" s="211" t="s">
        <v>473</v>
      </c>
      <c r="C288" s="343" t="s">
        <v>441</v>
      </c>
      <c r="D288" s="223" t="s">
        <v>439</v>
      </c>
      <c r="E288" s="224" t="s">
        <v>289</v>
      </c>
      <c r="F288" s="254" t="s">
        <v>518</v>
      </c>
      <c r="G288" s="226"/>
      <c r="H288" s="226"/>
      <c r="I288" s="140"/>
    </row>
    <row r="289" spans="1:9" ht="32.25" customHeight="1">
      <c r="A289" s="406" t="s">
        <v>545</v>
      </c>
      <c r="B289" s="211" t="s">
        <v>473</v>
      </c>
      <c r="C289" s="343" t="s">
        <v>441</v>
      </c>
      <c r="D289" s="223" t="s">
        <v>439</v>
      </c>
      <c r="E289" s="224" t="s">
        <v>289</v>
      </c>
      <c r="F289" s="225" t="s">
        <v>519</v>
      </c>
      <c r="G289" s="226">
        <v>1461400</v>
      </c>
      <c r="H289" s="226">
        <v>604132.98</v>
      </c>
      <c r="I289" s="140">
        <f t="shared" si="7"/>
        <v>41.33933077870535</v>
      </c>
    </row>
    <row r="290" spans="1:9" ht="130.5" customHeight="1">
      <c r="A290" s="406" t="s">
        <v>540</v>
      </c>
      <c r="B290" s="211" t="s">
        <v>473</v>
      </c>
      <c r="C290" s="343" t="s">
        <v>441</v>
      </c>
      <c r="D290" s="223" t="s">
        <v>439</v>
      </c>
      <c r="E290" s="224" t="s">
        <v>289</v>
      </c>
      <c r="F290" s="225" t="s">
        <v>536</v>
      </c>
      <c r="G290" s="226">
        <v>12500</v>
      </c>
      <c r="H290" s="226">
        <v>2620.74</v>
      </c>
      <c r="I290" s="140">
        <f t="shared" si="7"/>
        <v>20.96592</v>
      </c>
    </row>
    <row r="291" spans="1:9" ht="37.5">
      <c r="A291" s="406" t="s">
        <v>535</v>
      </c>
      <c r="B291" s="211" t="s">
        <v>473</v>
      </c>
      <c r="C291" s="343" t="s">
        <v>441</v>
      </c>
      <c r="D291" s="223" t="s">
        <v>439</v>
      </c>
      <c r="E291" s="224" t="s">
        <v>289</v>
      </c>
      <c r="F291" s="225" t="s">
        <v>538</v>
      </c>
      <c r="G291" s="226">
        <v>16000</v>
      </c>
      <c r="H291" s="226">
        <v>7329</v>
      </c>
      <c r="I291" s="140">
        <f t="shared" si="7"/>
        <v>45.80625</v>
      </c>
    </row>
    <row r="292" spans="1:9" ht="37.5">
      <c r="A292" s="406" t="s">
        <v>537</v>
      </c>
      <c r="B292" s="211" t="s">
        <v>473</v>
      </c>
      <c r="C292" s="343" t="s">
        <v>441</v>
      </c>
      <c r="D292" s="223" t="s">
        <v>439</v>
      </c>
      <c r="E292" s="224" t="s">
        <v>289</v>
      </c>
      <c r="F292" s="225" t="s">
        <v>539</v>
      </c>
      <c r="G292" s="226">
        <v>22000</v>
      </c>
      <c r="H292" s="226">
        <v>19677.56</v>
      </c>
      <c r="I292" s="140">
        <f t="shared" si="7"/>
        <v>89.44345454545454</v>
      </c>
    </row>
    <row r="293" spans="1:9" ht="37.5">
      <c r="A293" s="446" t="s">
        <v>290</v>
      </c>
      <c r="B293" s="211" t="s">
        <v>473</v>
      </c>
      <c r="C293" s="344" t="s">
        <v>441</v>
      </c>
      <c r="D293" s="329" t="s">
        <v>439</v>
      </c>
      <c r="E293" s="345" t="s">
        <v>291</v>
      </c>
      <c r="F293" s="346"/>
      <c r="G293" s="347">
        <f>G294</f>
        <v>300000</v>
      </c>
      <c r="H293" s="347">
        <f>H294</f>
        <v>15000</v>
      </c>
      <c r="I293" s="140">
        <f t="shared" si="7"/>
        <v>5</v>
      </c>
    </row>
    <row r="294" spans="1:9" ht="56.25">
      <c r="A294" s="445" t="s">
        <v>292</v>
      </c>
      <c r="B294" s="211" t="s">
        <v>473</v>
      </c>
      <c r="C294" s="282" t="s">
        <v>441</v>
      </c>
      <c r="D294" s="219" t="s">
        <v>439</v>
      </c>
      <c r="E294" s="283" t="s">
        <v>293</v>
      </c>
      <c r="F294" s="284"/>
      <c r="G294" s="285">
        <f>G295</f>
        <v>300000</v>
      </c>
      <c r="H294" s="285">
        <f>H295</f>
        <v>15000</v>
      </c>
      <c r="I294" s="140">
        <f aca="true" t="shared" si="8" ref="I294:I389">H294/G294*100</f>
        <v>5</v>
      </c>
    </row>
    <row r="295" spans="1:9" ht="37.5">
      <c r="A295" s="406" t="s">
        <v>545</v>
      </c>
      <c r="B295" s="211" t="s">
        <v>473</v>
      </c>
      <c r="C295" s="222" t="s">
        <v>441</v>
      </c>
      <c r="D295" s="223" t="s">
        <v>439</v>
      </c>
      <c r="E295" s="224" t="s">
        <v>293</v>
      </c>
      <c r="F295" s="225" t="s">
        <v>519</v>
      </c>
      <c r="G295" s="226">
        <v>300000</v>
      </c>
      <c r="H295" s="226">
        <v>15000</v>
      </c>
      <c r="I295" s="140">
        <f t="shared" si="8"/>
        <v>5</v>
      </c>
    </row>
    <row r="296" spans="1:9" ht="18.75">
      <c r="A296" s="433" t="s">
        <v>294</v>
      </c>
      <c r="B296" s="211" t="s">
        <v>473</v>
      </c>
      <c r="C296" s="327" t="s">
        <v>441</v>
      </c>
      <c r="D296" s="328" t="s">
        <v>439</v>
      </c>
      <c r="E296" s="329" t="s">
        <v>295</v>
      </c>
      <c r="F296" s="348"/>
      <c r="G296" s="331">
        <f>G297</f>
        <v>300000</v>
      </c>
      <c r="H296" s="331">
        <f>H297</f>
        <v>173171.26</v>
      </c>
      <c r="I296" s="140">
        <f t="shared" si="8"/>
        <v>57.72375333333334</v>
      </c>
    </row>
    <row r="297" spans="1:9" ht="37.5">
      <c r="A297" s="424" t="s">
        <v>296</v>
      </c>
      <c r="B297" s="211" t="s">
        <v>473</v>
      </c>
      <c r="C297" s="318" t="s">
        <v>441</v>
      </c>
      <c r="D297" s="229" t="s">
        <v>439</v>
      </c>
      <c r="E297" s="233" t="s">
        <v>297</v>
      </c>
      <c r="F297" s="230"/>
      <c r="G297" s="231">
        <f>G298</f>
        <v>300000</v>
      </c>
      <c r="H297" s="231">
        <f>H298</f>
        <v>173171.26</v>
      </c>
      <c r="I297" s="140">
        <f t="shared" si="8"/>
        <v>57.72375333333334</v>
      </c>
    </row>
    <row r="298" spans="1:9" ht="37.5">
      <c r="A298" s="406" t="s">
        <v>545</v>
      </c>
      <c r="B298" s="211" t="s">
        <v>473</v>
      </c>
      <c r="C298" s="258" t="s">
        <v>441</v>
      </c>
      <c r="D298" s="223" t="s">
        <v>439</v>
      </c>
      <c r="E298" s="224" t="s">
        <v>297</v>
      </c>
      <c r="F298" s="225" t="s">
        <v>519</v>
      </c>
      <c r="G298" s="226">
        <v>300000</v>
      </c>
      <c r="H298" s="226">
        <v>173171.26</v>
      </c>
      <c r="I298" s="140">
        <f t="shared" si="8"/>
        <v>57.72375333333334</v>
      </c>
    </row>
    <row r="299" spans="1:9" ht="37.5">
      <c r="A299" s="433" t="s">
        <v>277</v>
      </c>
      <c r="B299" s="211" t="s">
        <v>473</v>
      </c>
      <c r="C299" s="327" t="s">
        <v>441</v>
      </c>
      <c r="D299" s="328" t="s">
        <v>439</v>
      </c>
      <c r="E299" s="329" t="s">
        <v>298</v>
      </c>
      <c r="F299" s="348"/>
      <c r="G299" s="331">
        <f>G300</f>
        <v>150000</v>
      </c>
      <c r="H299" s="331">
        <f>H300</f>
        <v>0</v>
      </c>
      <c r="I299" s="140">
        <f t="shared" si="8"/>
        <v>0</v>
      </c>
    </row>
    <row r="300" spans="1:9" ht="56.25">
      <c r="A300" s="424" t="s">
        <v>299</v>
      </c>
      <c r="B300" s="211" t="s">
        <v>473</v>
      </c>
      <c r="C300" s="318" t="s">
        <v>441</v>
      </c>
      <c r="D300" s="229" t="s">
        <v>439</v>
      </c>
      <c r="E300" s="233" t="s">
        <v>552</v>
      </c>
      <c r="F300" s="230"/>
      <c r="G300" s="231">
        <f>G301</f>
        <v>150000</v>
      </c>
      <c r="H300" s="231">
        <f>H301</f>
        <v>0</v>
      </c>
      <c r="I300" s="140">
        <f t="shared" si="8"/>
        <v>0</v>
      </c>
    </row>
    <row r="301" spans="1:9" ht="37.5">
      <c r="A301" s="438" t="s">
        <v>545</v>
      </c>
      <c r="B301" s="211" t="s">
        <v>473</v>
      </c>
      <c r="C301" s="301" t="s">
        <v>441</v>
      </c>
      <c r="D301" s="223" t="s">
        <v>439</v>
      </c>
      <c r="E301" s="224" t="s">
        <v>552</v>
      </c>
      <c r="F301" s="225" t="s">
        <v>519</v>
      </c>
      <c r="G301" s="226">
        <v>150000</v>
      </c>
      <c r="H301" s="226"/>
      <c r="I301" s="140">
        <f t="shared" si="8"/>
        <v>0</v>
      </c>
    </row>
    <row r="302" spans="1:9" ht="37.5">
      <c r="A302" s="447" t="s">
        <v>300</v>
      </c>
      <c r="B302" s="211" t="s">
        <v>473</v>
      </c>
      <c r="C302" s="349" t="s">
        <v>441</v>
      </c>
      <c r="D302" s="328" t="s">
        <v>439</v>
      </c>
      <c r="E302" s="329" t="s">
        <v>301</v>
      </c>
      <c r="F302" s="348"/>
      <c r="G302" s="331">
        <f>G303</f>
        <v>100000</v>
      </c>
      <c r="H302" s="331">
        <f>H303</f>
        <v>0</v>
      </c>
      <c r="I302" s="140">
        <f t="shared" si="8"/>
        <v>0</v>
      </c>
    </row>
    <row r="303" spans="1:9" ht="37.5">
      <c r="A303" s="445" t="s">
        <v>302</v>
      </c>
      <c r="B303" s="211" t="s">
        <v>473</v>
      </c>
      <c r="C303" s="256" t="s">
        <v>441</v>
      </c>
      <c r="D303" s="229" t="s">
        <v>439</v>
      </c>
      <c r="E303" s="233" t="s">
        <v>553</v>
      </c>
      <c r="F303" s="230"/>
      <c r="G303" s="231">
        <f>G304</f>
        <v>100000</v>
      </c>
      <c r="H303" s="231">
        <f>H304</f>
        <v>0</v>
      </c>
      <c r="I303" s="140">
        <f t="shared" si="8"/>
        <v>0</v>
      </c>
    </row>
    <row r="304" spans="1:9" ht="37.5">
      <c r="A304" s="438" t="s">
        <v>545</v>
      </c>
      <c r="B304" s="211" t="s">
        <v>473</v>
      </c>
      <c r="C304" s="301" t="s">
        <v>441</v>
      </c>
      <c r="D304" s="223" t="s">
        <v>439</v>
      </c>
      <c r="E304" s="224" t="s">
        <v>553</v>
      </c>
      <c r="F304" s="225" t="s">
        <v>519</v>
      </c>
      <c r="G304" s="226">
        <v>100000</v>
      </c>
      <c r="H304" s="226"/>
      <c r="I304" s="140">
        <f aca="true" t="shared" si="9" ref="I304:I313">H304/G304*100</f>
        <v>0</v>
      </c>
    </row>
    <row r="305" spans="1:9" ht="37.5">
      <c r="A305" s="445" t="s">
        <v>419</v>
      </c>
      <c r="B305" s="211" t="s">
        <v>473</v>
      </c>
      <c r="C305" s="256" t="s">
        <v>441</v>
      </c>
      <c r="D305" s="229" t="s">
        <v>439</v>
      </c>
      <c r="E305" s="233" t="s">
        <v>420</v>
      </c>
      <c r="F305" s="230"/>
      <c r="G305" s="231">
        <f>G306</f>
        <v>490300</v>
      </c>
      <c r="H305" s="231">
        <f>H306</f>
        <v>0</v>
      </c>
      <c r="I305" s="140">
        <f t="shared" si="9"/>
        <v>0</v>
      </c>
    </row>
    <row r="306" spans="1:9" ht="56.25">
      <c r="A306" s="421" t="s">
        <v>385</v>
      </c>
      <c r="B306" s="211" t="s">
        <v>473</v>
      </c>
      <c r="C306" s="301" t="s">
        <v>441</v>
      </c>
      <c r="D306" s="223" t="s">
        <v>439</v>
      </c>
      <c r="E306" s="224" t="s">
        <v>420</v>
      </c>
      <c r="F306" s="225" t="s">
        <v>570</v>
      </c>
      <c r="G306" s="226">
        <v>490300</v>
      </c>
      <c r="H306" s="226"/>
      <c r="I306" s="140">
        <f t="shared" si="9"/>
        <v>0</v>
      </c>
    </row>
    <row r="307" spans="1:9" ht="37.5">
      <c r="A307" s="420" t="s">
        <v>383</v>
      </c>
      <c r="B307" s="211" t="s">
        <v>473</v>
      </c>
      <c r="C307" s="228" t="s">
        <v>441</v>
      </c>
      <c r="D307" s="229" t="s">
        <v>439</v>
      </c>
      <c r="E307" s="233" t="s">
        <v>384</v>
      </c>
      <c r="F307" s="230"/>
      <c r="G307" s="231">
        <f>G308</f>
        <v>210168</v>
      </c>
      <c r="H307" s="231">
        <f>H308</f>
        <v>0</v>
      </c>
      <c r="I307" s="140">
        <f t="shared" si="9"/>
        <v>0</v>
      </c>
    </row>
    <row r="308" spans="1:9" ht="56.25">
      <c r="A308" s="421" t="s">
        <v>385</v>
      </c>
      <c r="B308" s="211" t="s">
        <v>473</v>
      </c>
      <c r="C308" s="288" t="s">
        <v>441</v>
      </c>
      <c r="D308" s="223" t="s">
        <v>439</v>
      </c>
      <c r="E308" s="224" t="s">
        <v>384</v>
      </c>
      <c r="F308" s="225" t="s">
        <v>570</v>
      </c>
      <c r="G308" s="226">
        <v>210168</v>
      </c>
      <c r="H308" s="226"/>
      <c r="I308" s="140">
        <f t="shared" si="9"/>
        <v>0</v>
      </c>
    </row>
    <row r="309" spans="1:9" ht="37.5">
      <c r="A309" s="420" t="s">
        <v>402</v>
      </c>
      <c r="B309" s="211" t="s">
        <v>473</v>
      </c>
      <c r="C309" s="228" t="s">
        <v>441</v>
      </c>
      <c r="D309" s="229" t="s">
        <v>439</v>
      </c>
      <c r="E309" s="233" t="s">
        <v>403</v>
      </c>
      <c r="F309" s="230"/>
      <c r="G309" s="231">
        <f>G310</f>
        <v>2170274.59</v>
      </c>
      <c r="H309" s="231">
        <f>H310</f>
        <v>0</v>
      </c>
      <c r="I309" s="140">
        <f t="shared" si="9"/>
        <v>0</v>
      </c>
    </row>
    <row r="310" spans="1:9" ht="56.25">
      <c r="A310" s="421" t="s">
        <v>385</v>
      </c>
      <c r="B310" s="211" t="s">
        <v>473</v>
      </c>
      <c r="C310" s="288" t="s">
        <v>441</v>
      </c>
      <c r="D310" s="223" t="s">
        <v>439</v>
      </c>
      <c r="E310" s="224" t="s">
        <v>403</v>
      </c>
      <c r="F310" s="225" t="s">
        <v>570</v>
      </c>
      <c r="G310" s="226">
        <v>2170274.59</v>
      </c>
      <c r="H310" s="226"/>
      <c r="I310" s="140">
        <f t="shared" si="9"/>
        <v>0</v>
      </c>
    </row>
    <row r="311" spans="1:9" ht="37.5">
      <c r="A311" s="420" t="s">
        <v>421</v>
      </c>
      <c r="B311" s="211" t="s">
        <v>473</v>
      </c>
      <c r="C311" s="228" t="s">
        <v>441</v>
      </c>
      <c r="D311" s="229" t="s">
        <v>439</v>
      </c>
      <c r="E311" s="233" t="s">
        <v>422</v>
      </c>
      <c r="F311" s="230"/>
      <c r="G311" s="231">
        <f>G312</f>
        <v>100000</v>
      </c>
      <c r="H311" s="231">
        <f>H312</f>
        <v>0</v>
      </c>
      <c r="I311" s="140">
        <f t="shared" si="9"/>
        <v>0</v>
      </c>
    </row>
    <row r="312" spans="1:9" ht="18.75">
      <c r="A312" s="421" t="s">
        <v>488</v>
      </c>
      <c r="B312" s="211" t="s">
        <v>473</v>
      </c>
      <c r="C312" s="288" t="s">
        <v>441</v>
      </c>
      <c r="D312" s="223" t="s">
        <v>439</v>
      </c>
      <c r="E312" s="224" t="s">
        <v>422</v>
      </c>
      <c r="F312" s="225" t="s">
        <v>394</v>
      </c>
      <c r="G312" s="226">
        <v>100000</v>
      </c>
      <c r="H312" s="226"/>
      <c r="I312" s="140">
        <f t="shared" si="9"/>
        <v>0</v>
      </c>
    </row>
    <row r="313" spans="1:9" ht="18.75">
      <c r="A313" s="448" t="s">
        <v>303</v>
      </c>
      <c r="B313" s="206" t="s">
        <v>473</v>
      </c>
      <c r="C313" s="350" t="s">
        <v>442</v>
      </c>
      <c r="D313" s="274"/>
      <c r="E313" s="275"/>
      <c r="F313" s="276"/>
      <c r="G313" s="268">
        <f aca="true" t="shared" si="10" ref="G313:H315">G314</f>
        <v>802200</v>
      </c>
      <c r="H313" s="268">
        <f t="shared" si="10"/>
        <v>50000</v>
      </c>
      <c r="I313" s="140">
        <f t="shared" si="9"/>
        <v>6.232859636000997</v>
      </c>
    </row>
    <row r="314" spans="1:9" ht="18.75">
      <c r="A314" s="449" t="s">
        <v>304</v>
      </c>
      <c r="B314" s="211" t="s">
        <v>473</v>
      </c>
      <c r="C314" s="212" t="s">
        <v>442</v>
      </c>
      <c r="D314" s="213" t="s">
        <v>439</v>
      </c>
      <c r="E314" s="214"/>
      <c r="F314" s="215"/>
      <c r="G314" s="216">
        <f t="shared" si="10"/>
        <v>802200</v>
      </c>
      <c r="H314" s="216">
        <f t="shared" si="10"/>
        <v>50000</v>
      </c>
      <c r="I314" s="140">
        <f t="shared" si="8"/>
        <v>6.232859636000997</v>
      </c>
    </row>
    <row r="315" spans="1:9" ht="37.5">
      <c r="A315" s="450" t="s">
        <v>305</v>
      </c>
      <c r="B315" s="211" t="s">
        <v>473</v>
      </c>
      <c r="C315" s="228" t="s">
        <v>442</v>
      </c>
      <c r="D315" s="229" t="s">
        <v>439</v>
      </c>
      <c r="E315" s="233" t="s">
        <v>306</v>
      </c>
      <c r="F315" s="230"/>
      <c r="G315" s="231">
        <f t="shared" si="10"/>
        <v>802200</v>
      </c>
      <c r="H315" s="231">
        <f t="shared" si="10"/>
        <v>50000</v>
      </c>
      <c r="I315" s="140">
        <f>H315/G315*100</f>
        <v>6.232859636000997</v>
      </c>
    </row>
    <row r="316" spans="1:9" ht="18.75">
      <c r="A316" s="451" t="s">
        <v>514</v>
      </c>
      <c r="B316" s="211" t="s">
        <v>473</v>
      </c>
      <c r="C316" s="343" t="s">
        <v>442</v>
      </c>
      <c r="D316" s="223" t="s">
        <v>439</v>
      </c>
      <c r="E316" s="224" t="s">
        <v>306</v>
      </c>
      <c r="F316" s="225" t="s">
        <v>513</v>
      </c>
      <c r="G316" s="226">
        <v>802200</v>
      </c>
      <c r="H316" s="226">
        <v>50000</v>
      </c>
      <c r="I316" s="140">
        <f t="shared" si="8"/>
        <v>6.232859636000997</v>
      </c>
    </row>
    <row r="317" spans="1:9" ht="18.75">
      <c r="A317" s="429" t="s">
        <v>450</v>
      </c>
      <c r="B317" s="206" t="s">
        <v>473</v>
      </c>
      <c r="C317" s="350" t="s">
        <v>444</v>
      </c>
      <c r="D317" s="274"/>
      <c r="E317" s="275"/>
      <c r="F317" s="276"/>
      <c r="G317" s="268">
        <f>G318+G321+G326+G339+G366</f>
        <v>60341541.36</v>
      </c>
      <c r="H317" s="513">
        <f>H318+H321+H326+H339+H366</f>
        <v>28490266.62</v>
      </c>
      <c r="I317" s="140">
        <f t="shared" si="8"/>
        <v>47.21501303724735</v>
      </c>
    </row>
    <row r="318" spans="1:9" ht="18.75">
      <c r="A318" s="407" t="s">
        <v>455</v>
      </c>
      <c r="B318" s="211" t="s">
        <v>473</v>
      </c>
      <c r="C318" s="212" t="s">
        <v>444</v>
      </c>
      <c r="D318" s="213" t="s">
        <v>439</v>
      </c>
      <c r="E318" s="214"/>
      <c r="F318" s="215"/>
      <c r="G318" s="216">
        <f>G319</f>
        <v>4000000</v>
      </c>
      <c r="H318" s="216">
        <f>H319</f>
        <v>1737286</v>
      </c>
      <c r="I318" s="140">
        <f t="shared" si="8"/>
        <v>43.43215</v>
      </c>
    </row>
    <row r="319" spans="1:9" ht="18.75">
      <c r="A319" s="424" t="s">
        <v>469</v>
      </c>
      <c r="B319" s="211" t="s">
        <v>473</v>
      </c>
      <c r="C319" s="228" t="s">
        <v>444</v>
      </c>
      <c r="D319" s="229" t="s">
        <v>439</v>
      </c>
      <c r="E319" s="233" t="s">
        <v>307</v>
      </c>
      <c r="F319" s="230"/>
      <c r="G319" s="231">
        <f>G320</f>
        <v>4000000</v>
      </c>
      <c r="H319" s="231">
        <f>H320</f>
        <v>1737286</v>
      </c>
      <c r="I319" s="140">
        <f t="shared" si="8"/>
        <v>43.43215</v>
      </c>
    </row>
    <row r="320" spans="1:9" ht="18.75">
      <c r="A320" s="409" t="s">
        <v>556</v>
      </c>
      <c r="B320" s="211" t="s">
        <v>473</v>
      </c>
      <c r="C320" s="343" t="s">
        <v>444</v>
      </c>
      <c r="D320" s="223" t="s">
        <v>439</v>
      </c>
      <c r="E320" s="224" t="s">
        <v>307</v>
      </c>
      <c r="F320" s="225" t="s">
        <v>557</v>
      </c>
      <c r="G320" s="226">
        <v>4000000</v>
      </c>
      <c r="H320" s="41">
        <v>1737286</v>
      </c>
      <c r="I320" s="140">
        <f t="shared" si="8"/>
        <v>43.43215</v>
      </c>
    </row>
    <row r="321" spans="1:9" ht="18.75">
      <c r="A321" s="407" t="s">
        <v>451</v>
      </c>
      <c r="B321" s="211" t="s">
        <v>473</v>
      </c>
      <c r="C321" s="212" t="s">
        <v>444</v>
      </c>
      <c r="D321" s="213" t="s">
        <v>446</v>
      </c>
      <c r="E321" s="224"/>
      <c r="F321" s="225"/>
      <c r="G321" s="216">
        <f>G322+G324</f>
        <v>24224000</v>
      </c>
      <c r="H321" s="514">
        <f>H322+H324</f>
        <v>10698818.14</v>
      </c>
      <c r="I321" s="140">
        <f t="shared" si="8"/>
        <v>44.1661911327609</v>
      </c>
    </row>
    <row r="322" spans="1:9" ht="39" customHeight="1">
      <c r="A322" s="452" t="s">
        <v>479</v>
      </c>
      <c r="B322" s="211" t="s">
        <v>473</v>
      </c>
      <c r="C322" s="238" t="s">
        <v>444</v>
      </c>
      <c r="D322" s="220" t="s">
        <v>446</v>
      </c>
      <c r="E322" s="219" t="s">
        <v>308</v>
      </c>
      <c r="F322" s="220"/>
      <c r="G322" s="221">
        <f>G323</f>
        <v>23316000</v>
      </c>
      <c r="H322" s="515">
        <f>H323</f>
        <v>10498200</v>
      </c>
      <c r="I322" s="140">
        <f t="shared" si="8"/>
        <v>45.02573340195573</v>
      </c>
    </row>
    <row r="323" spans="1:9" ht="75">
      <c r="A323" s="423" t="s">
        <v>546</v>
      </c>
      <c r="B323" s="211" t="s">
        <v>473</v>
      </c>
      <c r="C323" s="222" t="s">
        <v>444</v>
      </c>
      <c r="D323" s="223" t="s">
        <v>446</v>
      </c>
      <c r="E323" s="224" t="s">
        <v>308</v>
      </c>
      <c r="F323" s="225" t="s">
        <v>547</v>
      </c>
      <c r="G323" s="226">
        <v>23316000</v>
      </c>
      <c r="H323" s="41">
        <v>10498200</v>
      </c>
      <c r="I323" s="140">
        <f t="shared" si="8"/>
        <v>45.02573340195573</v>
      </c>
    </row>
    <row r="324" spans="1:9" ht="243.75">
      <c r="A324" s="410" t="s">
        <v>477</v>
      </c>
      <c r="B324" s="211" t="s">
        <v>473</v>
      </c>
      <c r="C324" s="228" t="s">
        <v>444</v>
      </c>
      <c r="D324" s="229" t="s">
        <v>446</v>
      </c>
      <c r="E324" s="233" t="s">
        <v>309</v>
      </c>
      <c r="F324" s="230"/>
      <c r="G324" s="231">
        <f>G325</f>
        <v>908000</v>
      </c>
      <c r="H324" s="231">
        <f>H325</f>
        <v>200618.14</v>
      </c>
      <c r="I324" s="140">
        <f t="shared" si="8"/>
        <v>22.094508810572687</v>
      </c>
    </row>
    <row r="325" spans="1:9" ht="37.5">
      <c r="A325" s="409" t="s">
        <v>554</v>
      </c>
      <c r="B325" s="211" t="s">
        <v>473</v>
      </c>
      <c r="C325" s="222" t="s">
        <v>444</v>
      </c>
      <c r="D325" s="223" t="s">
        <v>446</v>
      </c>
      <c r="E325" s="224" t="s">
        <v>309</v>
      </c>
      <c r="F325" s="225" t="s">
        <v>513</v>
      </c>
      <c r="G325" s="316">
        <v>908000</v>
      </c>
      <c r="H325" s="316">
        <v>200618.14</v>
      </c>
      <c r="I325" s="140">
        <f t="shared" si="8"/>
        <v>22.094508810572687</v>
      </c>
    </row>
    <row r="326" spans="1:9" ht="18.75">
      <c r="A326" s="407" t="s">
        <v>452</v>
      </c>
      <c r="B326" s="211" t="s">
        <v>473</v>
      </c>
      <c r="C326" s="212" t="s">
        <v>444</v>
      </c>
      <c r="D326" s="213" t="s">
        <v>448</v>
      </c>
      <c r="E326" s="224"/>
      <c r="F326" s="225"/>
      <c r="G326" s="216">
        <f>G327+G329+G332+G334+G337</f>
        <v>6400397.359999999</v>
      </c>
      <c r="H326" s="216">
        <f>H327+H329+H332+H334+H337</f>
        <v>2930785</v>
      </c>
      <c r="I326" s="140">
        <f t="shared" si="8"/>
        <v>45.79067259661516</v>
      </c>
    </row>
    <row r="327" spans="1:9" ht="37.5">
      <c r="A327" s="424" t="s">
        <v>580</v>
      </c>
      <c r="B327" s="211" t="s">
        <v>473</v>
      </c>
      <c r="C327" s="228" t="s">
        <v>444</v>
      </c>
      <c r="D327" s="229" t="s">
        <v>448</v>
      </c>
      <c r="E327" s="233" t="s">
        <v>310</v>
      </c>
      <c r="F327" s="230"/>
      <c r="G327" s="231">
        <f>G328</f>
        <v>0</v>
      </c>
      <c r="H327" s="231">
        <f>H328</f>
        <v>0</v>
      </c>
      <c r="I327" s="140"/>
    </row>
    <row r="328" spans="1:9" ht="37.5">
      <c r="A328" s="409" t="s">
        <v>106</v>
      </c>
      <c r="B328" s="211" t="s">
        <v>473</v>
      </c>
      <c r="C328" s="222" t="s">
        <v>444</v>
      </c>
      <c r="D328" s="223" t="s">
        <v>448</v>
      </c>
      <c r="E328" s="224" t="s">
        <v>310</v>
      </c>
      <c r="F328" s="225" t="s">
        <v>105</v>
      </c>
      <c r="G328" s="316"/>
      <c r="H328" s="316"/>
      <c r="I328" s="140"/>
    </row>
    <row r="329" spans="1:9" ht="37.5">
      <c r="A329" s="424" t="s">
        <v>581</v>
      </c>
      <c r="B329" s="211" t="s">
        <v>473</v>
      </c>
      <c r="C329" s="228" t="s">
        <v>444</v>
      </c>
      <c r="D329" s="229" t="s">
        <v>448</v>
      </c>
      <c r="E329" s="233" t="s">
        <v>311</v>
      </c>
      <c r="F329" s="230"/>
      <c r="G329" s="231">
        <f>G330+G331</f>
        <v>0</v>
      </c>
      <c r="H329" s="231">
        <f>H330+H331</f>
        <v>0</v>
      </c>
      <c r="I329" s="140"/>
    </row>
    <row r="330" spans="1:9" ht="18.75">
      <c r="A330" s="409" t="s">
        <v>107</v>
      </c>
      <c r="B330" s="211" t="s">
        <v>473</v>
      </c>
      <c r="C330" s="222" t="s">
        <v>444</v>
      </c>
      <c r="D330" s="223" t="s">
        <v>448</v>
      </c>
      <c r="E330" s="224" t="s">
        <v>311</v>
      </c>
      <c r="F330" s="225" t="s">
        <v>105</v>
      </c>
      <c r="G330" s="226"/>
      <c r="H330" s="226"/>
      <c r="I330" s="140"/>
    </row>
    <row r="331" spans="1:9" ht="37.5">
      <c r="A331" s="409" t="s">
        <v>106</v>
      </c>
      <c r="B331" s="211" t="s">
        <v>473</v>
      </c>
      <c r="C331" s="222" t="s">
        <v>444</v>
      </c>
      <c r="D331" s="223" t="s">
        <v>448</v>
      </c>
      <c r="E331" s="224" t="s">
        <v>311</v>
      </c>
      <c r="F331" s="225" t="s">
        <v>105</v>
      </c>
      <c r="G331" s="316"/>
      <c r="H331" s="316"/>
      <c r="I331" s="140"/>
    </row>
    <row r="332" spans="1:9" ht="78.75" customHeight="1">
      <c r="A332" s="424" t="s">
        <v>253</v>
      </c>
      <c r="B332" s="211" t="s">
        <v>473</v>
      </c>
      <c r="C332" s="228" t="s">
        <v>444</v>
      </c>
      <c r="D332" s="229" t="s">
        <v>448</v>
      </c>
      <c r="E332" s="233" t="s">
        <v>312</v>
      </c>
      <c r="F332" s="230"/>
      <c r="G332" s="231">
        <f>G333</f>
        <v>40000</v>
      </c>
      <c r="H332" s="231">
        <f>H333</f>
        <v>0</v>
      </c>
      <c r="I332" s="140">
        <f t="shared" si="8"/>
        <v>0</v>
      </c>
    </row>
    <row r="333" spans="1:9" ht="37.5">
      <c r="A333" s="409" t="s">
        <v>554</v>
      </c>
      <c r="B333" s="211" t="s">
        <v>473</v>
      </c>
      <c r="C333" s="222" t="s">
        <v>444</v>
      </c>
      <c r="D333" s="223" t="s">
        <v>448</v>
      </c>
      <c r="E333" s="224" t="s">
        <v>312</v>
      </c>
      <c r="F333" s="225" t="s">
        <v>555</v>
      </c>
      <c r="G333" s="226">
        <v>40000</v>
      </c>
      <c r="H333" s="226"/>
      <c r="I333" s="140">
        <f t="shared" si="8"/>
        <v>0</v>
      </c>
    </row>
    <row r="334" spans="1:9" ht="37.5">
      <c r="A334" s="424" t="s">
        <v>505</v>
      </c>
      <c r="B334" s="211" t="s">
        <v>473</v>
      </c>
      <c r="C334" s="228" t="s">
        <v>444</v>
      </c>
      <c r="D334" s="229" t="s">
        <v>448</v>
      </c>
      <c r="E334" s="233" t="s">
        <v>313</v>
      </c>
      <c r="F334" s="230"/>
      <c r="G334" s="231">
        <f>SUM(G335:G336)</f>
        <v>5760397.359999999</v>
      </c>
      <c r="H334" s="231">
        <f>SUM(H335:H336)</f>
        <v>2730755</v>
      </c>
      <c r="I334" s="140">
        <f t="shared" si="8"/>
        <v>47.4056706393602</v>
      </c>
    </row>
    <row r="335" spans="1:9" ht="37.5">
      <c r="A335" s="409" t="s">
        <v>554</v>
      </c>
      <c r="B335" s="211" t="s">
        <v>473</v>
      </c>
      <c r="C335" s="343" t="s">
        <v>444</v>
      </c>
      <c r="D335" s="223" t="s">
        <v>448</v>
      </c>
      <c r="E335" s="224" t="s">
        <v>313</v>
      </c>
      <c r="F335" s="225" t="s">
        <v>555</v>
      </c>
      <c r="G335" s="226">
        <v>2771000</v>
      </c>
      <c r="H335" s="226">
        <v>1198687.11</v>
      </c>
      <c r="I335" s="140">
        <f t="shared" si="8"/>
        <v>43.25828617827499</v>
      </c>
    </row>
    <row r="336" spans="1:9" ht="37.5">
      <c r="A336" s="409" t="s">
        <v>554</v>
      </c>
      <c r="B336" s="211" t="s">
        <v>473</v>
      </c>
      <c r="C336" s="343" t="s">
        <v>444</v>
      </c>
      <c r="D336" s="223" t="s">
        <v>448</v>
      </c>
      <c r="E336" s="224" t="s">
        <v>313</v>
      </c>
      <c r="F336" s="351" t="s">
        <v>513</v>
      </c>
      <c r="G336" s="226">
        <v>2989397.36</v>
      </c>
      <c r="H336" s="226">
        <v>1532067.89</v>
      </c>
      <c r="I336" s="140">
        <f t="shared" si="8"/>
        <v>51.25005830606607</v>
      </c>
    </row>
    <row r="337" spans="1:9" ht="37.5">
      <c r="A337" s="424" t="s">
        <v>314</v>
      </c>
      <c r="B337" s="211" t="s">
        <v>473</v>
      </c>
      <c r="C337" s="352" t="s">
        <v>444</v>
      </c>
      <c r="D337" s="353" t="s">
        <v>448</v>
      </c>
      <c r="E337" s="233" t="s">
        <v>315</v>
      </c>
      <c r="F337" s="233"/>
      <c r="G337" s="231">
        <f>G338</f>
        <v>600000</v>
      </c>
      <c r="H337" s="231">
        <f>H338</f>
        <v>200030</v>
      </c>
      <c r="I337" s="140">
        <f t="shared" si="8"/>
        <v>33.33833333333333</v>
      </c>
    </row>
    <row r="338" spans="1:9" ht="37.5">
      <c r="A338" s="409" t="s">
        <v>554</v>
      </c>
      <c r="B338" s="211" t="s">
        <v>473</v>
      </c>
      <c r="C338" s="222" t="s">
        <v>444</v>
      </c>
      <c r="D338" s="223" t="s">
        <v>448</v>
      </c>
      <c r="E338" s="224" t="s">
        <v>315</v>
      </c>
      <c r="F338" s="225" t="s">
        <v>513</v>
      </c>
      <c r="G338" s="354">
        <v>600000</v>
      </c>
      <c r="H338" s="354">
        <v>200030</v>
      </c>
      <c r="I338" s="140">
        <f t="shared" si="8"/>
        <v>33.33833333333333</v>
      </c>
    </row>
    <row r="339" spans="1:9" ht="18.75">
      <c r="A339" s="407" t="s">
        <v>494</v>
      </c>
      <c r="B339" s="211" t="s">
        <v>473</v>
      </c>
      <c r="C339" s="212" t="s">
        <v>444</v>
      </c>
      <c r="D339" s="213" t="s">
        <v>449</v>
      </c>
      <c r="E339" s="355"/>
      <c r="F339" s="356"/>
      <c r="G339" s="216">
        <f>G340+G344+G346+G352+G354+G358+G360+G363</f>
        <v>25517144</v>
      </c>
      <c r="H339" s="514">
        <f>H340+H344+H346+H352+H354+H358+H360+H363</f>
        <v>13019877.48</v>
      </c>
      <c r="I339" s="140">
        <f t="shared" si="8"/>
        <v>51.02403889714303</v>
      </c>
    </row>
    <row r="340" spans="1:9" ht="112.5">
      <c r="A340" s="424" t="s">
        <v>510</v>
      </c>
      <c r="B340" s="211" t="s">
        <v>473</v>
      </c>
      <c r="C340" s="318" t="s">
        <v>444</v>
      </c>
      <c r="D340" s="319" t="s">
        <v>449</v>
      </c>
      <c r="E340" s="233" t="s">
        <v>316</v>
      </c>
      <c r="F340" s="320"/>
      <c r="G340" s="231">
        <f>SUM(G341:G343)</f>
        <v>18219000</v>
      </c>
      <c r="H340" s="231">
        <f>SUM(H341:H343)</f>
        <v>9340522.290000001</v>
      </c>
      <c r="I340" s="140">
        <f>H340/G340*100</f>
        <v>51.268029474724194</v>
      </c>
    </row>
    <row r="341" spans="1:9" ht="37.5">
      <c r="A341" s="406" t="s">
        <v>517</v>
      </c>
      <c r="B341" s="211" t="s">
        <v>473</v>
      </c>
      <c r="C341" s="258" t="s">
        <v>444</v>
      </c>
      <c r="D341" s="259" t="s">
        <v>449</v>
      </c>
      <c r="E341" s="224" t="s">
        <v>316</v>
      </c>
      <c r="F341" s="257" t="s">
        <v>519</v>
      </c>
      <c r="G341" s="226">
        <v>30000</v>
      </c>
      <c r="H341" s="226"/>
      <c r="I341" s="140">
        <f>H341/G341*100</f>
        <v>0</v>
      </c>
    </row>
    <row r="342" spans="1:9" ht="37.5">
      <c r="A342" s="409" t="s">
        <v>554</v>
      </c>
      <c r="B342" s="211" t="s">
        <v>473</v>
      </c>
      <c r="C342" s="258" t="s">
        <v>444</v>
      </c>
      <c r="D342" s="259" t="s">
        <v>449</v>
      </c>
      <c r="E342" s="224" t="s">
        <v>316</v>
      </c>
      <c r="F342" s="257" t="s">
        <v>555</v>
      </c>
      <c r="G342" s="226">
        <v>11903000</v>
      </c>
      <c r="H342" s="226">
        <v>5976264.73</v>
      </c>
      <c r="I342" s="140">
        <f t="shared" si="8"/>
        <v>50.20805452406957</v>
      </c>
    </row>
    <row r="343" spans="1:9" ht="37.5">
      <c r="A343" s="409" t="s">
        <v>548</v>
      </c>
      <c r="B343" s="211" t="s">
        <v>473</v>
      </c>
      <c r="C343" s="258" t="s">
        <v>444</v>
      </c>
      <c r="D343" s="259" t="s">
        <v>449</v>
      </c>
      <c r="E343" s="224" t="s">
        <v>316</v>
      </c>
      <c r="F343" s="257" t="s">
        <v>549</v>
      </c>
      <c r="G343" s="226">
        <v>6286000</v>
      </c>
      <c r="H343" s="226">
        <v>3364257.56</v>
      </c>
      <c r="I343" s="140">
        <f t="shared" si="8"/>
        <v>53.51984664333439</v>
      </c>
    </row>
    <row r="344" spans="1:9" ht="37.5">
      <c r="A344" s="424" t="s">
        <v>495</v>
      </c>
      <c r="B344" s="211" t="s">
        <v>473</v>
      </c>
      <c r="C344" s="318" t="s">
        <v>444</v>
      </c>
      <c r="D344" s="319" t="s">
        <v>449</v>
      </c>
      <c r="E344" s="233" t="s">
        <v>359</v>
      </c>
      <c r="F344" s="320"/>
      <c r="G344" s="231">
        <f>G345</f>
        <v>0</v>
      </c>
      <c r="H344" s="231">
        <f>H345</f>
        <v>0</v>
      </c>
      <c r="I344" s="140" t="e">
        <f>H344/G344*100</f>
        <v>#DIV/0!</v>
      </c>
    </row>
    <row r="345" spans="1:9" ht="37.5">
      <c r="A345" s="406" t="s">
        <v>544</v>
      </c>
      <c r="B345" s="211" t="s">
        <v>473</v>
      </c>
      <c r="C345" s="222" t="s">
        <v>444</v>
      </c>
      <c r="D345" s="223" t="s">
        <v>449</v>
      </c>
      <c r="E345" s="224" t="s">
        <v>359</v>
      </c>
      <c r="F345" s="225" t="s">
        <v>543</v>
      </c>
      <c r="G345" s="226"/>
      <c r="H345" s="226"/>
      <c r="I345" s="140" t="e">
        <f>H345/G345*100</f>
        <v>#DIV/0!</v>
      </c>
    </row>
    <row r="346" spans="1:9" ht="37.5">
      <c r="A346" s="424" t="s">
        <v>495</v>
      </c>
      <c r="B346" s="211" t="s">
        <v>473</v>
      </c>
      <c r="C346" s="318" t="s">
        <v>444</v>
      </c>
      <c r="D346" s="319" t="s">
        <v>449</v>
      </c>
      <c r="E346" s="233" t="s">
        <v>317</v>
      </c>
      <c r="F346" s="320"/>
      <c r="G346" s="231">
        <f>SUM(G347:G351)</f>
        <v>545000</v>
      </c>
      <c r="H346" s="231">
        <f>SUM(H348:H351)</f>
        <v>215007.41</v>
      </c>
      <c r="I346" s="140">
        <f t="shared" si="8"/>
        <v>39.45090091743119</v>
      </c>
    </row>
    <row r="347" spans="1:9" ht="37.5">
      <c r="A347" s="406" t="s">
        <v>544</v>
      </c>
      <c r="B347" s="211" t="s">
        <v>473</v>
      </c>
      <c r="C347" s="222" t="s">
        <v>444</v>
      </c>
      <c r="D347" s="223" t="s">
        <v>449</v>
      </c>
      <c r="E347" s="224" t="s">
        <v>317</v>
      </c>
      <c r="F347" s="225" t="s">
        <v>543</v>
      </c>
      <c r="G347" s="226">
        <v>60000</v>
      </c>
      <c r="H347" s="226"/>
      <c r="I347" s="140">
        <f>H347/G347*100</f>
        <v>0</v>
      </c>
    </row>
    <row r="348" spans="1:9" ht="37.5">
      <c r="A348" s="406" t="s">
        <v>520</v>
      </c>
      <c r="B348" s="211" t="s">
        <v>473</v>
      </c>
      <c r="C348" s="222" t="s">
        <v>444</v>
      </c>
      <c r="D348" s="223" t="s">
        <v>449</v>
      </c>
      <c r="E348" s="224" t="s">
        <v>317</v>
      </c>
      <c r="F348" s="225" t="s">
        <v>521</v>
      </c>
      <c r="G348" s="226">
        <v>400000</v>
      </c>
      <c r="H348" s="226">
        <v>208667.41</v>
      </c>
      <c r="I348" s="140">
        <f t="shared" si="8"/>
        <v>52.166852500000005</v>
      </c>
    </row>
    <row r="349" spans="1:9" ht="37.5">
      <c r="A349" s="406" t="s">
        <v>526</v>
      </c>
      <c r="B349" s="211" t="s">
        <v>473</v>
      </c>
      <c r="C349" s="222" t="s">
        <v>444</v>
      </c>
      <c r="D349" s="223" t="s">
        <v>449</v>
      </c>
      <c r="E349" s="224" t="s">
        <v>317</v>
      </c>
      <c r="F349" s="225" t="s">
        <v>528</v>
      </c>
      <c r="G349" s="226">
        <v>5000</v>
      </c>
      <c r="H349" s="226">
        <v>640</v>
      </c>
      <c r="I349" s="140">
        <f t="shared" si="8"/>
        <v>12.8</v>
      </c>
    </row>
    <row r="350" spans="1:9" ht="37.5">
      <c r="A350" s="406" t="s">
        <v>516</v>
      </c>
      <c r="B350" s="211" t="s">
        <v>473</v>
      </c>
      <c r="C350" s="222" t="s">
        <v>444</v>
      </c>
      <c r="D350" s="223" t="s">
        <v>449</v>
      </c>
      <c r="E350" s="224" t="s">
        <v>317</v>
      </c>
      <c r="F350" s="225" t="s">
        <v>518</v>
      </c>
      <c r="G350" s="226">
        <v>5000</v>
      </c>
      <c r="H350" s="226"/>
      <c r="I350" s="140">
        <f t="shared" si="8"/>
        <v>0</v>
      </c>
    </row>
    <row r="351" spans="1:9" ht="37.5">
      <c r="A351" s="406" t="s">
        <v>517</v>
      </c>
      <c r="B351" s="211" t="s">
        <v>473</v>
      </c>
      <c r="C351" s="222" t="s">
        <v>444</v>
      </c>
      <c r="D351" s="223" t="s">
        <v>449</v>
      </c>
      <c r="E351" s="224" t="s">
        <v>317</v>
      </c>
      <c r="F351" s="225" t="s">
        <v>519</v>
      </c>
      <c r="G351" s="226">
        <v>75000</v>
      </c>
      <c r="H351" s="226">
        <v>5700</v>
      </c>
      <c r="I351" s="140">
        <f t="shared" si="8"/>
        <v>7.6</v>
      </c>
    </row>
    <row r="352" spans="1:9" ht="75">
      <c r="A352" s="453" t="s">
        <v>132</v>
      </c>
      <c r="B352" s="211" t="s">
        <v>473</v>
      </c>
      <c r="C352" s="357" t="s">
        <v>444</v>
      </c>
      <c r="D352" s="358" t="s">
        <v>449</v>
      </c>
      <c r="E352" s="249" t="s">
        <v>318</v>
      </c>
      <c r="F352" s="359"/>
      <c r="G352" s="251">
        <f>G353</f>
        <v>0</v>
      </c>
      <c r="H352" s="251">
        <f>H353</f>
        <v>0</v>
      </c>
      <c r="I352" s="140"/>
    </row>
    <row r="353" spans="1:9" ht="33" customHeight="1">
      <c r="A353" s="406" t="s">
        <v>319</v>
      </c>
      <c r="B353" s="211" t="s">
        <v>473</v>
      </c>
      <c r="C353" s="360" t="s">
        <v>444</v>
      </c>
      <c r="D353" s="361" t="s">
        <v>449</v>
      </c>
      <c r="E353" s="253" t="s">
        <v>318</v>
      </c>
      <c r="F353" s="323" t="s">
        <v>579</v>
      </c>
      <c r="G353" s="255"/>
      <c r="H353" s="255"/>
      <c r="I353" s="140"/>
    </row>
    <row r="354" spans="1:9" ht="42" customHeight="1">
      <c r="A354" s="424" t="s">
        <v>486</v>
      </c>
      <c r="B354" s="211" t="s">
        <v>473</v>
      </c>
      <c r="C354" s="318" t="s">
        <v>444</v>
      </c>
      <c r="D354" s="319" t="s">
        <v>449</v>
      </c>
      <c r="E354" s="233" t="s">
        <v>320</v>
      </c>
      <c r="F354" s="320"/>
      <c r="G354" s="231">
        <f>SUM(G355:G357)</f>
        <v>3734000</v>
      </c>
      <c r="H354" s="231">
        <f>SUM(H355:H357)</f>
        <v>2608675.7800000003</v>
      </c>
      <c r="I354" s="140">
        <f t="shared" si="8"/>
        <v>69.86276861274773</v>
      </c>
    </row>
    <row r="355" spans="1:9" ht="37.5">
      <c r="A355" s="406" t="s">
        <v>517</v>
      </c>
      <c r="B355" s="211" t="s">
        <v>473</v>
      </c>
      <c r="C355" s="258" t="s">
        <v>444</v>
      </c>
      <c r="D355" s="259" t="s">
        <v>449</v>
      </c>
      <c r="E355" s="224" t="s">
        <v>320</v>
      </c>
      <c r="F355" s="257" t="s">
        <v>519</v>
      </c>
      <c r="G355" s="226">
        <v>110900</v>
      </c>
      <c r="H355" s="226">
        <v>44830.99</v>
      </c>
      <c r="I355" s="140">
        <f t="shared" si="8"/>
        <v>40.42469792605951</v>
      </c>
    </row>
    <row r="356" spans="1:9" ht="37.5">
      <c r="A356" s="409" t="s">
        <v>554</v>
      </c>
      <c r="B356" s="211" t="s">
        <v>473</v>
      </c>
      <c r="C356" s="258" t="s">
        <v>444</v>
      </c>
      <c r="D356" s="259" t="s">
        <v>449</v>
      </c>
      <c r="E356" s="224" t="s">
        <v>320</v>
      </c>
      <c r="F356" s="257" t="s">
        <v>555</v>
      </c>
      <c r="G356" s="226">
        <v>3431100</v>
      </c>
      <c r="H356" s="226">
        <v>2449326.66</v>
      </c>
      <c r="I356" s="140">
        <f t="shared" si="8"/>
        <v>71.38604704030777</v>
      </c>
    </row>
    <row r="357" spans="1:9" ht="18.75">
      <c r="A357" s="409" t="s">
        <v>514</v>
      </c>
      <c r="B357" s="211" t="s">
        <v>473</v>
      </c>
      <c r="C357" s="258" t="s">
        <v>558</v>
      </c>
      <c r="D357" s="259" t="s">
        <v>449</v>
      </c>
      <c r="E357" s="224" t="s">
        <v>320</v>
      </c>
      <c r="F357" s="257" t="s">
        <v>513</v>
      </c>
      <c r="G357" s="226">
        <v>192000</v>
      </c>
      <c r="H357" s="226">
        <v>114518.13</v>
      </c>
      <c r="I357" s="140">
        <f t="shared" si="8"/>
        <v>59.644859375</v>
      </c>
    </row>
    <row r="358" spans="1:9" ht="75">
      <c r="A358" s="453" t="s">
        <v>133</v>
      </c>
      <c r="B358" s="211" t="s">
        <v>473</v>
      </c>
      <c r="C358" s="357" t="s">
        <v>444</v>
      </c>
      <c r="D358" s="358" t="s">
        <v>449</v>
      </c>
      <c r="E358" s="249" t="s">
        <v>321</v>
      </c>
      <c r="F358" s="359"/>
      <c r="G358" s="251">
        <f>G359</f>
        <v>1373000</v>
      </c>
      <c r="H358" s="251">
        <f>H359</f>
        <v>0</v>
      </c>
      <c r="I358" s="140">
        <f t="shared" si="8"/>
        <v>0</v>
      </c>
    </row>
    <row r="359" spans="1:9" ht="56.25">
      <c r="A359" s="406" t="s">
        <v>322</v>
      </c>
      <c r="B359" s="211" t="s">
        <v>473</v>
      </c>
      <c r="C359" s="360" t="s">
        <v>444</v>
      </c>
      <c r="D359" s="361" t="s">
        <v>449</v>
      </c>
      <c r="E359" s="253" t="s">
        <v>321</v>
      </c>
      <c r="F359" s="323" t="s">
        <v>579</v>
      </c>
      <c r="G359" s="255">
        <v>1373000</v>
      </c>
      <c r="H359" s="255"/>
      <c r="I359" s="140">
        <f t="shared" si="8"/>
        <v>0</v>
      </c>
    </row>
    <row r="360" spans="1:9" ht="56.25">
      <c r="A360" s="424" t="s">
        <v>507</v>
      </c>
      <c r="B360" s="211" t="s">
        <v>473</v>
      </c>
      <c r="C360" s="318" t="s">
        <v>444</v>
      </c>
      <c r="D360" s="319" t="s">
        <v>449</v>
      </c>
      <c r="E360" s="233" t="s">
        <v>323</v>
      </c>
      <c r="F360" s="320"/>
      <c r="G360" s="231">
        <f>G361+G362</f>
        <v>1496000</v>
      </c>
      <c r="H360" s="231">
        <f>H361+H362</f>
        <v>733000</v>
      </c>
      <c r="I360" s="140">
        <f t="shared" si="8"/>
        <v>48.99732620320856</v>
      </c>
    </row>
    <row r="361" spans="1:9" ht="37.5">
      <c r="A361" s="406" t="s">
        <v>517</v>
      </c>
      <c r="B361" s="211" t="s">
        <v>473</v>
      </c>
      <c r="C361" s="258" t="s">
        <v>444</v>
      </c>
      <c r="D361" s="259" t="s">
        <v>449</v>
      </c>
      <c r="E361" s="224" t="s">
        <v>323</v>
      </c>
      <c r="F361" s="257" t="s">
        <v>519</v>
      </c>
      <c r="G361" s="226">
        <v>532000</v>
      </c>
      <c r="H361" s="226">
        <v>252215.5</v>
      </c>
      <c r="I361" s="140">
        <f t="shared" si="8"/>
        <v>47.40892857142857</v>
      </c>
    </row>
    <row r="362" spans="1:9" ht="19.5" customHeight="1">
      <c r="A362" s="409" t="s">
        <v>514</v>
      </c>
      <c r="B362" s="211" t="s">
        <v>473</v>
      </c>
      <c r="C362" s="258" t="s">
        <v>444</v>
      </c>
      <c r="D362" s="259" t="s">
        <v>449</v>
      </c>
      <c r="E362" s="224" t="s">
        <v>323</v>
      </c>
      <c r="F362" s="257" t="s">
        <v>513</v>
      </c>
      <c r="G362" s="226">
        <v>964000</v>
      </c>
      <c r="H362" s="226">
        <v>480784.5</v>
      </c>
      <c r="I362" s="140">
        <f t="shared" si="8"/>
        <v>49.87391078838174</v>
      </c>
    </row>
    <row r="363" spans="1:9" ht="19.5" customHeight="1">
      <c r="A363" s="424" t="s">
        <v>423</v>
      </c>
      <c r="B363" s="211" t="s">
        <v>473</v>
      </c>
      <c r="C363" s="318" t="s">
        <v>444</v>
      </c>
      <c r="D363" s="319" t="s">
        <v>449</v>
      </c>
      <c r="E363" s="233" t="s">
        <v>424</v>
      </c>
      <c r="F363" s="320"/>
      <c r="G363" s="231">
        <f>G364+G365</f>
        <v>150144</v>
      </c>
      <c r="H363" s="231">
        <f>H364+H365</f>
        <v>122672</v>
      </c>
      <c r="I363" s="140">
        <f>H363/G363*100</f>
        <v>81.70289855072464</v>
      </c>
    </row>
    <row r="364" spans="1:9" ht="19.5" customHeight="1">
      <c r="A364" s="406" t="s">
        <v>517</v>
      </c>
      <c r="B364" s="211" t="s">
        <v>473</v>
      </c>
      <c r="C364" s="258" t="s">
        <v>444</v>
      </c>
      <c r="D364" s="259" t="s">
        <v>449</v>
      </c>
      <c r="E364" s="224" t="s">
        <v>424</v>
      </c>
      <c r="F364" s="257" t="s">
        <v>519</v>
      </c>
      <c r="G364" s="226">
        <v>53360</v>
      </c>
      <c r="H364" s="226">
        <v>48358.5</v>
      </c>
      <c r="I364" s="140">
        <f>H364/G364*100</f>
        <v>90.62687406296853</v>
      </c>
    </row>
    <row r="365" spans="1:9" ht="19.5" customHeight="1">
      <c r="A365" s="409" t="s">
        <v>514</v>
      </c>
      <c r="B365" s="211" t="s">
        <v>473</v>
      </c>
      <c r="C365" s="258" t="s">
        <v>444</v>
      </c>
      <c r="D365" s="259" t="s">
        <v>449</v>
      </c>
      <c r="E365" s="224" t="s">
        <v>424</v>
      </c>
      <c r="F365" s="257" t="s">
        <v>513</v>
      </c>
      <c r="G365" s="226">
        <v>96784</v>
      </c>
      <c r="H365" s="226">
        <v>74313.5</v>
      </c>
      <c r="I365" s="140">
        <f>H365/G365*100</f>
        <v>76.7828360059514</v>
      </c>
    </row>
    <row r="366" spans="1:9" ht="18.75">
      <c r="A366" s="407" t="s">
        <v>324</v>
      </c>
      <c r="B366" s="211" t="s">
        <v>473</v>
      </c>
      <c r="C366" s="212" t="s">
        <v>444</v>
      </c>
      <c r="D366" s="213" t="s">
        <v>689</v>
      </c>
      <c r="E366" s="355"/>
      <c r="F366" s="356"/>
      <c r="G366" s="216">
        <f>G367</f>
        <v>200000</v>
      </c>
      <c r="H366" s="216">
        <f>H367</f>
        <v>103500</v>
      </c>
      <c r="I366" s="140">
        <f t="shared" si="8"/>
        <v>51.74999999999999</v>
      </c>
    </row>
    <row r="367" spans="1:9" ht="18.75">
      <c r="A367" s="424" t="s">
        <v>325</v>
      </c>
      <c r="B367" s="211" t="s">
        <v>473</v>
      </c>
      <c r="C367" s="318" t="s">
        <v>444</v>
      </c>
      <c r="D367" s="319" t="s">
        <v>689</v>
      </c>
      <c r="E367" s="233" t="s">
        <v>326</v>
      </c>
      <c r="F367" s="320"/>
      <c r="G367" s="231">
        <f>G368</f>
        <v>200000</v>
      </c>
      <c r="H367" s="231">
        <f>H368</f>
        <v>103500</v>
      </c>
      <c r="I367" s="140">
        <f t="shared" si="8"/>
        <v>51.74999999999999</v>
      </c>
    </row>
    <row r="368" spans="1:9" ht="75">
      <c r="A368" s="406" t="s">
        <v>231</v>
      </c>
      <c r="B368" s="211" t="s">
        <v>473</v>
      </c>
      <c r="C368" s="258" t="s">
        <v>444</v>
      </c>
      <c r="D368" s="259" t="s">
        <v>689</v>
      </c>
      <c r="E368" s="224" t="s">
        <v>326</v>
      </c>
      <c r="F368" s="257" t="s">
        <v>216</v>
      </c>
      <c r="G368" s="226">
        <v>200000</v>
      </c>
      <c r="H368" s="226">
        <v>103500</v>
      </c>
      <c r="I368" s="140">
        <f t="shared" si="8"/>
        <v>51.74999999999999</v>
      </c>
    </row>
    <row r="369" spans="1:9" ht="18.75">
      <c r="A369" s="454" t="s">
        <v>496</v>
      </c>
      <c r="B369" s="206" t="s">
        <v>473</v>
      </c>
      <c r="C369" s="362" t="s">
        <v>470</v>
      </c>
      <c r="D369" s="363"/>
      <c r="E369" s="262"/>
      <c r="F369" s="364"/>
      <c r="G369" s="263">
        <f>G370</f>
        <v>1887211</v>
      </c>
      <c r="H369" s="263">
        <f>H370</f>
        <v>407703.22</v>
      </c>
      <c r="I369" s="140">
        <f t="shared" si="8"/>
        <v>21.60347836039531</v>
      </c>
    </row>
    <row r="370" spans="1:9" ht="18.75">
      <c r="A370" s="455" t="s">
        <v>503</v>
      </c>
      <c r="B370" s="211" t="s">
        <v>473</v>
      </c>
      <c r="C370" s="365" t="s">
        <v>470</v>
      </c>
      <c r="D370" s="304" t="s">
        <v>445</v>
      </c>
      <c r="E370" s="214"/>
      <c r="F370" s="305"/>
      <c r="G370" s="216">
        <f>G371+G376+G378</f>
        <v>1887211</v>
      </c>
      <c r="H370" s="216">
        <f>H371</f>
        <v>407703.22</v>
      </c>
      <c r="I370" s="140">
        <f t="shared" si="8"/>
        <v>21.60347836039531</v>
      </c>
    </row>
    <row r="371" spans="1:9" ht="37.5">
      <c r="A371" s="433" t="s">
        <v>327</v>
      </c>
      <c r="B371" s="211" t="s">
        <v>473</v>
      </c>
      <c r="C371" s="366" t="s">
        <v>470</v>
      </c>
      <c r="D371" s="367" t="s">
        <v>445</v>
      </c>
      <c r="E371" s="329" t="s">
        <v>328</v>
      </c>
      <c r="F371" s="368"/>
      <c r="G371" s="331">
        <f>G372+G375</f>
        <v>613550</v>
      </c>
      <c r="H371" s="331">
        <f>H372+H375</f>
        <v>407703.22</v>
      </c>
      <c r="I371" s="140">
        <f t="shared" si="8"/>
        <v>66.44987694564419</v>
      </c>
    </row>
    <row r="372" spans="1:9" ht="56.25">
      <c r="A372" s="440" t="s">
        <v>329</v>
      </c>
      <c r="B372" s="211" t="s">
        <v>473</v>
      </c>
      <c r="C372" s="243" t="s">
        <v>470</v>
      </c>
      <c r="D372" s="233" t="s">
        <v>445</v>
      </c>
      <c r="E372" s="233" t="s">
        <v>330</v>
      </c>
      <c r="F372" s="369"/>
      <c r="G372" s="231">
        <f>G373</f>
        <v>350000</v>
      </c>
      <c r="H372" s="231">
        <f>H373</f>
        <v>192153.22</v>
      </c>
      <c r="I372" s="140">
        <f>H372/G372*100</f>
        <v>54.90092</v>
      </c>
    </row>
    <row r="373" spans="1:9" ht="75">
      <c r="A373" s="406" t="s">
        <v>231</v>
      </c>
      <c r="B373" s="211" t="s">
        <v>473</v>
      </c>
      <c r="C373" s="222" t="s">
        <v>470</v>
      </c>
      <c r="D373" s="223" t="s">
        <v>445</v>
      </c>
      <c r="E373" s="224" t="s">
        <v>330</v>
      </c>
      <c r="F373" s="225" t="s">
        <v>216</v>
      </c>
      <c r="G373" s="354">
        <v>350000</v>
      </c>
      <c r="H373" s="354">
        <v>192153.22</v>
      </c>
      <c r="I373" s="140">
        <f>H373/G373*100</f>
        <v>54.90092</v>
      </c>
    </row>
    <row r="374" spans="1:9" ht="18.75">
      <c r="A374" s="424" t="s">
        <v>331</v>
      </c>
      <c r="B374" s="211" t="s">
        <v>473</v>
      </c>
      <c r="C374" s="352" t="s">
        <v>470</v>
      </c>
      <c r="D374" s="353" t="s">
        <v>445</v>
      </c>
      <c r="E374" s="233" t="s">
        <v>332</v>
      </c>
      <c r="F374" s="369"/>
      <c r="G374" s="231">
        <f>G375</f>
        <v>263550</v>
      </c>
      <c r="H374" s="231">
        <f>H375</f>
        <v>215550</v>
      </c>
      <c r="I374" s="140">
        <f t="shared" si="8"/>
        <v>81.78713716562322</v>
      </c>
    </row>
    <row r="375" spans="1:9" ht="60.75" customHeight="1">
      <c r="A375" s="406" t="s">
        <v>333</v>
      </c>
      <c r="B375" s="211" t="s">
        <v>473</v>
      </c>
      <c r="C375" s="222" t="s">
        <v>470</v>
      </c>
      <c r="D375" s="223" t="s">
        <v>445</v>
      </c>
      <c r="E375" s="224" t="s">
        <v>332</v>
      </c>
      <c r="F375" s="225" t="s">
        <v>334</v>
      </c>
      <c r="G375" s="354">
        <v>263550</v>
      </c>
      <c r="H375" s="354">
        <v>215550</v>
      </c>
      <c r="I375" s="140">
        <f t="shared" si="8"/>
        <v>81.78713716562322</v>
      </c>
    </row>
    <row r="376" spans="1:9" ht="47.25" customHeight="1">
      <c r="A376" s="420" t="s">
        <v>383</v>
      </c>
      <c r="B376" s="211" t="s">
        <v>473</v>
      </c>
      <c r="C376" s="228" t="s">
        <v>470</v>
      </c>
      <c r="D376" s="229" t="s">
        <v>445</v>
      </c>
      <c r="E376" s="233" t="s">
        <v>384</v>
      </c>
      <c r="F376" s="230"/>
      <c r="G376" s="231">
        <f>G377</f>
        <v>473661</v>
      </c>
      <c r="H376" s="231">
        <f>H377</f>
        <v>0</v>
      </c>
      <c r="I376" s="140">
        <f t="shared" si="8"/>
        <v>0</v>
      </c>
    </row>
    <row r="377" spans="1:9" ht="69" customHeight="1">
      <c r="A377" s="421" t="s">
        <v>385</v>
      </c>
      <c r="B377" s="211" t="s">
        <v>473</v>
      </c>
      <c r="C377" s="288" t="s">
        <v>470</v>
      </c>
      <c r="D377" s="223" t="s">
        <v>445</v>
      </c>
      <c r="E377" s="224" t="s">
        <v>384</v>
      </c>
      <c r="F377" s="225" t="s">
        <v>570</v>
      </c>
      <c r="G377" s="226">
        <v>473661</v>
      </c>
      <c r="H377" s="226"/>
      <c r="I377" s="140">
        <f t="shared" si="8"/>
        <v>0</v>
      </c>
    </row>
    <row r="378" spans="1:9" ht="45" customHeight="1">
      <c r="A378" s="420" t="s">
        <v>402</v>
      </c>
      <c r="B378" s="211" t="s">
        <v>473</v>
      </c>
      <c r="C378" s="228" t="s">
        <v>470</v>
      </c>
      <c r="D378" s="229" t="s">
        <v>445</v>
      </c>
      <c r="E378" s="233" t="s">
        <v>403</v>
      </c>
      <c r="F378" s="230"/>
      <c r="G378" s="231">
        <f>G379</f>
        <v>800000</v>
      </c>
      <c r="H378" s="231">
        <f>H379</f>
        <v>0</v>
      </c>
      <c r="I378" s="140">
        <f t="shared" si="8"/>
        <v>0</v>
      </c>
    </row>
    <row r="379" spans="1:9" ht="56.25" customHeight="1">
      <c r="A379" s="421" t="s">
        <v>385</v>
      </c>
      <c r="B379" s="211" t="s">
        <v>473</v>
      </c>
      <c r="C379" s="288" t="s">
        <v>470</v>
      </c>
      <c r="D379" s="223" t="s">
        <v>445</v>
      </c>
      <c r="E379" s="224" t="s">
        <v>403</v>
      </c>
      <c r="F379" s="225" t="s">
        <v>570</v>
      </c>
      <c r="G379" s="226">
        <v>800000</v>
      </c>
      <c r="H379" s="226"/>
      <c r="I379" s="140">
        <f t="shared" si="8"/>
        <v>0</v>
      </c>
    </row>
    <row r="380" spans="1:9" ht="18" customHeight="1">
      <c r="A380" s="456" t="s">
        <v>497</v>
      </c>
      <c r="B380" s="206" t="s">
        <v>473</v>
      </c>
      <c r="C380" s="362" t="s">
        <v>443</v>
      </c>
      <c r="D380" s="363"/>
      <c r="E380" s="262"/>
      <c r="F380" s="364"/>
      <c r="G380" s="263">
        <f aca="true" t="shared" si="11" ref="G380:H382">G381</f>
        <v>600000</v>
      </c>
      <c r="H380" s="263">
        <f t="shared" si="11"/>
        <v>300000</v>
      </c>
      <c r="I380" s="140">
        <f t="shared" si="8"/>
        <v>50</v>
      </c>
    </row>
    <row r="381" spans="1:9" ht="18.75">
      <c r="A381" s="455" t="s">
        <v>466</v>
      </c>
      <c r="B381" s="211" t="s">
        <v>473</v>
      </c>
      <c r="C381" s="365" t="s">
        <v>443</v>
      </c>
      <c r="D381" s="304" t="s">
        <v>446</v>
      </c>
      <c r="E381" s="214"/>
      <c r="F381" s="305"/>
      <c r="G381" s="216">
        <f t="shared" si="11"/>
        <v>600000</v>
      </c>
      <c r="H381" s="216">
        <f t="shared" si="11"/>
        <v>300000</v>
      </c>
      <c r="I381" s="140">
        <f t="shared" si="8"/>
        <v>50</v>
      </c>
    </row>
    <row r="382" spans="1:9" ht="37.5">
      <c r="A382" s="457" t="s">
        <v>335</v>
      </c>
      <c r="B382" s="211" t="s">
        <v>473</v>
      </c>
      <c r="C382" s="370" t="s">
        <v>443</v>
      </c>
      <c r="D382" s="371" t="s">
        <v>446</v>
      </c>
      <c r="E382" s="372" t="s">
        <v>336</v>
      </c>
      <c r="F382" s="373"/>
      <c r="G382" s="300">
        <f t="shared" si="11"/>
        <v>600000</v>
      </c>
      <c r="H382" s="300">
        <f t="shared" si="11"/>
        <v>300000</v>
      </c>
      <c r="I382" s="140">
        <f t="shared" si="8"/>
        <v>50</v>
      </c>
    </row>
    <row r="383" spans="1:9" ht="43.5" customHeight="1">
      <c r="A383" s="406" t="s">
        <v>565</v>
      </c>
      <c r="B383" s="211" t="s">
        <v>473</v>
      </c>
      <c r="C383" s="222" t="s">
        <v>443</v>
      </c>
      <c r="D383" s="223" t="s">
        <v>446</v>
      </c>
      <c r="E383" s="224" t="s">
        <v>336</v>
      </c>
      <c r="F383" s="225" t="s">
        <v>564</v>
      </c>
      <c r="G383" s="354">
        <v>600000</v>
      </c>
      <c r="H383" s="354">
        <v>300000</v>
      </c>
      <c r="I383" s="140">
        <f t="shared" si="8"/>
        <v>50</v>
      </c>
    </row>
    <row r="384" spans="1:9" ht="37.5">
      <c r="A384" s="456" t="s">
        <v>493</v>
      </c>
      <c r="B384" s="206" t="s">
        <v>473</v>
      </c>
      <c r="C384" s="374" t="s">
        <v>487</v>
      </c>
      <c r="D384" s="375"/>
      <c r="E384" s="262"/>
      <c r="F384" s="261"/>
      <c r="G384" s="376">
        <f aca="true" t="shared" si="12" ref="G384:H386">G385</f>
        <v>2000000</v>
      </c>
      <c r="H384" s="376">
        <f t="shared" si="12"/>
        <v>668474.23</v>
      </c>
      <c r="I384" s="140">
        <f t="shared" si="8"/>
        <v>33.423711499999996</v>
      </c>
    </row>
    <row r="385" spans="1:9" ht="15.75" customHeight="1">
      <c r="A385" s="458" t="s">
        <v>498</v>
      </c>
      <c r="B385" s="211" t="s">
        <v>473</v>
      </c>
      <c r="C385" s="212" t="s">
        <v>487</v>
      </c>
      <c r="D385" s="377" t="s">
        <v>439</v>
      </c>
      <c r="E385" s="378"/>
      <c r="F385" s="379"/>
      <c r="G385" s="380">
        <f t="shared" si="12"/>
        <v>2000000</v>
      </c>
      <c r="H385" s="380">
        <f t="shared" si="12"/>
        <v>668474.23</v>
      </c>
      <c r="I385" s="140">
        <f t="shared" si="8"/>
        <v>33.423711499999996</v>
      </c>
    </row>
    <row r="386" spans="1:9" ht="37.5">
      <c r="A386" s="441" t="s">
        <v>337</v>
      </c>
      <c r="B386" s="211" t="s">
        <v>473</v>
      </c>
      <c r="C386" s="228" t="s">
        <v>487</v>
      </c>
      <c r="D386" s="229" t="s">
        <v>439</v>
      </c>
      <c r="E386" s="233" t="s">
        <v>338</v>
      </c>
      <c r="F386" s="230"/>
      <c r="G386" s="381">
        <f t="shared" si="12"/>
        <v>2000000</v>
      </c>
      <c r="H386" s="381">
        <f t="shared" si="12"/>
        <v>668474.23</v>
      </c>
      <c r="I386" s="140">
        <f t="shared" si="8"/>
        <v>33.423711499999996</v>
      </c>
    </row>
    <row r="387" spans="1:9" ht="18.75">
      <c r="A387" s="459" t="s">
        <v>559</v>
      </c>
      <c r="B387" s="211" t="s">
        <v>473</v>
      </c>
      <c r="C387" s="222" t="s">
        <v>487</v>
      </c>
      <c r="D387" s="223" t="s">
        <v>439</v>
      </c>
      <c r="E387" s="224" t="s">
        <v>338</v>
      </c>
      <c r="F387" s="225" t="s">
        <v>560</v>
      </c>
      <c r="G387" s="354">
        <v>2000000</v>
      </c>
      <c r="H387" s="354">
        <v>668474.23</v>
      </c>
      <c r="I387" s="140">
        <f t="shared" si="8"/>
        <v>33.423711499999996</v>
      </c>
    </row>
    <row r="388" spans="1:9" ht="56.25">
      <c r="A388" s="456" t="s">
        <v>499</v>
      </c>
      <c r="B388" s="206" t="s">
        <v>473</v>
      </c>
      <c r="C388" s="382" t="s">
        <v>475</v>
      </c>
      <c r="D388" s="375"/>
      <c r="E388" s="262"/>
      <c r="F388" s="261"/>
      <c r="G388" s="263">
        <f>G389</f>
        <v>8167000</v>
      </c>
      <c r="H388" s="263">
        <f>H389</f>
        <v>4221600</v>
      </c>
      <c r="I388" s="140">
        <f t="shared" si="8"/>
        <v>51.69095138973919</v>
      </c>
    </row>
    <row r="389" spans="1:9" ht="56.25">
      <c r="A389" s="460" t="s">
        <v>500</v>
      </c>
      <c r="B389" s="211" t="s">
        <v>473</v>
      </c>
      <c r="C389" s="383" t="s">
        <v>475</v>
      </c>
      <c r="D389" s="384" t="s">
        <v>439</v>
      </c>
      <c r="E389" s="378"/>
      <c r="F389" s="385"/>
      <c r="G389" s="216">
        <f>G390+G392</f>
        <v>8167000</v>
      </c>
      <c r="H389" s="216">
        <f>H390+H392</f>
        <v>4221600</v>
      </c>
      <c r="I389" s="140">
        <f t="shared" si="8"/>
        <v>51.69095138973919</v>
      </c>
    </row>
    <row r="390" spans="1:9" ht="18.75">
      <c r="A390" s="461" t="s">
        <v>481</v>
      </c>
      <c r="B390" s="211" t="s">
        <v>473</v>
      </c>
      <c r="C390" s="386" t="s">
        <v>475</v>
      </c>
      <c r="D390" s="386" t="s">
        <v>439</v>
      </c>
      <c r="E390" s="387" t="s">
        <v>339</v>
      </c>
      <c r="F390" s="388"/>
      <c r="G390" s="231">
        <f>G391</f>
        <v>2834000</v>
      </c>
      <c r="H390" s="231">
        <f>H391</f>
        <v>1552600</v>
      </c>
      <c r="I390" s="140">
        <f>H390/G390*100</f>
        <v>54.784756527875786</v>
      </c>
    </row>
    <row r="391" spans="1:9" ht="18.75">
      <c r="A391" s="462" t="s">
        <v>561</v>
      </c>
      <c r="B391" s="211" t="s">
        <v>473</v>
      </c>
      <c r="C391" s="389" t="s">
        <v>475</v>
      </c>
      <c r="D391" s="390" t="s">
        <v>439</v>
      </c>
      <c r="E391" s="271" t="s">
        <v>339</v>
      </c>
      <c r="F391" s="391" t="s">
        <v>562</v>
      </c>
      <c r="G391" s="326">
        <v>2834000</v>
      </c>
      <c r="H391" s="326">
        <v>1552600</v>
      </c>
      <c r="I391" s="140">
        <f>H391/G391*100</f>
        <v>54.784756527875786</v>
      </c>
    </row>
    <row r="392" spans="1:9" ht="56.25">
      <c r="A392" s="463" t="s">
        <v>480</v>
      </c>
      <c r="B392" s="211" t="s">
        <v>473</v>
      </c>
      <c r="C392" s="386" t="s">
        <v>475</v>
      </c>
      <c r="D392" s="386" t="s">
        <v>439</v>
      </c>
      <c r="E392" s="387" t="s">
        <v>340</v>
      </c>
      <c r="F392" s="388"/>
      <c r="G392" s="231">
        <f>G393</f>
        <v>5333000</v>
      </c>
      <c r="H392" s="231">
        <f>H393</f>
        <v>2669000</v>
      </c>
      <c r="I392" s="140">
        <f>H392/G392*100</f>
        <v>50.04687792987062</v>
      </c>
    </row>
    <row r="393" spans="1:9" ht="19.5" thickBot="1">
      <c r="A393" s="464" t="s">
        <v>561</v>
      </c>
      <c r="B393" s="211" t="s">
        <v>473</v>
      </c>
      <c r="C393" s="392" t="s">
        <v>475</v>
      </c>
      <c r="D393" s="390" t="s">
        <v>439</v>
      </c>
      <c r="E393" s="271" t="s">
        <v>340</v>
      </c>
      <c r="F393" s="391" t="s">
        <v>562</v>
      </c>
      <c r="G393" s="326">
        <v>5333000</v>
      </c>
      <c r="H393" s="516">
        <v>2669000</v>
      </c>
      <c r="I393" s="140">
        <f>H393/G393*100</f>
        <v>50.04687792987062</v>
      </c>
    </row>
    <row r="394" spans="1:9" ht="19.5" thickBot="1">
      <c r="A394" s="465" t="s">
        <v>456</v>
      </c>
      <c r="B394" s="206" t="s">
        <v>473</v>
      </c>
      <c r="C394" s="393"/>
      <c r="D394" s="394"/>
      <c r="E394" s="395"/>
      <c r="F394" s="396"/>
      <c r="G394" s="397">
        <f>G14+G81+G85+G91+G103+G147+G269+G313+G317+G369+G380+G384+G388</f>
        <v>412484999.99999994</v>
      </c>
      <c r="H394" s="517">
        <f>H14+H81+H85+H91+H103+H147+H269+H313+H317+H369+H380+H384+H388</f>
        <v>215739009.29999998</v>
      </c>
      <c r="I394" s="140">
        <f>H394/G394*100</f>
        <v>52.302267791556055</v>
      </c>
    </row>
    <row r="395" spans="1:8" ht="18">
      <c r="A395" s="466"/>
      <c r="H395" s="518"/>
    </row>
    <row r="396" spans="1:9" ht="18.75">
      <c r="A396" s="466"/>
      <c r="D396" s="398" t="s">
        <v>134</v>
      </c>
      <c r="E396" s="398"/>
      <c r="F396" s="398"/>
      <c r="G396" s="399">
        <f>G16+G20+G26+G58+G64+G71+G99+G101+G105+G107+G120+G122+G124+G126+G134+G136+G140+G142++G145+G152+G154+G178+G187+G194+G227+G230+G233+G242+G79+G246+G254+G259+G262+G264+G267+G285+G294+G297+G300+G303+G315+G319+G337+G363+G366+G372+G374+G382+G386+G390</f>
        <v>136599538.89</v>
      </c>
      <c r="H396" s="519">
        <f>H16+H20+H26+H58+H64+H71+H99+H101+H105+H107+H120+H122+H124+H126+H134+H136+H140+H142++H145+H152+H154+H178+H187+H194+H227+H230+H233+H242+H79+H246+H254+H259+H262+H264+H267+H285+H294+H297+H300+H303+H315+H319+H337+H363+H366+H372+H374+H382+H386+H390</f>
        <v>62683592.21999999</v>
      </c>
      <c r="I396" s="140">
        <f aca="true" t="shared" si="13" ref="I396:I401">H396/G396*100</f>
        <v>45.88858258919705</v>
      </c>
    </row>
    <row r="397" spans="1:9" ht="18.75">
      <c r="A397" s="466"/>
      <c r="D397" s="398" t="s">
        <v>341</v>
      </c>
      <c r="E397" s="398"/>
      <c r="F397" s="398"/>
      <c r="G397" s="399">
        <f>G61+G129+G115</f>
        <v>5414700.16</v>
      </c>
      <c r="H397" s="519">
        <f>H61+H129+H115</f>
        <v>4961640.16</v>
      </c>
      <c r="I397" s="140">
        <f t="shared" si="13"/>
        <v>91.63277768643795</v>
      </c>
    </row>
    <row r="398" spans="1:9" ht="18.75">
      <c r="A398" s="466"/>
      <c r="D398" s="398" t="s">
        <v>135</v>
      </c>
      <c r="E398" s="398"/>
      <c r="F398" s="398"/>
      <c r="G398" s="399">
        <f>G150+G183+G185+G281</f>
        <v>15000000</v>
      </c>
      <c r="H398" s="519">
        <f>H150+H183+H185+H281</f>
        <v>8336286.37</v>
      </c>
      <c r="I398" s="140">
        <f t="shared" si="13"/>
        <v>55.575242466666666</v>
      </c>
    </row>
    <row r="399" spans="1:9" ht="18.75">
      <c r="A399" s="466"/>
      <c r="D399" s="398" t="s">
        <v>136</v>
      </c>
      <c r="E399" s="398"/>
      <c r="F399" s="398"/>
      <c r="G399" s="399">
        <f>G28+G32+G35+G38+G62+G87+G89+G83+G93+G96+G109+G111+G116+G118+G130+G132+G138+G163+G169+G172+G176+G180+G196+G199+G208+G217+G221+G223+G225+G239+G272+G279+G305+G307+G309+G311+G321+G327+G329+G332+G334+G339-G363+G376+G378+G392</f>
        <v>254147760.95</v>
      </c>
      <c r="H399" s="519">
        <f>H28+H32+H35+H38+H62+H87+H89+H83+H93+H96+H109+H111+H116+H118+H130+H132+H138+H163+H169+H172+H176+H180+H196+H199+H208+H217+H221+H223+H225+H239+H272+H279+H305+H307+H309+H311+H321+H327+H329+H332+H334+H339-H363+H376+H378+H392</f>
        <v>139267337.79000002</v>
      </c>
      <c r="I399" s="140">
        <f t="shared" si="13"/>
        <v>54.79778270303114</v>
      </c>
    </row>
    <row r="400" spans="1:9" ht="18.75">
      <c r="A400" s="466"/>
      <c r="D400" s="398" t="s">
        <v>137</v>
      </c>
      <c r="E400" s="398"/>
      <c r="F400" s="398"/>
      <c r="G400" s="399">
        <f>G42+G45+G47+G49+G51+G54+G275</f>
        <v>1323000</v>
      </c>
      <c r="H400" s="519">
        <f>H42+H45+H47+H49+H51+H54+H275</f>
        <v>490152.76</v>
      </c>
      <c r="I400" s="140">
        <f t="shared" si="13"/>
        <v>37.048583522297804</v>
      </c>
    </row>
    <row r="401" spans="1:9" ht="18.75">
      <c r="A401" s="466"/>
      <c r="D401" s="398"/>
      <c r="E401" s="398"/>
      <c r="F401" s="398"/>
      <c r="G401" s="399">
        <f>SUM(G396:G400)</f>
        <v>412485000</v>
      </c>
      <c r="H401" s="519">
        <f>SUM(H396:H400)</f>
        <v>215739009.3</v>
      </c>
      <c r="I401" s="140">
        <f t="shared" si="13"/>
        <v>52.302267791556055</v>
      </c>
    </row>
    <row r="402" ht="18">
      <c r="A402" s="466"/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8" r:id="rId1"/>
  <rowBreaks count="3" manualBreakCount="3">
    <brk id="54" max="8" man="1"/>
    <brk id="155" max="8" man="1"/>
    <brk id="2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9">
      <selection activeCell="D29" sqref="D29"/>
    </sheetView>
  </sheetViews>
  <sheetFormatPr defaultColWidth="9.00390625" defaultRowHeight="12.75"/>
  <cols>
    <col min="1" max="1" width="51.75390625" style="139" customWidth="1"/>
    <col min="2" max="2" width="33.875" style="142" customWidth="1"/>
    <col min="3" max="3" width="17.25390625" style="139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509" t="s">
        <v>426</v>
      </c>
      <c r="C1" s="488"/>
      <c r="D1" s="488"/>
    </row>
    <row r="2" spans="1:3" s="139" customFormat="1" ht="12.75">
      <c r="A2" s="141"/>
      <c r="B2" s="510"/>
      <c r="C2" s="510"/>
    </row>
    <row r="3" s="139" customFormat="1" ht="12.75">
      <c r="B3" s="142"/>
    </row>
    <row r="4" spans="1:3" s="139" customFormat="1" ht="12.75">
      <c r="A4" s="511" t="s">
        <v>362</v>
      </c>
      <c r="B4" s="511"/>
      <c r="C4" s="511"/>
    </row>
    <row r="5" s="139" customFormat="1" ht="12.75">
      <c r="B5" s="142"/>
    </row>
    <row r="6" spans="1:5" s="146" customFormat="1" ht="45">
      <c r="A6" s="143" t="s">
        <v>53</v>
      </c>
      <c r="B6" s="144" t="s">
        <v>54</v>
      </c>
      <c r="C6" s="143" t="s">
        <v>55</v>
      </c>
      <c r="D6" s="143" t="s">
        <v>51</v>
      </c>
      <c r="E6" s="145" t="s">
        <v>56</v>
      </c>
    </row>
    <row r="7" spans="1:5" s="146" customFormat="1" ht="11.25">
      <c r="A7" s="143">
        <v>1</v>
      </c>
      <c r="B7" s="144" t="s">
        <v>57</v>
      </c>
      <c r="C7" s="143">
        <v>11</v>
      </c>
      <c r="D7" s="143">
        <v>11</v>
      </c>
      <c r="E7" s="143">
        <v>11</v>
      </c>
    </row>
    <row r="8" spans="1:5" s="151" customFormat="1" ht="33.75" customHeight="1">
      <c r="A8" s="147" t="s">
        <v>58</v>
      </c>
      <c r="B8" s="148" t="s">
        <v>59</v>
      </c>
      <c r="C8" s="149">
        <f>C9+C14+C19+C28</f>
        <v>16153999.99999994</v>
      </c>
      <c r="D8" s="149">
        <f>D9+D14+D19+D28</f>
        <v>14728771.49000001</v>
      </c>
      <c r="E8" s="150">
        <f aca="true" t="shared" si="0" ref="E8:E16">D8/C8*100</f>
        <v>91.17724086913498</v>
      </c>
    </row>
    <row r="9" spans="1:5" s="151" customFormat="1" ht="33.75" customHeight="1">
      <c r="A9" s="147" t="s">
        <v>427</v>
      </c>
      <c r="B9" s="400" t="s">
        <v>428</v>
      </c>
      <c r="C9" s="149">
        <f>C10-C12</f>
        <v>5000000</v>
      </c>
      <c r="D9" s="149">
        <f>D10-D12</f>
        <v>0</v>
      </c>
      <c r="E9" s="150">
        <f t="shared" si="0"/>
        <v>0</v>
      </c>
    </row>
    <row r="10" spans="1:5" s="151" customFormat="1" ht="33.75" customHeight="1">
      <c r="A10" s="147" t="s">
        <v>429</v>
      </c>
      <c r="B10" s="400" t="s">
        <v>430</v>
      </c>
      <c r="C10" s="149">
        <f>C11</f>
        <v>5000000</v>
      </c>
      <c r="D10" s="149">
        <f>D11</f>
        <v>0</v>
      </c>
      <c r="E10" s="150">
        <f t="shared" si="0"/>
        <v>0</v>
      </c>
    </row>
    <row r="11" spans="1:5" s="151" customFormat="1" ht="33.75" customHeight="1">
      <c r="A11" s="401" t="s">
        <v>431</v>
      </c>
      <c r="B11" s="400" t="s">
        <v>432</v>
      </c>
      <c r="C11" s="153">
        <v>5000000</v>
      </c>
      <c r="D11" s="153"/>
      <c r="E11" s="150">
        <f t="shared" si="0"/>
        <v>0</v>
      </c>
    </row>
    <row r="12" spans="1:5" s="151" customFormat="1" ht="33.75" customHeight="1">
      <c r="A12" s="147" t="s">
        <v>435</v>
      </c>
      <c r="B12" s="400" t="s">
        <v>433</v>
      </c>
      <c r="C12" s="149">
        <f>C13</f>
        <v>0</v>
      </c>
      <c r="D12" s="149">
        <f>D13</f>
        <v>0</v>
      </c>
      <c r="E12" s="150" t="e">
        <f t="shared" si="0"/>
        <v>#DIV/0!</v>
      </c>
    </row>
    <row r="13" spans="1:5" s="151" customFormat="1" ht="33.75" customHeight="1">
      <c r="A13" s="401" t="s">
        <v>436</v>
      </c>
      <c r="B13" s="400" t="s">
        <v>434</v>
      </c>
      <c r="C13" s="153"/>
      <c r="D13" s="153"/>
      <c r="E13" s="150" t="e">
        <f t="shared" si="0"/>
        <v>#DIV/0!</v>
      </c>
    </row>
    <row r="14" spans="1:5" s="151" customFormat="1" ht="24.75" customHeight="1">
      <c r="A14" s="147" t="s">
        <v>60</v>
      </c>
      <c r="B14" s="148" t="s">
        <v>61</v>
      </c>
      <c r="C14" s="149">
        <f>C15+C17</f>
        <v>704000</v>
      </c>
      <c r="D14" s="149">
        <f>D15+D17</f>
        <v>7152000</v>
      </c>
      <c r="E14" s="150">
        <f t="shared" si="0"/>
        <v>1015.9090909090909</v>
      </c>
    </row>
    <row r="15" spans="1:5" s="151" customFormat="1" ht="36" customHeight="1">
      <c r="A15" s="147" t="s">
        <v>62</v>
      </c>
      <c r="B15" s="148" t="s">
        <v>63</v>
      </c>
      <c r="C15" s="149">
        <f>C16</f>
        <v>5000000</v>
      </c>
      <c r="D15" s="149">
        <f>D16</f>
        <v>9300000</v>
      </c>
      <c r="E15" s="150">
        <f t="shared" si="0"/>
        <v>186</v>
      </c>
    </row>
    <row r="16" spans="1:5" s="151" customFormat="1" ht="41.25" customHeight="1">
      <c r="A16" s="152" t="s">
        <v>64</v>
      </c>
      <c r="B16" s="148" t="s">
        <v>65</v>
      </c>
      <c r="C16" s="153">
        <v>5000000</v>
      </c>
      <c r="D16" s="153">
        <v>9300000</v>
      </c>
      <c r="E16" s="150">
        <f t="shared" si="0"/>
        <v>186</v>
      </c>
    </row>
    <row r="17" spans="1:5" s="151" customFormat="1" ht="42" customHeight="1">
      <c r="A17" s="147" t="s">
        <v>66</v>
      </c>
      <c r="B17" s="148" t="s">
        <v>67</v>
      </c>
      <c r="C17" s="149">
        <f>C18</f>
        <v>-4296000</v>
      </c>
      <c r="D17" s="149">
        <f>D18</f>
        <v>-2148000</v>
      </c>
      <c r="E17" s="150">
        <f aca="true" t="shared" si="1" ref="E17:E31">D17/C17*100</f>
        <v>50</v>
      </c>
    </row>
    <row r="18" spans="1:5" s="151" customFormat="1" ht="39.75" customHeight="1">
      <c r="A18" s="152" t="s">
        <v>68</v>
      </c>
      <c r="B18" s="148" t="s">
        <v>69</v>
      </c>
      <c r="C18" s="153">
        <v>-4296000</v>
      </c>
      <c r="D18" s="153">
        <v>-2148000</v>
      </c>
      <c r="E18" s="150">
        <f t="shared" si="1"/>
        <v>50</v>
      </c>
    </row>
    <row r="19" spans="1:5" s="151" customFormat="1" ht="25.5">
      <c r="A19" s="147" t="s">
        <v>70</v>
      </c>
      <c r="B19" s="154" t="s">
        <v>71</v>
      </c>
      <c r="C19" s="149">
        <f>C20+C24</f>
        <v>7962399.99999994</v>
      </c>
      <c r="D19" s="149">
        <f>D20+D24</f>
        <v>6540271.49000001</v>
      </c>
      <c r="E19" s="150">
        <f t="shared" si="1"/>
        <v>82.13944903546742</v>
      </c>
    </row>
    <row r="20" spans="1:5" s="151" customFormat="1" ht="15" customHeight="1">
      <c r="A20" s="147" t="s">
        <v>72</v>
      </c>
      <c r="B20" s="154" t="s">
        <v>73</v>
      </c>
      <c r="C20" s="149">
        <f aca="true" t="shared" si="2" ref="C20:D22">C21</f>
        <v>-408818600</v>
      </c>
      <c r="D20" s="149">
        <f t="shared" si="2"/>
        <v>-221759089.26</v>
      </c>
      <c r="E20" s="150">
        <f t="shared" si="1"/>
        <v>54.243884515039184</v>
      </c>
    </row>
    <row r="21" spans="1:5" s="151" customFormat="1" ht="18" customHeight="1">
      <c r="A21" s="152" t="s">
        <v>74</v>
      </c>
      <c r="B21" s="148" t="s">
        <v>75</v>
      </c>
      <c r="C21" s="153">
        <f t="shared" si="2"/>
        <v>-408818600</v>
      </c>
      <c r="D21" s="153">
        <f t="shared" si="2"/>
        <v>-221759089.26</v>
      </c>
      <c r="E21" s="150">
        <f t="shared" si="1"/>
        <v>54.243884515039184</v>
      </c>
    </row>
    <row r="22" spans="1:5" s="155" customFormat="1" ht="18.75" customHeight="1">
      <c r="A22" s="152" t="s">
        <v>76</v>
      </c>
      <c r="B22" s="148" t="s">
        <v>77</v>
      </c>
      <c r="C22" s="153">
        <f t="shared" si="2"/>
        <v>-408818600</v>
      </c>
      <c r="D22" s="153">
        <f t="shared" si="2"/>
        <v>-221759089.26</v>
      </c>
      <c r="E22" s="150">
        <f t="shared" si="1"/>
        <v>54.243884515039184</v>
      </c>
    </row>
    <row r="23" spans="1:5" s="155" customFormat="1" ht="24.75" customHeight="1">
      <c r="A23" s="152" t="s">
        <v>78</v>
      </c>
      <c r="B23" s="148" t="s">
        <v>79</v>
      </c>
      <c r="C23" s="153">
        <f>-дох!L124-C10-C16-C30</f>
        <v>-408818600</v>
      </c>
      <c r="D23" s="153">
        <v>-221759089.26</v>
      </c>
      <c r="E23" s="150">
        <f t="shared" si="1"/>
        <v>54.243884515039184</v>
      </c>
    </row>
    <row r="24" spans="1:5" s="155" customFormat="1" ht="16.5" customHeight="1">
      <c r="A24" s="147" t="s">
        <v>80</v>
      </c>
      <c r="B24" s="154" t="s">
        <v>81</v>
      </c>
      <c r="C24" s="149">
        <f aca="true" t="shared" si="3" ref="C24:D26">C25</f>
        <v>416780999.99999994</v>
      </c>
      <c r="D24" s="149">
        <f t="shared" si="3"/>
        <v>228299360.75</v>
      </c>
      <c r="E24" s="150">
        <f t="shared" si="1"/>
        <v>54.77681582173852</v>
      </c>
    </row>
    <row r="25" spans="1:5" s="155" customFormat="1" ht="30" customHeight="1">
      <c r="A25" s="152" t="s">
        <v>82</v>
      </c>
      <c r="B25" s="148" t="s">
        <v>83</v>
      </c>
      <c r="C25" s="153">
        <f t="shared" si="3"/>
        <v>416780999.99999994</v>
      </c>
      <c r="D25" s="153">
        <f t="shared" si="3"/>
        <v>228299360.75</v>
      </c>
      <c r="E25" s="150">
        <f t="shared" si="1"/>
        <v>54.77681582173852</v>
      </c>
    </row>
    <row r="26" spans="1:5" s="151" customFormat="1" ht="32.25" customHeight="1">
      <c r="A26" s="152" t="s">
        <v>84</v>
      </c>
      <c r="B26" s="148" t="s">
        <v>85</v>
      </c>
      <c r="C26" s="153">
        <f t="shared" si="3"/>
        <v>416780999.99999994</v>
      </c>
      <c r="D26" s="153">
        <f t="shared" si="3"/>
        <v>228299360.75</v>
      </c>
      <c r="E26" s="150">
        <f t="shared" si="1"/>
        <v>54.77681582173852</v>
      </c>
    </row>
    <row r="27" spans="1:6" s="151" customFormat="1" ht="24" customHeight="1">
      <c r="A27" s="152" t="s">
        <v>86</v>
      </c>
      <c r="B27" s="148" t="s">
        <v>87</v>
      </c>
      <c r="C27" s="153">
        <f>расх!G394-C12-C17-C32</f>
        <v>416780999.99999994</v>
      </c>
      <c r="D27" s="153">
        <v>228299360.75</v>
      </c>
      <c r="E27" s="150">
        <f t="shared" si="1"/>
        <v>54.77681582173852</v>
      </c>
      <c r="F27" s="156"/>
    </row>
    <row r="28" spans="1:5" ht="26.25" customHeight="1">
      <c r="A28" s="147" t="s">
        <v>88</v>
      </c>
      <c r="B28" s="154" t="s">
        <v>89</v>
      </c>
      <c r="C28" s="149">
        <f>C29</f>
        <v>2487600</v>
      </c>
      <c r="D28" s="149">
        <f>D29</f>
        <v>1036500</v>
      </c>
      <c r="E28" s="150">
        <f t="shared" si="1"/>
        <v>41.66666666666667</v>
      </c>
    </row>
    <row r="29" spans="1:5" ht="24.75" customHeight="1">
      <c r="A29" s="147" t="s">
        <v>90</v>
      </c>
      <c r="B29" s="154" t="s">
        <v>91</v>
      </c>
      <c r="C29" s="149">
        <f>C30+C32</f>
        <v>2487600</v>
      </c>
      <c r="D29" s="149">
        <f>D30+D32</f>
        <v>1036500</v>
      </c>
      <c r="E29" s="150">
        <f t="shared" si="1"/>
        <v>41.66666666666667</v>
      </c>
    </row>
    <row r="30" spans="1:5" ht="24.75" customHeight="1">
      <c r="A30" s="152" t="s">
        <v>92</v>
      </c>
      <c r="B30" s="148" t="s">
        <v>93</v>
      </c>
      <c r="C30" s="153">
        <f>C31</f>
        <v>2487600</v>
      </c>
      <c r="D30" s="153">
        <v>1036500</v>
      </c>
      <c r="E30" s="150">
        <f t="shared" si="1"/>
        <v>41.66666666666667</v>
      </c>
    </row>
    <row r="31" spans="1:5" ht="51.75" customHeight="1">
      <c r="A31" s="152" t="s">
        <v>94</v>
      </c>
      <c r="B31" s="148" t="s">
        <v>95</v>
      </c>
      <c r="C31" s="153">
        <v>2487600</v>
      </c>
      <c r="D31" s="153">
        <v>414600</v>
      </c>
      <c r="E31" s="150">
        <f t="shared" si="1"/>
        <v>16.666666666666664</v>
      </c>
    </row>
    <row r="32" spans="1:5" ht="24.75" customHeight="1">
      <c r="A32" s="152" t="s">
        <v>96</v>
      </c>
      <c r="B32" s="148" t="s">
        <v>97</v>
      </c>
      <c r="C32" s="153">
        <f>C33</f>
        <v>0</v>
      </c>
      <c r="D32" s="153">
        <f>D33</f>
        <v>0</v>
      </c>
      <c r="E32" s="153"/>
    </row>
    <row r="33" spans="1:5" ht="38.25" customHeight="1">
      <c r="A33" s="152" t="s">
        <v>98</v>
      </c>
      <c r="B33" s="148" t="s">
        <v>99</v>
      </c>
      <c r="C33" s="153">
        <f>C34</f>
        <v>0</v>
      </c>
      <c r="D33" s="153">
        <f>D34</f>
        <v>0</v>
      </c>
      <c r="E33" s="153"/>
    </row>
    <row r="34" spans="1:5" ht="43.5" customHeight="1">
      <c r="A34" s="152" t="s">
        <v>100</v>
      </c>
      <c r="B34" s="148" t="s">
        <v>101</v>
      </c>
      <c r="C34" s="153"/>
      <c r="D34" s="153"/>
      <c r="E34" s="153"/>
    </row>
    <row r="37" spans="1:3" ht="18">
      <c r="A37" s="157"/>
      <c r="B37" s="158"/>
      <c r="C37" s="159"/>
    </row>
    <row r="38" spans="2:7" ht="18">
      <c r="B38" s="158"/>
      <c r="C38" s="160"/>
      <c r="D38" s="161"/>
      <c r="E38" s="161"/>
      <c r="F38" s="161"/>
      <c r="G38" s="161"/>
    </row>
    <row r="39" spans="2:7" ht="18">
      <c r="B39" s="158"/>
      <c r="C39" s="162"/>
      <c r="D39" s="161"/>
      <c r="E39" s="161"/>
      <c r="F39" s="161"/>
      <c r="G39" s="161"/>
    </row>
    <row r="40" spans="2:7" ht="18">
      <c r="B40" s="158"/>
      <c r="C40" s="160"/>
      <c r="D40" s="161"/>
      <c r="E40" s="161"/>
      <c r="F40" s="161"/>
      <c r="G40" s="161"/>
    </row>
    <row r="41" spans="2:3" ht="18">
      <c r="B41" s="158"/>
      <c r="C41" s="163"/>
    </row>
    <row r="42" spans="2:3" ht="18">
      <c r="B42" s="158"/>
      <c r="C42" s="163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2015-09-01T07:57:12Z</cp:lastPrinted>
  <dcterms:created xsi:type="dcterms:W3CDTF">2004-09-08T10:28:32Z</dcterms:created>
  <dcterms:modified xsi:type="dcterms:W3CDTF">2015-09-01T07:57:15Z</dcterms:modified>
  <cp:category/>
  <cp:version/>
  <cp:contentType/>
  <cp:contentStatus/>
</cp:coreProperties>
</file>