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695" activeTab="2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'дох'!$A$1:$U$150</definedName>
    <definedName name="_xlnm.Print_Area" localSheetId="2">'ист'!$A$1:$E$39</definedName>
    <definedName name="_xlnm.Print_Area" localSheetId="1">'расх'!$A$1:$I$335</definedName>
  </definedNames>
  <calcPr fullCalcOnLoad="1"/>
</workbook>
</file>

<file path=xl/sharedStrings.xml><?xml version="1.0" encoding="utf-8"?>
<sst xmlns="http://schemas.openxmlformats.org/spreadsheetml/2006/main" count="2953" uniqueCount="681">
  <si>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</si>
  <si>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08 1 2203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</si>
  <si>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</si>
  <si>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</si>
  <si>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>06 2 5118</t>
  </si>
  <si>
    <t>08 2 4218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</si>
  <si>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</si>
  <si>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09 0 7795</t>
  </si>
  <si>
    <t>мероприятия в рамках муниципальной программы "Обеспечение населения Суоярвского района питьевой водой"</t>
  </si>
  <si>
    <t>07 0 7795</t>
  </si>
  <si>
    <t xml:space="preserve">Софинансирование программы "Обеспечение жильем молодых семей" </t>
  </si>
  <si>
    <t>08 9 7795</t>
  </si>
  <si>
    <t>Муниципальная программа "Развитие образования в Суоярвском районе"</t>
  </si>
  <si>
    <t>01 0 0000</t>
  </si>
  <si>
    <t>Оказание платных услуг по ДДОУ</t>
  </si>
  <si>
    <t>01 1 2111</t>
  </si>
  <si>
    <t>Расходы на содержание и обеспечение деятельности дошкольных учреждений</t>
  </si>
  <si>
    <t>01 1 2420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</si>
  <si>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</si>
  <si>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01 1 4206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</si>
  <si>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</si>
  <si>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01 1 4204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</si>
  <si>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</si>
  <si>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01 1 4210</t>
  </si>
  <si>
    <t>01 1 4302</t>
  </si>
  <si>
    <t>Оказание платных услуг по школам</t>
  </si>
  <si>
    <t>01 1 2112</t>
  </si>
  <si>
    <t>Оказание платных услуг по детскому дому</t>
  </si>
  <si>
    <t>01 1 2113</t>
  </si>
  <si>
    <t>Расходы на содержание и обеспечение деятельности школ</t>
  </si>
  <si>
    <t>01 1 2421</t>
  </si>
  <si>
    <t>Расходы на содержание и обеспечение деятельности учреждений дополнительного образования</t>
  </si>
  <si>
    <t>01 1 2423</t>
  </si>
  <si>
    <t>01 1 4205</t>
  </si>
  <si>
    <t>01 1 4207</t>
  </si>
  <si>
    <t>01 1 4401</t>
  </si>
  <si>
    <t>Муниципальная программа "Молодежь Суоярвского района"</t>
  </si>
  <si>
    <t>02 0 7795</t>
  </si>
  <si>
    <t>Подпрограмма "Организация отдыха и оздоровление детей" Субсидии на организацию отдыха детей в каникулярное время</t>
  </si>
  <si>
    <t>01 2 4301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</si>
  <si>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</si>
  <si>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</si>
  <si>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01 1 2435</t>
  </si>
  <si>
    <t>Подпрограмма "Комплексная безопасность муниципальных образовательных организаций"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</si>
  <si>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</si>
  <si>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01 3 7100</t>
  </si>
  <si>
    <t>Подпрограмма "Энергосбережение и повышение энергетической эффективности"</t>
  </si>
  <si>
    <t>01 4 7795</t>
  </si>
  <si>
    <t>Муниципальная программа "Развитие культуры Суоярвского района"</t>
  </si>
  <si>
    <t>03 0 0000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</si>
  <si>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</si>
  <si>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</si>
  <si>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>03 1 0000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</si>
  <si>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</si>
  <si>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03 1 6442</t>
  </si>
  <si>
    <t>Расходы на  обеспечение деятельности учреждения : оказание платных услуг по библиотеке</t>
  </si>
  <si>
    <t>03 1 2114</t>
  </si>
  <si>
    <t>Расходы на  обеспечение деятельности учреждения</t>
  </si>
  <si>
    <t>03 1 2442</t>
  </si>
  <si>
    <t>Подпрограмма "Комплектование фонда МУК "Суоярвская ЦБС"</t>
  </si>
  <si>
    <t>03 2 0000</t>
  </si>
  <si>
    <t>формирование и сохранность библиотечного фонда в рамках Подпрограммы "Комплектование фонда МУК "Суоярвская ЦБС"</t>
  </si>
  <si>
    <t>03 2 7310</t>
  </si>
  <si>
    <t>Подпрограмма "Подписка"</t>
  </si>
  <si>
    <t>03 3 0000</t>
  </si>
  <si>
    <t>реализация мероприятий в рамках Подпрограммы "Подписка"</t>
  </si>
  <si>
    <t>03 3 7226</t>
  </si>
  <si>
    <t>03 4 0000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</si>
  <si>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</si>
  <si>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</si>
  <si>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03 5 0000</t>
  </si>
  <si>
    <t>Реализация мероприятий по модернизации материально-технической базы учреждения</t>
  </si>
  <si>
    <t>Здравоохранение</t>
  </si>
  <si>
    <t>Стационарная медицинская помощь</t>
  </si>
  <si>
    <t>Погашение кредиторской задолженности по Суоярвской ЦРБ</t>
  </si>
  <si>
    <t>06 0 7470</t>
  </si>
  <si>
    <t>08 4 8491</t>
  </si>
  <si>
    <t>08 4 4208</t>
  </si>
  <si>
    <t>08 4 4211</t>
  </si>
  <si>
    <t>08 4 0120</t>
  </si>
  <si>
    <t>08 4 5020</t>
  </si>
  <si>
    <t>01 5 4210</t>
  </si>
  <si>
    <t>01 5 7402</t>
  </si>
  <si>
    <t>Мероприятия муниципальной программы «Адресная социальная помощь»</t>
  </si>
  <si>
    <t>10 0 8795</t>
  </si>
  <si>
    <t>01 5 4207</t>
  </si>
  <si>
    <t>08 4 4209</t>
  </si>
  <si>
    <t>08 4 4216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</si>
  <si>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</si>
  <si>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>01 5 4203</t>
  </si>
  <si>
    <t>08 4 5082</t>
  </si>
  <si>
    <t>Бюджетные инвестиции на приобретение объектов недвижимого имущества в государственную (муниципальную) собственность</t>
  </si>
  <si>
    <t>01 5 4310</t>
  </si>
  <si>
    <t>Другие вопросы в области социальной политики</t>
  </si>
  <si>
    <t>Муниципальная программа "Ветеран"</t>
  </si>
  <si>
    <t>04 0 8795</t>
  </si>
  <si>
    <t>Муниципальная программа "Развитие физической культуры и спорта в Суоярвском районе"</t>
  </si>
  <si>
    <t>05 0 0000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</si>
  <si>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</si>
  <si>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05 0 7795</t>
  </si>
  <si>
    <t>Софинансирование строительства ФОК в Суоярви</t>
  </si>
  <si>
    <t>05 0 9795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</si>
  <si>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</si>
  <si>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</si>
  <si>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</si>
  <si>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08 5 7457</t>
  </si>
  <si>
    <t>Своевременная уплата процентов по долговым обязательствам</t>
  </si>
  <si>
    <t>06 1 7065</t>
  </si>
  <si>
    <t>06 2 6130</t>
  </si>
  <si>
    <t>06 2 4215</t>
  </si>
  <si>
    <t>за счет ос-ка на 01.01.2015 года</t>
  </si>
  <si>
    <t>06 2 4305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</si>
  <si>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</si>
  <si>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>522</t>
  </si>
  <si>
    <t>08 3 9040</t>
  </si>
  <si>
    <t>Объекты строительства и реконструкции государственной и муниципальной собственности</t>
  </si>
  <si>
    <t>Благоустройство</t>
  </si>
  <si>
    <t>Организация и содержание мест захоронения</t>
  </si>
  <si>
    <t>08 3 7604</t>
  </si>
  <si>
    <t>08 3 7605</t>
  </si>
  <si>
    <t>Прочие мероприятия по благоустройству</t>
  </si>
  <si>
    <t>01 1 4305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</si>
  <si>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</si>
  <si>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</si>
  <si>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Софинансирование за счет средств местного бюджета субсидии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</si>
  <si>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</si>
  <si>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</si>
  <si>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</si>
  <si>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01 5 4209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</si>
  <si>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</si>
  <si>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</si>
  <si>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Приложение № 3 к решению Совета депутатов "Об исполнении бюджета муниципального образования "Суоярвский район" за 1 квартал 2015 года"</t>
  </si>
  <si>
    <t>Источники финансирования дефицита бюджета на 2015 год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</si>
  <si>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</si>
  <si>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</si>
  <si>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</si>
  <si>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</si>
  <si>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</si>
  <si>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</si>
  <si>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</si>
  <si>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</si>
  <si>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</si>
  <si>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</si>
  <si>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</si>
  <si>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</si>
  <si>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</si>
  <si>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</si>
  <si>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</si>
  <si>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</si>
  <si>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</si>
  <si>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</si>
  <si>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</si>
  <si>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</si>
  <si>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</si>
  <si>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</si>
  <si>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</si>
  <si>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</si>
  <si>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</si>
  <si>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</si>
  <si>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</si>
  <si>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</si>
  <si>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</si>
  <si>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</si>
  <si>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</si>
  <si>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</si>
  <si>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</si>
  <si>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</si>
  <si>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</si>
  <si>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</si>
  <si>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</si>
  <si>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</si>
  <si>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</si>
  <si>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</si>
  <si>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</si>
  <si>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</si>
  <si>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</si>
  <si>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</si>
  <si>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</si>
  <si>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</si>
  <si>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</si>
  <si>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</si>
  <si>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</si>
  <si>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</si>
  <si>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</si>
  <si>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</si>
  <si>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</si>
  <si>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</si>
  <si>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</si>
  <si>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</si>
  <si>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</si>
  <si>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</si>
  <si>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</si>
  <si>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</si>
  <si>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</si>
  <si>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</si>
  <si>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</si>
  <si>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</si>
  <si>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</si>
  <si>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</si>
  <si>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</si>
  <si>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</si>
  <si>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Программа оказания гражданам государственной социальной помощи "Адресная социальная помощь"</t>
  </si>
  <si>
    <t>530</t>
  </si>
  <si>
    <t>Субсидии на обеспечение молоком (заменяющими продуктами) обучающихся общеобразовательных учреждений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</si>
  <si>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</si>
  <si>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</si>
  <si>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</si>
  <si>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</si>
  <si>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</si>
  <si>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</si>
  <si>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</si>
  <si>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</si>
  <si>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</si>
  <si>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</si>
  <si>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</si>
  <si>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</si>
  <si>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</si>
  <si>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</si>
  <si>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</si>
  <si>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</si>
  <si>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</si>
  <si>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</si>
  <si>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</si>
  <si>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</si>
  <si>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</si>
  <si>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</si>
  <si>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</si>
  <si>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</si>
  <si>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</si>
  <si>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</si>
  <si>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</si>
  <si>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</si>
  <si>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</si>
  <si>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</si>
  <si>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</si>
  <si>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</si>
  <si>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</si>
  <si>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</si>
  <si>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</si>
  <si>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</si>
  <si>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</si>
  <si>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</si>
  <si>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</si>
  <si>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</si>
  <si>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</si>
  <si>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</si>
  <si>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</si>
  <si>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01 3 7795</t>
  </si>
  <si>
    <t>03 4 7795</t>
  </si>
  <si>
    <t>03 5 7795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</si>
  <si>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</si>
  <si>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</si>
  <si>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</si>
  <si>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</si>
  <si>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</si>
  <si>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</si>
  <si>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</si>
  <si>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</si>
  <si>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</si>
  <si>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Субсидия на выравнивание бюджетной обеспеченности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</si>
  <si>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</si>
  <si>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</si>
  <si>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</si>
  <si>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</si>
  <si>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</si>
  <si>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</si>
  <si>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</si>
  <si>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</si>
  <si>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</si>
  <si>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</si>
  <si>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</si>
  <si>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</si>
  <si>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</si>
  <si>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</si>
  <si>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01 9 4301</t>
  </si>
  <si>
    <t>412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</si>
  <si>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</si>
  <si>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</si>
  <si>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</si>
  <si>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</si>
  <si>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</si>
  <si>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</si>
  <si>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Утверждено по бюджету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</si>
  <si>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</si>
  <si>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</si>
  <si>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</si>
  <si>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</si>
  <si>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</si>
  <si>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</si>
  <si>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</si>
  <si>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</si>
  <si>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</si>
  <si>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</si>
  <si>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</si>
  <si>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</si>
  <si>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</si>
  <si>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</si>
  <si>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</si>
  <si>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</si>
  <si>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</si>
  <si>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</si>
  <si>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</si>
  <si>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</si>
  <si>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</si>
  <si>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1.1.</t>
  </si>
  <si>
    <t>Налог на доходы физических лиц</t>
  </si>
  <si>
    <t>110</t>
  </si>
  <si>
    <t>1.1.1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</si>
  <si>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</si>
  <si>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</si>
  <si>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</si>
  <si>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1.1.2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</si>
  <si>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</si>
  <si>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</si>
  <si>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1.1.3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</si>
  <si>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</si>
  <si>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</si>
  <si>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1.1.4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</si>
  <si>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</si>
  <si>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</si>
  <si>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</si>
  <si>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</si>
  <si>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</si>
  <si>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</si>
  <si>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2.1.1</t>
  </si>
  <si>
    <t>2.1.2</t>
  </si>
  <si>
    <t>Единый налог на вмененный доход для отдельных видов деятельности (за налоговые периоды, истекшие до 1 января 2011 года)</t>
  </si>
  <si>
    <t>2.2.</t>
  </si>
  <si>
    <t xml:space="preserve">Единый сельскохозяйственный налог </t>
  </si>
  <si>
    <t>2.2.1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</si>
  <si>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</si>
  <si>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2.2.2</t>
  </si>
  <si>
    <t>Единый сельскохозяйственный налог( за налоговые периоды, истекшие до 1 января 2011 года)</t>
  </si>
  <si>
    <t>2.3.</t>
  </si>
  <si>
    <t>Налог, взимаемый всвязи с применением патентной системы налогообложения</t>
  </si>
  <si>
    <t>2.3.1</t>
  </si>
  <si>
    <t>Налог, взимаемый всвязи с применением патентной системы налогообложения, зачисляемые в бюджеты муниципальных районов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</si>
  <si>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</si>
  <si>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</si>
  <si>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</si>
  <si>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</si>
  <si>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</si>
  <si>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</si>
  <si>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3.2.</t>
  </si>
  <si>
    <t>Государственная пошлина за государственную регистрацию, а также за совершение прочих юридически значимых действий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</si>
  <si>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</si>
  <si>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</si>
  <si>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</si>
  <si>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5.</t>
  </si>
  <si>
    <t>ДОХОДЫ ОТ ИСПОЛЬЗОВАНИЯ ИМУЩЕСТВА, НАХОДЯЩЕГОСЯ В ГОСУДАРСТВЕННОЙ И МУНИЦИПАЛЬНОЙ СОБСТВЕННОСТИ</t>
  </si>
  <si>
    <t>5.1.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</si>
  <si>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</si>
  <si>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</si>
  <si>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</si>
  <si>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5.2.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</si>
  <si>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</si>
  <si>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</si>
  <si>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5.2.1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</si>
  <si>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</si>
  <si>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013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</si>
  <si>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</si>
  <si>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</si>
  <si>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</si>
  <si>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</si>
  <si>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</si>
  <si>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</si>
  <si>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</si>
  <si>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</si>
  <si>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</si>
  <si>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</si>
  <si>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7.</t>
  </si>
  <si>
    <t>ДОХОДЫ ОТ ОКАЗАНИЯ ПЛАТНЫХ УСЛУГ И КОМПЕНСАЦИИ ЗАТРАТ ГОСУДАРСТВА</t>
  </si>
  <si>
    <t>7.1.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</si>
  <si>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</si>
  <si>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</si>
  <si>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</si>
  <si>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8.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</si>
  <si>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</si>
  <si>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</si>
  <si>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</si>
  <si>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</si>
  <si>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</si>
  <si>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</si>
  <si>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</si>
  <si>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</si>
  <si>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06</t>
  </si>
  <si>
    <t>430</t>
  </si>
  <si>
    <t>8.2.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</si>
  <si>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</si>
  <si>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025</t>
  </si>
  <si>
    <t>9.</t>
  </si>
  <si>
    <t>ШТРАФЫ, САНКЦИИ, ВОЗМЕЩЕНИЕ УЩЕРБА</t>
  </si>
  <si>
    <t>16</t>
  </si>
  <si>
    <t>9.1.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</si>
  <si>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</si>
  <si>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</si>
  <si>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</si>
  <si>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</si>
  <si>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</si>
  <si>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</si>
  <si>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</si>
  <si>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</si>
  <si>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</si>
  <si>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</si>
  <si>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>30</t>
  </si>
  <si>
    <t>014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</si>
  <si>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</si>
  <si>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</si>
  <si>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</si>
  <si>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</si>
  <si>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</si>
  <si>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</si>
  <si>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</si>
  <si>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</si>
  <si>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10.</t>
  </si>
  <si>
    <t>ПРОЧИЕ НЕНАЛОГОВЫЕ ДОХОДЫ</t>
  </si>
  <si>
    <t>17</t>
  </si>
  <si>
    <t>Невыясненные поступления, зачисляемые в бюджеты муниципальных районов</t>
  </si>
  <si>
    <t>180</t>
  </si>
  <si>
    <t>10.1.</t>
  </si>
  <si>
    <t>Прочие неналоговые доходы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</si>
  <si>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</si>
  <si>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</si>
  <si>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</si>
  <si>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</si>
  <si>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</si>
  <si>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</si>
  <si>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</si>
  <si>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</si>
  <si>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</si>
  <si>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</si>
  <si>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1.2.</t>
  </si>
  <si>
    <t>Субсидии бюджетам субъектов  Российской Федерации и муниципальных образований</t>
  </si>
  <si>
    <t>Субсидии на господдержку малого и среднего предпринимательства</t>
  </si>
  <si>
    <t>009</t>
  </si>
  <si>
    <t>Субсидия на реализацию программы "Развитие дорожного хозяйства РК"</t>
  </si>
  <si>
    <t>041</t>
  </si>
  <si>
    <t>Субсидии бюджетам муниципальных районов на реализацию федеральных целевых программ</t>
  </si>
  <si>
    <t>051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</si>
  <si>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</si>
  <si>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077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</si>
  <si>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</si>
  <si>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</si>
  <si>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089</t>
  </si>
  <si>
    <t>Субсидии бюджетам муниципальных районов на модернизацию региональных систем общего образования</t>
  </si>
  <si>
    <t>145</t>
  </si>
  <si>
    <t>Прочие субсидии</t>
  </si>
  <si>
    <t>999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</si>
  <si>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</si>
  <si>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</si>
  <si>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</si>
  <si>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</si>
  <si>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</si>
  <si>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</si>
  <si>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</si>
  <si>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</si>
  <si>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</si>
  <si>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</si>
  <si>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</si>
  <si>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0100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</si>
  <si>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</si>
  <si>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</si>
  <si>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</si>
  <si>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</si>
  <si>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</si>
  <si>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</si>
  <si>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Прочие субвенции бюджетам </t>
  </si>
  <si>
    <t>Прочие субвенции бюджетам муниципальных районов</t>
  </si>
  <si>
    <t>1.4.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</si>
  <si>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</si>
  <si>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</si>
  <si>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</si>
  <si>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</si>
  <si>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</si>
  <si>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</si>
  <si>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</si>
  <si>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</si>
  <si>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Прочие межбюджетные трансферты, передаваемые бюджетам муниципальных районов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</si>
  <si>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</si>
  <si>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</si>
  <si>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</si>
  <si>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1.7.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</si>
  <si>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</si>
  <si>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</si>
  <si>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</si>
  <si>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</si>
  <si>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</si>
  <si>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</si>
  <si>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</si>
  <si>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</si>
  <si>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</si>
  <si>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</si>
  <si>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</si>
  <si>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</si>
  <si>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</si>
  <si>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</si>
  <si>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</si>
  <si>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</si>
  <si>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</si>
  <si>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</si>
  <si>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</si>
  <si>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</si>
  <si>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</si>
  <si>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</si>
  <si>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</si>
  <si>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</si>
  <si>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</si>
  <si>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</si>
  <si>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</si>
  <si>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</si>
  <si>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</si>
  <si>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</si>
  <si>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</si>
  <si>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</si>
  <si>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</si>
  <si>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</si>
  <si>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</si>
  <si>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</si>
  <si>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</si>
  <si>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</si>
  <si>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</si>
  <si>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</si>
  <si>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</si>
  <si>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</si>
  <si>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</si>
  <si>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</si>
  <si>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</si>
  <si>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</si>
  <si>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</si>
  <si>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</si>
  <si>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</si>
  <si>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</si>
  <si>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</si>
  <si>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</si>
  <si>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</si>
  <si>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</si>
  <si>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</si>
  <si>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</si>
  <si>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</si>
  <si>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</si>
  <si>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</si>
  <si>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</si>
  <si>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</si>
  <si>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</si>
  <si>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01 9 4309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</si>
  <si>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</si>
  <si>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</si>
  <si>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322</t>
  </si>
  <si>
    <t>Субсидии гражданам на приобретение жилья (за счет остатка на 01.01.2014 )</t>
  </si>
  <si>
    <t>Субсидии гражданам на приобретение жилья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</si>
  <si>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</si>
  <si>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</si>
  <si>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</si>
  <si>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</si>
  <si>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</si>
  <si>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</si>
  <si>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детдом, прием и опек</t>
  </si>
  <si>
    <t>субвенция КЦСОНу</t>
  </si>
  <si>
    <t>дотация поселениям</t>
  </si>
  <si>
    <t>произв-во и оборот алкоголя</t>
  </si>
  <si>
    <t>регулир.цен</t>
  </si>
  <si>
    <t>администрат.комиссии</t>
  </si>
  <si>
    <t>орг.и провед.мер.по защ.насел от болезней, общих для чел. и животн</t>
  </si>
  <si>
    <t>опека и попеч</t>
  </si>
  <si>
    <t>субсидии прочие, всего</t>
  </si>
  <si>
    <t>АСП питание шк</t>
  </si>
  <si>
    <t>молоко 1-5 классы</t>
  </si>
  <si>
    <t>наказы</t>
  </si>
  <si>
    <t>компл.библ.фондов</t>
  </si>
  <si>
    <t>комп.малооб., не получ напр в д\с</t>
  </si>
  <si>
    <t>организ.отдыха детей в каник.время</t>
  </si>
  <si>
    <t>доплаты культуре по Указу</t>
  </si>
  <si>
    <t>доплаты работникам допобраз</t>
  </si>
  <si>
    <t>субсидия на выравнивание БО</t>
  </si>
  <si>
    <t>федеральные программы, всего</t>
  </si>
  <si>
    <t>Жилье молодым семьям</t>
  </si>
  <si>
    <t>"Доступная среда"</t>
  </si>
  <si>
    <t>"Культура России"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</si>
  <si>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</si>
  <si>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</si>
  <si>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</si>
  <si>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 счет собственных</t>
  </si>
  <si>
    <t>за сч.платных</t>
  </si>
  <si>
    <t>за сч целевых от РК</t>
  </si>
  <si>
    <t>за сч целевых от поселений</t>
  </si>
  <si>
    <t>к решению "Об исполнении бюджета муниципального образования «Суоярвский район» за 1 квартал 2015 год</t>
  </si>
  <si>
    <t>Структура доходов бюджета муниципального образования "Суоярвский район" в 2015 году</t>
  </si>
  <si>
    <t xml:space="preserve">Проценты, полученные от предоставления бюджетных кредитов внутри страны </t>
  </si>
  <si>
    <t>5.1.1</t>
  </si>
  <si>
    <t>5.2.1.1</t>
  </si>
  <si>
    <t>5.3.2</t>
  </si>
  <si>
    <t>5.3.1.2</t>
  </si>
  <si>
    <t>6.1.1.</t>
  </si>
  <si>
    <t>6.1.2.</t>
  </si>
  <si>
    <t>6.1.3.</t>
  </si>
  <si>
    <t>Плата за выбросы загрязняющих веществ в водные объекта</t>
  </si>
  <si>
    <t>6.1.4.</t>
  </si>
  <si>
    <t xml:space="preserve">Прочие доходы от оказания платных услуг (работ) </t>
  </si>
  <si>
    <t>990</t>
  </si>
  <si>
    <t>7.1.1.</t>
  </si>
  <si>
    <t>8.1.1.</t>
  </si>
  <si>
    <t>8.1.2.</t>
  </si>
  <si>
    <t>8.2.1.</t>
  </si>
  <si>
    <t>8.2.2.</t>
  </si>
  <si>
    <t>9.1.1.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</si>
  <si>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</si>
  <si>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9.1.2.</t>
  </si>
  <si>
    <t>9.2.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</si>
  <si>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</si>
  <si>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9.2.1.</t>
  </si>
  <si>
    <t>9.3.</t>
  </si>
  <si>
    <t>9.3.1.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</si>
  <si>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</si>
  <si>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9.4.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</si>
  <si>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</si>
  <si>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9.4.1.</t>
  </si>
  <si>
    <t>9.4.2.</t>
  </si>
  <si>
    <t>9.5.</t>
  </si>
  <si>
    <t>9.5.1.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</si>
  <si>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</si>
  <si>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9.6.</t>
  </si>
  <si>
    <t>9.6.1.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</si>
  <si>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</si>
  <si>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9.7.</t>
  </si>
  <si>
    <t>9.7.1.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</si>
  <si>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</si>
  <si>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9.8.</t>
  </si>
  <si>
    <t>9.8.1.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</si>
  <si>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</si>
  <si>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9.9.</t>
  </si>
  <si>
    <t>9.9.1.</t>
  </si>
  <si>
    <t>1.1.1.1</t>
  </si>
  <si>
    <t>1.1.5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</si>
  <si>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</si>
  <si>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088</t>
  </si>
  <si>
    <t>1.1.6</t>
  </si>
  <si>
    <t>1.1.7</t>
  </si>
  <si>
    <t>1.2.1</t>
  </si>
  <si>
    <t>1.2.1.1</t>
  </si>
  <si>
    <t>1.3.1</t>
  </si>
  <si>
    <t>1.3.1.1</t>
  </si>
  <si>
    <t>1.3.2</t>
  </si>
  <si>
    <t>1.3.2.1</t>
  </si>
  <si>
    <t>1.3.3</t>
  </si>
  <si>
    <t>1.3.3.1</t>
  </si>
  <si>
    <t>1.3.4</t>
  </si>
  <si>
    <t>1.3.4.1</t>
  </si>
  <si>
    <t>1.3.5</t>
  </si>
  <si>
    <t>1.3.6</t>
  </si>
  <si>
    <t>1.3.6.1</t>
  </si>
  <si>
    <t>1.4.1</t>
  </si>
  <si>
    <t>1.4.1.1</t>
  </si>
  <si>
    <t>1.4.2</t>
  </si>
  <si>
    <t>1.4.2.1</t>
  </si>
  <si>
    <t>1.4.2.2</t>
  </si>
  <si>
    <t>1.4.2.3</t>
  </si>
  <si>
    <t>1.4.2.4</t>
  </si>
  <si>
    <t>1.5.</t>
  </si>
  <si>
    <t>1.5.1</t>
  </si>
  <si>
    <t>1.6.1.</t>
  </si>
  <si>
    <t>1.7.1.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</si>
  <si>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</si>
  <si>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</si>
  <si>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образования «Суоярвский район» за 1 квартал 2015 года</t>
  </si>
  <si>
    <t>Ведомственная структура расходов бюджета муниципального образования "Суоярвский район" на 2015 год по разделам и подразделам, целевым статьям и видам расходов классификации расходов бюджетов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</si>
  <si>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</si>
  <si>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</si>
  <si>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08 1 1202</t>
  </si>
  <si>
    <t>08 1 1208</t>
  </si>
  <si>
    <t>08 1 4202</t>
  </si>
  <si>
    <t>08 1 4212</t>
  </si>
  <si>
    <t>08 1 4213</t>
  </si>
  <si>
    <t>08 1 4214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</si>
  <si>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</si>
  <si>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08 1 6203</t>
  </si>
  <si>
    <t>08 1 6204</t>
  </si>
  <si>
    <t>08 1 6206</t>
  </si>
  <si>
    <t>08 1 6218</t>
  </si>
  <si>
    <t>08 1 6219</t>
  </si>
  <si>
    <t>08 1 6302</t>
  </si>
  <si>
    <t>08 1 7501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</si>
</sst>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  <numFmt numFmtId="179" formatCode="#,##0.00000"/>
    <numFmt numFmtId="180" formatCode="#,##0.000000"/>
  </numFmts>
  <fonts count="7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name val="Times New Roman Cyr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12"/>
      <name val="Times New Roman"/>
      <family val="1"/>
    </font>
    <font>
      <sz val="12"/>
      <name val="Arial Cyr"/>
      <family val="0"/>
    </font>
    <font>
      <sz val="12"/>
      <color indexed="58"/>
      <name val="Times New Roman"/>
      <family val="1"/>
    </font>
    <font>
      <sz val="12"/>
      <color indexed="18"/>
      <name val="Times New Roman"/>
      <family val="1"/>
    </font>
    <font>
      <sz val="14"/>
      <color indexed="58"/>
      <name val="Times New Roman"/>
      <family val="1"/>
    </font>
    <font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12"/>
      <color indexed="17"/>
      <name val="Times New Roman"/>
      <family val="1"/>
    </font>
    <font>
      <b/>
      <sz val="10"/>
      <color indexed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7" borderId="1" applyNumberFormat="0" applyAlignment="0" applyProtection="0"/>
    <xf numFmtId="0" fontId="56" fillId="20" borderId="2" applyNumberFormat="0" applyAlignment="0" applyProtection="0"/>
    <xf numFmtId="0" fontId="5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1" borderId="7" applyNumberFormat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4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4" fontId="2" fillId="0" borderId="11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3" fontId="15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14" xfId="0" applyNumberFormat="1" applyFont="1" applyFill="1" applyBorder="1" applyAlignment="1" applyProtection="1">
      <alignment horizontal="center" vertical="top"/>
      <protection locked="0"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6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2" fillId="0" borderId="14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 applyProtection="1">
      <alignment horizontal="center" vertical="top"/>
      <protection locked="0"/>
    </xf>
    <xf numFmtId="49" fontId="6" fillId="0" borderId="14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 applyProtection="1">
      <alignment horizontal="center" vertical="top"/>
      <protection/>
    </xf>
    <xf numFmtId="49" fontId="11" fillId="22" borderId="14" xfId="0" applyNumberFormat="1" applyFont="1" applyFill="1" applyBorder="1" applyAlignment="1" applyProtection="1">
      <alignment horizontal="center" vertical="top"/>
      <protection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center" vertical="top"/>
      <protection locked="0"/>
    </xf>
    <xf numFmtId="49" fontId="16" fillId="0" borderId="14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4" fontId="2" fillId="0" borderId="16" xfId="0" applyNumberFormat="1" applyFont="1" applyBorder="1" applyAlignment="1">
      <alignment vertical="top"/>
    </xf>
    <xf numFmtId="49" fontId="2" fillId="0" borderId="17" xfId="0" applyNumberFormat="1" applyFont="1" applyFill="1" applyBorder="1" applyAlignment="1" applyProtection="1">
      <alignment horizontal="center" vertical="top"/>
      <protection/>
    </xf>
    <xf numFmtId="49" fontId="11" fillId="24" borderId="14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49" fontId="2" fillId="0" borderId="19" xfId="0" applyNumberFormat="1" applyFont="1" applyBorder="1" applyAlignment="1" applyProtection="1">
      <alignment horizontal="center" vertical="top"/>
      <protection locked="0"/>
    </xf>
    <xf numFmtId="49" fontId="12" fillId="0" borderId="15" xfId="0" applyNumberFormat="1" applyFont="1" applyBorder="1" applyAlignment="1" applyProtection="1">
      <alignment horizontal="center" vertical="top"/>
      <protection locked="0"/>
    </xf>
    <xf numFmtId="49" fontId="3" fillId="24" borderId="15" xfId="0" applyNumberFormat="1" applyFont="1" applyFill="1" applyBorder="1" applyAlignment="1" applyProtection="1">
      <alignment horizontal="center" vertical="top"/>
      <protection locked="0"/>
    </xf>
    <xf numFmtId="49" fontId="11" fillId="22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 applyProtection="1">
      <alignment horizontal="center" vertical="top"/>
      <protection locked="0"/>
    </xf>
    <xf numFmtId="49" fontId="8" fillId="0" borderId="15" xfId="0" applyNumberFormat="1" applyFont="1" applyBorder="1" applyAlignment="1" applyProtection="1">
      <alignment horizontal="center" vertical="top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49" fontId="3" fillId="24" borderId="15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49" fontId="11" fillId="24" borderId="14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" fontId="11" fillId="24" borderId="16" xfId="0" applyNumberFormat="1" applyFont="1" applyFill="1" applyBorder="1" applyAlignment="1">
      <alignment vertical="top"/>
    </xf>
    <xf numFmtId="4" fontId="6" fillId="0" borderId="16" xfId="0" applyNumberFormat="1" applyFont="1" applyFill="1" applyBorder="1" applyAlignment="1">
      <alignment vertical="top"/>
    </xf>
    <xf numFmtId="4" fontId="16" fillId="0" borderId="16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1" xfId="0" applyNumberFormat="1" applyFont="1" applyFill="1" applyBorder="1" applyAlignment="1" applyProtection="1">
      <alignment horizontal="center" vertical="top"/>
      <protection/>
    </xf>
    <xf numFmtId="49" fontId="16" fillId="0" borderId="19" xfId="0" applyNumberFormat="1" applyFont="1" applyBorder="1" applyAlignment="1" applyProtection="1">
      <alignment horizontal="center" vertical="top"/>
      <protection locked="0"/>
    </xf>
    <xf numFmtId="4" fontId="16" fillId="0" borderId="21" xfId="0" applyNumberFormat="1" applyFont="1" applyBorder="1" applyAlignment="1">
      <alignment vertical="top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49" fontId="11" fillId="22" borderId="15" xfId="0" applyNumberFormat="1" applyFont="1" applyFill="1" applyBorder="1" applyAlignment="1">
      <alignment horizontal="center" vertical="top"/>
    </xf>
    <xf numFmtId="49" fontId="19" fillId="0" borderId="15" xfId="0" applyNumberFormat="1" applyFont="1" applyBorder="1" applyAlignment="1" applyProtection="1">
      <alignment horizontal="center" vertical="top"/>
      <protection locked="0"/>
    </xf>
    <xf numFmtId="49" fontId="11" fillId="24" borderId="22" xfId="0" applyNumberFormat="1" applyFont="1" applyFill="1" applyBorder="1" applyAlignment="1" applyProtection="1">
      <alignment horizontal="center" vertical="top"/>
      <protection locked="0"/>
    </xf>
    <xf numFmtId="49" fontId="3" fillId="24" borderId="22" xfId="0" applyNumberFormat="1" applyFont="1" applyFill="1" applyBorder="1" applyAlignment="1" applyProtection="1">
      <alignment horizontal="center" vertical="top"/>
      <protection locked="0"/>
    </xf>
    <xf numFmtId="49" fontId="6" fillId="0" borderId="22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6" fillId="0" borderId="23" xfId="0" applyNumberFormat="1" applyFont="1" applyFill="1" applyBorder="1" applyAlignment="1" applyProtection="1">
      <alignment horizontal="center" vertical="top"/>
      <protection locked="0"/>
    </xf>
    <xf numFmtId="49" fontId="11" fillId="22" borderId="14" xfId="0" applyNumberFormat="1" applyFont="1" applyFill="1" applyBorder="1" applyAlignment="1">
      <alignment horizontal="center" vertical="top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9" fontId="19" fillId="0" borderId="1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center" vertical="top"/>
      <protection locked="0"/>
    </xf>
    <xf numFmtId="49" fontId="6" fillId="0" borderId="25" xfId="0" applyNumberFormat="1" applyFont="1" applyBorder="1" applyAlignment="1" applyProtection="1">
      <alignment horizontal="center" vertical="top"/>
      <protection locked="0"/>
    </xf>
    <xf numFmtId="49" fontId="16" fillId="0" borderId="25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Border="1" applyAlignment="1" applyProtection="1">
      <alignment horizontal="center" vertical="top"/>
      <protection locked="0"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49" fontId="11" fillId="22" borderId="22" xfId="0" applyNumberFormat="1" applyFont="1" applyFill="1" applyBorder="1" applyAlignment="1" applyProtection="1">
      <alignment horizontal="center" vertical="top"/>
      <protection locked="0"/>
    </xf>
    <xf numFmtId="49" fontId="3" fillId="0" borderId="22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2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>
      <alignment horizontal="center" vertical="center"/>
    </xf>
    <xf numFmtId="49" fontId="3" fillId="24" borderId="22" xfId="0" applyNumberFormat="1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2" xfId="0" applyNumberFormat="1" applyFont="1" applyFill="1" applyBorder="1" applyAlignment="1" applyProtection="1">
      <alignment horizontal="center" vertical="top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2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center" vertical="top"/>
    </xf>
    <xf numFmtId="4" fontId="11" fillId="24" borderId="10" xfId="0" applyNumberFormat="1" applyFont="1" applyFill="1" applyBorder="1" applyAlignment="1">
      <alignment vertical="top"/>
    </xf>
    <xf numFmtId="49" fontId="11" fillId="24" borderId="14" xfId="0" applyNumberFormat="1" applyFont="1" applyFill="1" applyBorder="1" applyAlignment="1" applyProtection="1">
      <alignment horizontal="center" vertical="top"/>
      <protection locked="0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22" xfId="0" applyNumberFormat="1" applyFont="1" applyFill="1" applyBorder="1" applyAlignment="1" applyProtection="1">
      <alignment horizontal="center" vertical="top"/>
      <protection locked="0"/>
    </xf>
    <xf numFmtId="49" fontId="11" fillId="24" borderId="14" xfId="0" applyNumberFormat="1" applyFont="1" applyFill="1" applyBorder="1" applyAlignment="1" applyProtection="1">
      <alignment horizontal="center" vertical="top"/>
      <protection/>
    </xf>
    <xf numFmtId="4" fontId="3" fillId="24" borderId="10" xfId="0" applyNumberFormat="1" applyFont="1" applyFill="1" applyBorder="1" applyAlignment="1">
      <alignment vertical="top"/>
    </xf>
    <xf numFmtId="49" fontId="3" fillId="24" borderId="27" xfId="0" applyNumberFormat="1" applyFont="1" applyFill="1" applyBorder="1" applyAlignment="1">
      <alignment horizontal="left" vertical="top"/>
    </xf>
    <xf numFmtId="49" fontId="3" fillId="24" borderId="28" xfId="0" applyNumberFormat="1" applyFont="1" applyFill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center" vertical="top"/>
    </xf>
    <xf numFmtId="49" fontId="3" fillId="24" borderId="29" xfId="0" applyNumberFormat="1" applyFont="1" applyFill="1" applyBorder="1" applyAlignment="1">
      <alignment horizontal="center" vertical="top"/>
    </xf>
    <xf numFmtId="4" fontId="11" fillId="24" borderId="30" xfId="0" applyNumberFormat="1" applyFont="1" applyFill="1" applyBorder="1" applyAlignment="1">
      <alignment vertical="top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20" fillId="0" borderId="0" xfId="0" applyNumberFormat="1" applyFont="1" applyAlignment="1">
      <alignment horizontal="center" vertical="top"/>
    </xf>
    <xf numFmtId="3" fontId="20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horizontal="right" vertical="top"/>
    </xf>
    <xf numFmtId="0" fontId="24" fillId="0" borderId="2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top"/>
    </xf>
    <xf numFmtId="0" fontId="26" fillId="0" borderId="10" xfId="0" applyFont="1" applyBorder="1" applyAlignment="1">
      <alignment vertical="justify" wrapText="1"/>
    </xf>
    <xf numFmtId="49" fontId="27" fillId="0" borderId="10" xfId="0" applyNumberFormat="1" applyFont="1" applyBorder="1" applyAlignment="1" quotePrefix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3" fontId="25" fillId="0" borderId="16" xfId="0" applyNumberFormat="1" applyFont="1" applyBorder="1" applyAlignment="1">
      <alignment vertical="top"/>
    </xf>
    <xf numFmtId="4" fontId="20" fillId="22" borderId="10" xfId="0" applyNumberFormat="1" applyFont="1" applyFill="1" applyBorder="1" applyAlignment="1">
      <alignment vertical="top"/>
    </xf>
    <xf numFmtId="0" fontId="28" fillId="0" borderId="0" xfId="0" applyFont="1" applyAlignment="1">
      <alignment vertical="top"/>
    </xf>
    <xf numFmtId="0" fontId="29" fillId="0" borderId="10" xfId="0" applyFont="1" applyBorder="1" applyAlignment="1">
      <alignment vertical="top"/>
    </xf>
    <xf numFmtId="0" fontId="11" fillId="0" borderId="10" xfId="0" applyFont="1" applyBorder="1" applyAlignment="1">
      <alignment vertical="justify" wrapText="1"/>
    </xf>
    <xf numFmtId="49" fontId="11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top"/>
    </xf>
    <xf numFmtId="3" fontId="29" fillId="0" borderId="10" xfId="0" applyNumberFormat="1" applyFont="1" applyBorder="1" applyAlignment="1">
      <alignment vertical="top"/>
    </xf>
    <xf numFmtId="3" fontId="29" fillId="0" borderId="11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justify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 quotePrefix="1">
      <alignment horizontal="center" vertical="top" wrapText="1"/>
    </xf>
    <xf numFmtId="4" fontId="31" fillId="0" borderId="10" xfId="0" applyNumberFormat="1" applyFont="1" applyBorder="1" applyAlignment="1">
      <alignment vertical="top"/>
    </xf>
    <xf numFmtId="3" fontId="30" fillId="0" borderId="10" xfId="0" applyNumberFormat="1" applyFont="1" applyBorder="1" applyAlignment="1">
      <alignment vertical="top"/>
    </xf>
    <xf numFmtId="3" fontId="30" fillId="0" borderId="11" xfId="0" applyNumberFormat="1" applyFont="1" applyBorder="1" applyAlignment="1">
      <alignment vertical="top"/>
    </xf>
    <xf numFmtId="0" fontId="31" fillId="0" borderId="0" xfId="0" applyFont="1" applyAlignment="1">
      <alignment vertical="top"/>
    </xf>
    <xf numFmtId="49" fontId="23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49" fontId="33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 quotePrefix="1">
      <alignment horizontal="center" vertical="top" wrapText="1"/>
    </xf>
    <xf numFmtId="3" fontId="23" fillId="0" borderId="10" xfId="0" applyNumberFormat="1" applyFont="1" applyBorder="1" applyAlignment="1">
      <alignment vertical="top"/>
    </xf>
    <xf numFmtId="3" fontId="23" fillId="0" borderId="11" xfId="0" applyNumberFormat="1" applyFont="1" applyBorder="1" applyAlignment="1">
      <alignment vertical="top"/>
    </xf>
    <xf numFmtId="0" fontId="20" fillId="0" borderId="10" xfId="0" applyFont="1" applyBorder="1" applyAlignment="1">
      <alignment vertical="justify" wrapText="1"/>
    </xf>
    <xf numFmtId="0" fontId="2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>
      <alignment vertical="center"/>
    </xf>
    <xf numFmtId="178" fontId="20" fillId="0" borderId="10" xfId="53" applyNumberFormat="1" applyFont="1" applyFill="1" applyBorder="1" applyAlignment="1" applyProtection="1">
      <alignment horizontal="right" vertical="justify"/>
      <protection hidden="1"/>
    </xf>
    <xf numFmtId="0" fontId="31" fillId="0" borderId="10" xfId="0" applyFont="1" applyBorder="1" applyAlignment="1">
      <alignment horizontal="justify" vertical="top" wrapText="1"/>
    </xf>
    <xf numFmtId="49" fontId="31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justify" vertical="top" wrapText="1"/>
    </xf>
    <xf numFmtId="0" fontId="33" fillId="0" borderId="10" xfId="0" applyFont="1" applyBorder="1" applyAlignment="1">
      <alignment vertical="justify" wrapText="1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wrapText="1"/>
    </xf>
    <xf numFmtId="0" fontId="29" fillId="0" borderId="10" xfId="0" applyFont="1" applyBorder="1" applyAlignment="1">
      <alignment vertical="center"/>
    </xf>
    <xf numFmtId="16" fontId="30" fillId="0" borderId="10" xfId="0" applyNumberFormat="1" applyFont="1" applyBorder="1" applyAlignment="1">
      <alignment vertical="top"/>
    </xf>
    <xf numFmtId="0" fontId="31" fillId="0" borderId="10" xfId="53" applyNumberFormat="1" applyFont="1" applyFill="1" applyBorder="1" applyAlignment="1" applyProtection="1">
      <alignment vertical="center" wrapText="1"/>
      <protection hidden="1"/>
    </xf>
    <xf numFmtId="49" fontId="34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3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vertical="top"/>
    </xf>
    <xf numFmtId="0" fontId="20" fillId="0" borderId="10" xfId="53" applyNumberFormat="1" applyFont="1" applyFill="1" applyBorder="1" applyAlignment="1" applyProtection="1">
      <alignment vertical="center" wrapText="1"/>
      <protection hidden="1"/>
    </xf>
    <xf numFmtId="49" fontId="30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vertical="top"/>
    </xf>
    <xf numFmtId="3" fontId="36" fillId="0" borderId="10" xfId="0" applyNumberFormat="1" applyFont="1" applyBorder="1" applyAlignment="1">
      <alignment vertical="top"/>
    </xf>
    <xf numFmtId="3" fontId="36" fillId="0" borderId="11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3" fontId="29" fillId="0" borderId="10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0" fontId="20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vertical="top"/>
    </xf>
    <xf numFmtId="49" fontId="11" fillId="0" borderId="10" xfId="0" applyNumberFormat="1" applyFont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justify" wrapText="1"/>
    </xf>
    <xf numFmtId="3" fontId="15" fillId="0" borderId="10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/>
    </xf>
    <xf numFmtId="0" fontId="20" fillId="0" borderId="0" xfId="0" applyFont="1" applyAlignment="1">
      <alignment wrapText="1"/>
    </xf>
    <xf numFmtId="0" fontId="30" fillId="0" borderId="16" xfId="0" applyFont="1" applyBorder="1" applyAlignment="1">
      <alignment vertical="top"/>
    </xf>
    <xf numFmtId="0" fontId="34" fillId="0" borderId="10" xfId="53" applyNumberFormat="1" applyFont="1" applyFill="1" applyBorder="1" applyAlignment="1" applyProtection="1">
      <alignment horizontal="left" vertical="top" wrapText="1"/>
      <protection hidden="1"/>
    </xf>
    <xf numFmtId="178" fontId="34" fillId="0" borderId="10" xfId="53" applyNumberFormat="1" applyFont="1" applyFill="1" applyBorder="1" applyAlignment="1" applyProtection="1">
      <alignment horizontal="right" vertical="justify"/>
      <protection hidden="1"/>
    </xf>
    <xf numFmtId="0" fontId="31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4" fillId="0" borderId="10" xfId="0" applyNumberFormat="1" applyFont="1" applyBorder="1" applyAlignment="1">
      <alignment vertical="justify"/>
    </xf>
    <xf numFmtId="3" fontId="25" fillId="0" borderId="11" xfId="0" applyNumberFormat="1" applyFont="1" applyBorder="1" applyAlignment="1">
      <alignment vertical="top"/>
    </xf>
    <xf numFmtId="4" fontId="31" fillId="0" borderId="10" xfId="0" applyNumberFormat="1" applyFont="1" applyBorder="1" applyAlignment="1">
      <alignment vertical="justify"/>
    </xf>
    <xf numFmtId="0" fontId="33" fillId="0" borderId="10" xfId="0" applyFont="1" applyBorder="1" applyAlignment="1">
      <alignment vertical="distributed" wrapText="1"/>
    </xf>
    <xf numFmtId="16" fontId="29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justify"/>
    </xf>
    <xf numFmtId="0" fontId="20" fillId="0" borderId="10" xfId="0" applyFont="1" applyBorder="1" applyAlignment="1">
      <alignment vertical="top"/>
    </xf>
    <xf numFmtId="16" fontId="23" fillId="0" borderId="10" xfId="0" applyNumberFormat="1" applyFont="1" applyBorder="1" applyAlignment="1">
      <alignment vertical="top"/>
    </xf>
    <xf numFmtId="0" fontId="38" fillId="0" borderId="10" xfId="0" applyFont="1" applyBorder="1" applyAlignment="1">
      <alignment vertical="justify" wrapText="1"/>
    </xf>
    <xf numFmtId="49" fontId="38" fillId="0" borderId="10" xfId="0" applyNumberFormat="1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vertical="top"/>
    </xf>
    <xf numFmtId="0" fontId="30" fillId="0" borderId="14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25" fillId="0" borderId="27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38" fillId="0" borderId="10" xfId="0" applyNumberFormat="1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top" wrapText="1"/>
    </xf>
    <xf numFmtId="49" fontId="33" fillId="0" borderId="16" xfId="0" applyNumberFormat="1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vertical="top"/>
    </xf>
    <xf numFmtId="171" fontId="40" fillId="0" borderId="10" xfId="56" applyNumberFormat="1" applyFont="1" applyBorder="1" applyAlignment="1">
      <alignment/>
      <protection/>
    </xf>
    <xf numFmtId="4" fontId="39" fillId="0" borderId="10" xfId="0" applyNumberFormat="1" applyFont="1" applyBorder="1" applyAlignment="1">
      <alignment vertical="justify"/>
    </xf>
    <xf numFmtId="3" fontId="23" fillId="0" borderId="14" xfId="0" applyNumberFormat="1" applyFont="1" applyBorder="1" applyAlignment="1">
      <alignment vertical="top"/>
    </xf>
    <xf numFmtId="0" fontId="41" fillId="0" borderId="14" xfId="0" applyFont="1" applyBorder="1" applyAlignment="1">
      <alignment horizontal="justify" vertical="top" wrapText="1"/>
    </xf>
    <xf numFmtId="0" fontId="33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1" fontId="23" fillId="0" borderId="14" xfId="0" applyNumberFormat="1" applyFont="1" applyBorder="1" applyAlignment="1">
      <alignment vertical="top"/>
    </xf>
    <xf numFmtId="1" fontId="23" fillId="0" borderId="10" xfId="0" applyNumberFormat="1" applyFont="1" applyBorder="1" applyAlignment="1">
      <alignment vertical="top"/>
    </xf>
    <xf numFmtId="1" fontId="23" fillId="0" borderId="11" xfId="0" applyNumberFormat="1" applyFont="1" applyBorder="1" applyAlignment="1">
      <alignment vertical="top"/>
    </xf>
    <xf numFmtId="1" fontId="23" fillId="0" borderId="26" xfId="0" applyNumberFormat="1" applyFont="1" applyBorder="1" applyAlignment="1">
      <alignment vertical="top"/>
    </xf>
    <xf numFmtId="1" fontId="23" fillId="0" borderId="16" xfId="0" applyNumberFormat="1" applyFont="1" applyBorder="1" applyAlignment="1">
      <alignment vertical="top"/>
    </xf>
    <xf numFmtId="1" fontId="30" fillId="0" borderId="14" xfId="0" applyNumberFormat="1" applyFont="1" applyBorder="1" applyAlignment="1">
      <alignment vertical="top"/>
    </xf>
    <xf numFmtId="1" fontId="30" fillId="0" borderId="10" xfId="0" applyNumberFormat="1" applyFont="1" applyBorder="1" applyAlignment="1">
      <alignment vertical="top"/>
    </xf>
    <xf numFmtId="1" fontId="23" fillId="0" borderId="17" xfId="0" applyNumberFormat="1" applyFont="1" applyBorder="1" applyAlignment="1">
      <alignment vertical="top"/>
    </xf>
    <xf numFmtId="1" fontId="23" fillId="0" borderId="21" xfId="0" applyNumberFormat="1" applyFont="1" applyBorder="1" applyAlignment="1">
      <alignment vertical="top"/>
    </xf>
    <xf numFmtId="3" fontId="23" fillId="0" borderId="0" xfId="0" applyNumberFormat="1" applyFont="1" applyAlignment="1">
      <alignment vertical="top"/>
    </xf>
    <xf numFmtId="0" fontId="20" fillId="0" borderId="16" xfId="0" applyFont="1" applyBorder="1" applyAlignment="1">
      <alignment vertical="justify" wrapText="1"/>
    </xf>
    <xf numFmtId="49" fontId="20" fillId="0" borderId="16" xfId="0" applyNumberFormat="1" applyFont="1" applyBorder="1" applyAlignment="1">
      <alignment horizontal="center" vertical="top" wrapText="1"/>
    </xf>
    <xf numFmtId="4" fontId="20" fillId="0" borderId="16" xfId="0" applyNumberFormat="1" applyFont="1" applyBorder="1" applyAlignment="1">
      <alignment vertical="top"/>
    </xf>
    <xf numFmtId="0" fontId="35" fillId="0" borderId="16" xfId="0" applyFont="1" applyBorder="1" applyAlignment="1">
      <alignment vertical="justify" wrapText="1"/>
    </xf>
    <xf numFmtId="4" fontId="20" fillId="0" borderId="0" xfId="0" applyNumberFormat="1" applyFont="1" applyBorder="1" applyAlignment="1">
      <alignment vertical="top"/>
    </xf>
    <xf numFmtId="0" fontId="20" fillId="0" borderId="11" xfId="0" applyFont="1" applyBorder="1" applyAlignment="1">
      <alignment vertical="justify" wrapText="1"/>
    </xf>
    <xf numFmtId="49" fontId="20" fillId="0" borderId="11" xfId="0" applyNumberFormat="1" applyFont="1" applyBorder="1" applyAlignment="1">
      <alignment horizontal="center" vertical="top" wrapText="1"/>
    </xf>
    <xf numFmtId="178" fontId="21" fillId="0" borderId="16" xfId="53" applyNumberFormat="1" applyFont="1" applyFill="1" applyBorder="1" applyAlignment="1" applyProtection="1">
      <alignment horizontal="right" vertical="center"/>
      <protection hidden="1"/>
    </xf>
    <xf numFmtId="178" fontId="21" fillId="0" borderId="0" xfId="53" applyNumberFormat="1" applyFont="1" applyFill="1" applyBorder="1" applyAlignment="1" applyProtection="1">
      <alignment horizontal="right" vertical="center"/>
      <protection hidden="1"/>
    </xf>
    <xf numFmtId="0" fontId="27" fillId="0" borderId="31" xfId="0" applyFont="1" applyBorder="1" applyAlignment="1">
      <alignment vertical="justify"/>
    </xf>
    <xf numFmtId="49" fontId="27" fillId="0" borderId="31" xfId="0" applyNumberFormat="1" applyFont="1" applyBorder="1" applyAlignment="1">
      <alignment horizontal="center" vertical="top"/>
    </xf>
    <xf numFmtId="4" fontId="31" fillId="0" borderId="32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17" fillId="0" borderId="0" xfId="0" applyNumberFormat="1" applyFont="1" applyAlignment="1">
      <alignment horizontal="left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42" fillId="0" borderId="10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9" fontId="42" fillId="0" borderId="10" xfId="0" applyNumberFormat="1" applyFont="1" applyBorder="1" applyAlignment="1">
      <alignment horizontal="center" wrapText="1"/>
    </xf>
    <xf numFmtId="0" fontId="42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Fill="1" applyBorder="1" applyAlignment="1">
      <alignment wrapText="1"/>
    </xf>
    <xf numFmtId="49" fontId="4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4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vertical="top"/>
    </xf>
    <xf numFmtId="3" fontId="71" fillId="0" borderId="10" xfId="0" applyNumberFormat="1" applyFont="1" applyBorder="1" applyAlignment="1">
      <alignment vertical="top"/>
    </xf>
    <xf numFmtId="179" fontId="47" fillId="0" borderId="10" xfId="0" applyNumberFormat="1" applyFont="1" applyBorder="1" applyAlignment="1">
      <alignment vertical="top"/>
    </xf>
    <xf numFmtId="171" fontId="71" fillId="0" borderId="10" xfId="0" applyNumberFormat="1" applyFont="1" applyBorder="1" applyAlignment="1">
      <alignment vertical="top"/>
    </xf>
    <xf numFmtId="179" fontId="71" fillId="0" borderId="10" xfId="0" applyNumberFormat="1" applyFont="1" applyBorder="1" applyAlignment="1">
      <alignment vertical="top"/>
    </xf>
    <xf numFmtId="171" fontId="47" fillId="0" borderId="10" xfId="0" applyNumberFormat="1" applyFont="1" applyBorder="1" applyAlignment="1">
      <alignment vertical="top"/>
    </xf>
    <xf numFmtId="2" fontId="23" fillId="0" borderId="0" xfId="0" applyNumberFormat="1" applyFont="1" applyAlignment="1">
      <alignment vertical="top"/>
    </xf>
    <xf numFmtId="175" fontId="71" fillId="0" borderId="10" xfId="0" applyNumberFormat="1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0" fontId="49" fillId="0" borderId="10" xfId="53" applyNumberFormat="1" applyFont="1" applyFill="1" applyBorder="1" applyAlignment="1" applyProtection="1">
      <alignment vertical="center" wrapText="1"/>
      <protection hidden="1"/>
    </xf>
    <xf numFmtId="0" fontId="31" fillId="0" borderId="0" xfId="0" applyFont="1" applyAlignment="1">
      <alignment wrapText="1"/>
    </xf>
    <xf numFmtId="0" fontId="50" fillId="0" borderId="10" xfId="0" applyFont="1" applyBorder="1" applyAlignment="1">
      <alignment vertical="justify" wrapText="1"/>
    </xf>
    <xf numFmtId="49" fontId="50" fillId="0" borderId="10" xfId="0" applyNumberFormat="1" applyFont="1" applyBorder="1" applyAlignment="1">
      <alignment horizontal="center" vertical="top" wrapText="1"/>
    </xf>
    <xf numFmtId="4" fontId="50" fillId="0" borderId="10" xfId="0" applyNumberFormat="1" applyFont="1" applyBorder="1" applyAlignment="1">
      <alignment vertical="top"/>
    </xf>
    <xf numFmtId="0" fontId="50" fillId="0" borderId="10" xfId="0" applyFont="1" applyBorder="1" applyAlignment="1">
      <alignment horizontal="left" wrapText="1"/>
    </xf>
    <xf numFmtId="16" fontId="51" fillId="0" borderId="10" xfId="0" applyNumberFormat="1" applyFont="1" applyBorder="1" applyAlignment="1">
      <alignment vertical="top"/>
    </xf>
    <xf numFmtId="49" fontId="51" fillId="0" borderId="10" xfId="0" applyNumberFormat="1" applyFont="1" applyBorder="1" applyAlignment="1">
      <alignment vertical="top"/>
    </xf>
    <xf numFmtId="0" fontId="20" fillId="0" borderId="15" xfId="53" applyNumberFormat="1" applyFont="1" applyFill="1" applyBorder="1" applyAlignment="1" applyProtection="1">
      <alignment wrapText="1"/>
      <protection hidden="1"/>
    </xf>
    <xf numFmtId="0" fontId="31" fillId="0" borderId="15" xfId="53" applyNumberFormat="1" applyFont="1" applyFill="1" applyBorder="1" applyAlignment="1" applyProtection="1">
      <alignment wrapText="1"/>
      <protection hidden="1"/>
    </xf>
    <xf numFmtId="0" fontId="20" fillId="0" borderId="15" xfId="54" applyNumberFormat="1" applyFont="1" applyFill="1" applyBorder="1" applyAlignment="1" applyProtection="1">
      <alignment wrapText="1"/>
      <protection hidden="1"/>
    </xf>
    <xf numFmtId="49" fontId="49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vertical="top"/>
    </xf>
    <xf numFmtId="0" fontId="34" fillId="0" borderId="10" xfId="53" applyNumberFormat="1" applyFont="1" applyFill="1" applyBorder="1" applyAlignment="1" applyProtection="1">
      <alignment vertical="center" wrapText="1"/>
      <protection hidden="1"/>
    </xf>
    <xf numFmtId="0" fontId="49" fillId="0" borderId="15" xfId="54" applyNumberFormat="1" applyFont="1" applyFill="1" applyBorder="1" applyAlignment="1" applyProtection="1">
      <alignment wrapText="1"/>
      <protection hidden="1"/>
    </xf>
    <xf numFmtId="0" fontId="49" fillId="0" borderId="10" xfId="53" applyNumberFormat="1" applyFont="1" applyFill="1" applyBorder="1" applyAlignment="1" applyProtection="1">
      <alignment horizontal="left" vertical="top" wrapText="1"/>
      <protection hidden="1"/>
    </xf>
    <xf numFmtId="178" fontId="49" fillId="0" borderId="10" xfId="53" applyNumberFormat="1" applyFont="1" applyFill="1" applyBorder="1" applyAlignment="1" applyProtection="1">
      <alignment horizontal="right" vertical="justify"/>
      <protection hidden="1"/>
    </xf>
    <xf numFmtId="49" fontId="52" fillId="0" borderId="10" xfId="0" applyNumberFormat="1" applyFont="1" applyBorder="1" applyAlignment="1">
      <alignment horizontal="center" vertical="top" wrapText="1"/>
    </xf>
    <xf numFmtId="4" fontId="52" fillId="0" borderId="10" xfId="0" applyNumberFormat="1" applyFont="1" applyBorder="1" applyAlignment="1">
      <alignment vertical="justify"/>
    </xf>
    <xf numFmtId="0" fontId="41" fillId="0" borderId="10" xfId="0" applyFont="1" applyBorder="1" applyAlignment="1">
      <alignment wrapText="1"/>
    </xf>
    <xf numFmtId="0" fontId="52" fillId="0" borderId="10" xfId="0" applyNumberFormat="1" applyFont="1" applyBorder="1" applyAlignment="1">
      <alignment horizontal="left" vertical="center" wrapText="1"/>
    </xf>
    <xf numFmtId="49" fontId="23" fillId="0" borderId="16" xfId="0" applyNumberFormat="1" applyFont="1" applyBorder="1" applyAlignment="1">
      <alignment vertical="top"/>
    </xf>
    <xf numFmtId="0" fontId="23" fillId="0" borderId="33" xfId="0" applyFont="1" applyBorder="1" applyAlignment="1">
      <alignment vertical="top"/>
    </xf>
    <xf numFmtId="178" fontId="20" fillId="0" borderId="16" xfId="53" applyNumberFormat="1" applyFont="1" applyFill="1" applyBorder="1" applyAlignment="1" applyProtection="1">
      <alignment horizontal="right" vertical="center"/>
      <protection hidden="1"/>
    </xf>
    <xf numFmtId="174" fontId="71" fillId="0" borderId="10" xfId="0" applyNumberFormat="1" applyFont="1" applyBorder="1" applyAlignment="1">
      <alignment vertical="top"/>
    </xf>
    <xf numFmtId="4" fontId="20" fillId="0" borderId="10" xfId="0" applyNumberFormat="1" applyFont="1" applyBorder="1" applyAlignment="1">
      <alignment vertical="justify"/>
    </xf>
    <xf numFmtId="49" fontId="16" fillId="0" borderId="14" xfId="0" applyNumberFormat="1" applyFont="1" applyFill="1" applyBorder="1" applyAlignment="1" applyProtection="1">
      <alignment horizontal="center" vertical="top"/>
      <protection locked="0"/>
    </xf>
    <xf numFmtId="49" fontId="72" fillId="0" borderId="10" xfId="0" applyNumberFormat="1" applyFont="1" applyBorder="1" applyAlignment="1" applyProtection="1">
      <alignment horizontal="center" vertical="top"/>
      <protection locked="0"/>
    </xf>
    <xf numFmtId="49" fontId="72" fillId="0" borderId="22" xfId="0" applyNumberFormat="1" applyFont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2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Fill="1" applyBorder="1" applyAlignment="1">
      <alignment vertical="top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49" fontId="10" fillId="0" borderId="18" xfId="0" applyNumberFormat="1" applyFont="1" applyBorder="1" applyAlignment="1" applyProtection="1">
      <alignment horizontal="center" vertical="top"/>
      <protection locked="0"/>
    </xf>
    <xf numFmtId="49" fontId="10" fillId="0" borderId="0" xfId="0" applyNumberFormat="1" applyFont="1" applyBorder="1" applyAlignment="1" applyProtection="1">
      <alignment horizontal="center" vertical="top"/>
      <protection locked="0"/>
    </xf>
    <xf numFmtId="49" fontId="20" fillId="0" borderId="10" xfId="0" applyNumberFormat="1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49" fontId="20" fillId="0" borderId="15" xfId="0" applyNumberFormat="1" applyFont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45" fillId="0" borderId="15" xfId="0" applyNumberFormat="1" applyFont="1" applyBorder="1" applyAlignment="1">
      <alignment horizontal="left" vertical="justify" wrapText="1"/>
    </xf>
    <xf numFmtId="0" fontId="46" fillId="0" borderId="2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8" fillId="0" borderId="22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textRotation="90" wrapText="1"/>
      <protection/>
    </xf>
    <xf numFmtId="0" fontId="0" fillId="0" borderId="38" xfId="0" applyBorder="1" applyAlignment="1">
      <alignment horizontal="center" vertical="center" textRotation="90" wrapText="1"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2" fontId="11" fillId="22" borderId="10" xfId="0" applyNumberFormat="1" applyFont="1" applyFill="1" applyBorder="1" applyAlignment="1">
      <alignment horizontal="left" vertical="top" wrapText="1"/>
    </xf>
    <xf numFmtId="2" fontId="6" fillId="0" borderId="38" xfId="0" applyNumberFormat="1" applyFont="1" applyFill="1" applyBorder="1" applyAlignment="1">
      <alignment horizontal="left" vertical="center" wrapText="1"/>
    </xf>
    <xf numFmtId="2" fontId="16" fillId="0" borderId="42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6" fillId="0" borderId="42" xfId="0" applyNumberFormat="1" applyFont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 horizontal="left" vertical="center" wrapText="1"/>
    </xf>
    <xf numFmtId="2" fontId="2" fillId="0" borderId="42" xfId="0" applyNumberFormat="1" applyFont="1" applyBorder="1" applyAlignment="1">
      <alignment horizontal="left" vertical="top" wrapText="1"/>
    </xf>
    <xf numFmtId="2" fontId="16" fillId="0" borderId="42" xfId="0" applyNumberFormat="1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wrapText="1"/>
    </xf>
    <xf numFmtId="2" fontId="16" fillId="0" borderId="38" xfId="0" applyNumberFormat="1" applyFont="1" applyFill="1" applyBorder="1" applyAlignment="1">
      <alignment horizontal="left" vertical="center" wrapText="1"/>
    </xf>
    <xf numFmtId="2" fontId="16" fillId="0" borderId="38" xfId="0" applyNumberFormat="1" applyFont="1" applyBorder="1" applyAlignment="1">
      <alignment horizontal="left" vertical="top" wrapText="1"/>
    </xf>
    <xf numFmtId="2" fontId="19" fillId="0" borderId="10" xfId="0" applyNumberFormat="1" applyFont="1" applyBorder="1" applyAlignment="1">
      <alignment wrapText="1"/>
    </xf>
    <xf numFmtId="2" fontId="16" fillId="0" borderId="0" xfId="0" applyNumberFormat="1" applyFont="1" applyAlignment="1">
      <alignment wrapText="1"/>
    </xf>
    <xf numFmtId="2" fontId="6" fillId="0" borderId="42" xfId="0" applyNumberFormat="1" applyFont="1" applyBorder="1" applyAlignment="1">
      <alignment/>
    </xf>
    <xf numFmtId="2" fontId="16" fillId="0" borderId="42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2" fontId="16" fillId="0" borderId="42" xfId="0" applyNumberFormat="1" applyFont="1" applyBorder="1" applyAlignment="1">
      <alignment wrapText="1"/>
    </xf>
    <xf numFmtId="2" fontId="7" fillId="0" borderId="38" xfId="0" applyNumberFormat="1" applyFont="1" applyBorder="1" applyAlignment="1">
      <alignment wrapText="1"/>
    </xf>
    <xf numFmtId="2" fontId="16" fillId="0" borderId="10" xfId="0" applyNumberFormat="1" applyFont="1" applyFill="1" applyBorder="1" applyAlignment="1">
      <alignment horizontal="left" vertical="center" wrapText="1"/>
    </xf>
    <xf numFmtId="2" fontId="2" fillId="0" borderId="38" xfId="0" applyNumberFormat="1" applyFont="1" applyFill="1" applyBorder="1" applyAlignment="1">
      <alignment horizontal="left" vertical="center" wrapText="1"/>
    </xf>
    <xf numFmtId="2" fontId="16" fillId="0" borderId="42" xfId="0" applyNumberFormat="1" applyFont="1" applyBorder="1" applyAlignment="1">
      <alignment horizontal="left" vertical="top" wrapText="1"/>
    </xf>
    <xf numFmtId="2" fontId="11" fillId="24" borderId="10" xfId="0" applyNumberFormat="1" applyFont="1" applyFill="1" applyBorder="1" applyAlignment="1">
      <alignment horizontal="left" vertical="center" wrapText="1"/>
    </xf>
    <xf numFmtId="2" fontId="6" fillId="0" borderId="43" xfId="0" applyNumberFormat="1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16" fillId="0" borderId="15" xfId="0" applyNumberFormat="1" applyFont="1" applyBorder="1" applyAlignment="1">
      <alignment wrapText="1"/>
    </xf>
    <xf numFmtId="2" fontId="11" fillId="24" borderId="42" xfId="0" applyNumberFormat="1" applyFont="1" applyFill="1" applyBorder="1" applyAlignment="1">
      <alignment horizontal="left" vertical="top" wrapText="1"/>
    </xf>
    <xf numFmtId="2" fontId="9" fillId="0" borderId="42" xfId="0" applyNumberFormat="1" applyFont="1" applyBorder="1" applyAlignment="1">
      <alignment horizontal="left" vertical="center" wrapText="1"/>
    </xf>
    <xf numFmtId="2" fontId="9" fillId="0" borderId="42" xfId="0" applyNumberFormat="1" applyFont="1" applyBorder="1" applyAlignment="1">
      <alignment horizontal="left" vertical="top" wrapText="1"/>
    </xf>
    <xf numFmtId="2" fontId="10" fillId="0" borderId="42" xfId="0" applyNumberFormat="1" applyFont="1" applyBorder="1" applyAlignment="1">
      <alignment horizontal="left" vertical="top" wrapText="1"/>
    </xf>
    <xf numFmtId="2" fontId="10" fillId="0" borderId="42" xfId="0" applyNumberFormat="1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43" xfId="0" applyNumberFormat="1" applyFont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Border="1" applyAlignment="1">
      <alignment wrapText="1"/>
    </xf>
    <xf numFmtId="2" fontId="16" fillId="0" borderId="43" xfId="0" applyNumberFormat="1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horizontal="left" vertical="top" wrapText="1"/>
    </xf>
    <xf numFmtId="2" fontId="2" fillId="0" borderId="22" xfId="0" applyNumberFormat="1" applyFont="1" applyBorder="1" applyAlignment="1">
      <alignment horizontal="left" vertical="top" wrapText="1"/>
    </xf>
    <xf numFmtId="2" fontId="11" fillId="22" borderId="42" xfId="0" applyNumberFormat="1" applyFont="1" applyFill="1" applyBorder="1" applyAlignment="1">
      <alignment horizontal="left" vertical="top" wrapText="1"/>
    </xf>
    <xf numFmtId="2" fontId="10" fillId="0" borderId="42" xfId="0" applyNumberFormat="1" applyFont="1" applyBorder="1" applyAlignment="1">
      <alignment horizontal="left" vertical="top" wrapText="1"/>
    </xf>
    <xf numFmtId="2" fontId="16" fillId="0" borderId="22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Alignment="1">
      <alignment wrapText="1"/>
    </xf>
    <xf numFmtId="2" fontId="10" fillId="0" borderId="22" xfId="0" applyNumberFormat="1" applyFont="1" applyFill="1" applyBorder="1" applyAlignment="1">
      <alignment horizontal="left" vertical="center" wrapText="1"/>
    </xf>
    <xf numFmtId="2" fontId="3" fillId="24" borderId="42" xfId="0" applyNumberFormat="1" applyFont="1" applyFill="1" applyBorder="1" applyAlignment="1">
      <alignment horizontal="left" vertical="center" wrapText="1"/>
    </xf>
    <xf numFmtId="2" fontId="6" fillId="0" borderId="42" xfId="0" applyNumberFormat="1" applyFont="1" applyFill="1" applyBorder="1" applyAlignment="1">
      <alignment horizontal="left" vertical="center" wrapText="1"/>
    </xf>
    <xf numFmtId="2" fontId="16" fillId="0" borderId="42" xfId="0" applyNumberFormat="1" applyFont="1" applyBorder="1" applyAlignment="1">
      <alignment horizontal="left" vertical="center" wrapText="1"/>
    </xf>
    <xf numFmtId="2" fontId="2" fillId="0" borderId="42" xfId="0" applyNumberFormat="1" applyFont="1" applyBorder="1" applyAlignment="1">
      <alignment horizontal="left" vertical="center" wrapText="1"/>
    </xf>
    <xf numFmtId="2" fontId="70" fillId="0" borderId="10" xfId="55" applyNumberFormat="1" applyFont="1" applyFill="1" applyBorder="1" applyAlignment="1" applyProtection="1">
      <alignment horizontal="left" vertical="top" wrapText="1"/>
      <protection hidden="1"/>
    </xf>
    <xf numFmtId="2" fontId="16" fillId="0" borderId="42" xfId="0" applyNumberFormat="1" applyFont="1" applyBorder="1" applyAlignment="1">
      <alignment horizontal="left" vertical="top" wrapText="1"/>
    </xf>
    <xf numFmtId="2" fontId="3" fillId="24" borderId="22" xfId="0" applyNumberFormat="1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3" fillId="24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Border="1" applyAlignment="1">
      <alignment wrapText="1"/>
    </xf>
    <xf numFmtId="2" fontId="11" fillId="24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6" fillId="0" borderId="42" xfId="0" applyNumberFormat="1" applyFont="1" applyFill="1" applyBorder="1" applyAlignment="1">
      <alignment horizontal="left" vertical="top" wrapText="1"/>
    </xf>
    <xf numFmtId="2" fontId="16" fillId="0" borderId="43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16" fillId="0" borderId="44" xfId="0" applyNumberFormat="1" applyFont="1" applyFill="1" applyBorder="1" applyAlignment="1">
      <alignment horizontal="left" vertical="center" wrapText="1"/>
    </xf>
    <xf numFmtId="2" fontId="2" fillId="0" borderId="38" xfId="0" applyNumberFormat="1" applyFont="1" applyFill="1" applyBorder="1" applyAlignment="1">
      <alignment horizontal="left" vertical="top" wrapText="1"/>
    </xf>
    <xf numFmtId="2" fontId="3" fillId="24" borderId="33" xfId="0" applyNumberFormat="1" applyFont="1" applyFill="1" applyBorder="1" applyAlignment="1" applyProtection="1">
      <alignment horizontal="right" vertical="top" wrapText="1"/>
      <protection/>
    </xf>
    <xf numFmtId="2" fontId="0" fillId="0" borderId="0" xfId="0" applyNumberForma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_дох" xfId="54"/>
    <cellStyle name="Обычный_Tmp1" xfId="55"/>
    <cellStyle name="Обычный_прил7-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3"/>
  <sheetViews>
    <sheetView view="pageBreakPreview" zoomScale="60" zoomScalePageLayoutView="0" workbookViewId="0" topLeftCell="A130">
      <selection activeCell="T138" sqref="T138"/>
    </sheetView>
  </sheetViews>
  <sheetFormatPr defaultColWidth="9.00390625" defaultRowHeight="12.75"/>
  <cols>
    <col min="1" max="1" width="12.00390625" style="187" customWidth="1"/>
    <col min="2" max="2" width="0.875" style="188" hidden="1" customWidth="1"/>
    <col min="3" max="3" width="83.375" style="187" customWidth="1"/>
    <col min="4" max="4" width="6.375" style="189" customWidth="1"/>
    <col min="5" max="5" width="5.125" style="189" customWidth="1"/>
    <col min="6" max="6" width="5.875" style="189" customWidth="1"/>
    <col min="7" max="7" width="5.125" style="189" customWidth="1"/>
    <col min="8" max="8" width="7.75390625" style="189" customWidth="1"/>
    <col min="9" max="9" width="9.375" style="189" customWidth="1"/>
    <col min="10" max="10" width="10.875" style="189" customWidth="1"/>
    <col min="11" max="11" width="8.25390625" style="189" customWidth="1"/>
    <col min="12" max="12" width="20.625" style="190" customWidth="1"/>
    <col min="13" max="14" width="0.12890625" style="190" hidden="1" customWidth="1"/>
    <col min="15" max="16" width="0.2421875" style="190" hidden="1" customWidth="1"/>
    <col min="17" max="17" width="13.125" style="190" hidden="1" customWidth="1"/>
    <col min="18" max="18" width="0.12890625" style="190" hidden="1" customWidth="1"/>
    <col min="19" max="19" width="7.375" style="190" hidden="1" customWidth="1"/>
    <col min="20" max="20" width="19.625" style="187" customWidth="1"/>
    <col min="21" max="21" width="10.00390625" style="187" customWidth="1"/>
    <col min="22" max="16384" width="9.125" style="187" customWidth="1"/>
  </cols>
  <sheetData>
    <row r="1" spans="8:12" ht="15.75">
      <c r="H1"/>
      <c r="I1"/>
      <c r="J1"/>
      <c r="K1"/>
      <c r="L1" t="s">
        <v>489</v>
      </c>
    </row>
    <row r="2" spans="3:21" ht="39.75" customHeight="1">
      <c r="C2" s="191"/>
      <c r="F2"/>
      <c r="I2"/>
      <c r="J2"/>
      <c r="K2"/>
      <c r="L2" s="427" t="s">
        <v>585</v>
      </c>
      <c r="M2" s="427"/>
      <c r="N2" s="427"/>
      <c r="O2" s="427"/>
      <c r="P2" s="427"/>
      <c r="Q2" s="427"/>
      <c r="R2" s="427"/>
      <c r="S2" s="427"/>
      <c r="T2" s="427"/>
      <c r="U2" s="427"/>
    </row>
    <row r="3" spans="8:12" ht="15.75">
      <c r="H3"/>
      <c r="I3"/>
      <c r="J3"/>
      <c r="K3"/>
      <c r="L3"/>
    </row>
    <row r="4" spans="1:19" ht="16.5" customHeight="1">
      <c r="A4" s="428" t="s">
        <v>586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16.5" customHeight="1">
      <c r="A5" s="192"/>
      <c r="B5" s="193"/>
      <c r="C5" s="192"/>
      <c r="D5" s="194"/>
      <c r="E5" s="194"/>
      <c r="F5" s="194"/>
      <c r="G5" s="194"/>
      <c r="H5" s="194"/>
      <c r="I5" s="194"/>
      <c r="J5" s="194"/>
      <c r="K5" s="194"/>
      <c r="L5" s="195" t="s">
        <v>186</v>
      </c>
      <c r="M5" s="195"/>
      <c r="N5" s="195"/>
      <c r="O5" s="195"/>
      <c r="P5" s="195"/>
      <c r="Q5" s="195"/>
      <c r="R5" s="195"/>
      <c r="S5" s="195" t="s">
        <v>278</v>
      </c>
    </row>
    <row r="6" spans="1:21" s="197" customFormat="1" ht="42.75" customHeight="1">
      <c r="A6" s="429" t="s">
        <v>279</v>
      </c>
      <c r="B6" s="196"/>
      <c r="C6" s="420" t="s">
        <v>280</v>
      </c>
      <c r="D6" s="422" t="s">
        <v>281</v>
      </c>
      <c r="E6" s="423"/>
      <c r="F6" s="423"/>
      <c r="G6" s="423"/>
      <c r="H6" s="423"/>
      <c r="I6" s="423"/>
      <c r="J6" s="423"/>
      <c r="K6" s="424"/>
      <c r="L6" s="425" t="s">
        <v>282</v>
      </c>
      <c r="M6" s="425" t="s">
        <v>283</v>
      </c>
      <c r="N6" s="425" t="s">
        <v>284</v>
      </c>
      <c r="O6" s="425" t="s">
        <v>285</v>
      </c>
      <c r="P6" s="425" t="s">
        <v>286</v>
      </c>
      <c r="Q6" s="425" t="s">
        <v>287</v>
      </c>
      <c r="R6" s="425"/>
      <c r="S6" s="425" t="s">
        <v>288</v>
      </c>
      <c r="T6" s="425" t="s">
        <v>493</v>
      </c>
      <c r="U6" s="425" t="s">
        <v>490</v>
      </c>
    </row>
    <row r="7" spans="1:21" s="197" customFormat="1" ht="63">
      <c r="A7" s="430"/>
      <c r="B7" s="198"/>
      <c r="C7" s="421"/>
      <c r="D7" s="199" t="s">
        <v>289</v>
      </c>
      <c r="E7" s="199" t="s">
        <v>290</v>
      </c>
      <c r="F7" s="199" t="s">
        <v>291</v>
      </c>
      <c r="G7" s="199" t="s">
        <v>292</v>
      </c>
      <c r="H7" s="199" t="s">
        <v>293</v>
      </c>
      <c r="I7" s="199" t="s">
        <v>294</v>
      </c>
      <c r="J7" s="199" t="s">
        <v>295</v>
      </c>
      <c r="K7" s="199" t="s">
        <v>296</v>
      </c>
      <c r="L7" s="426"/>
      <c r="M7" s="426"/>
      <c r="N7" s="426"/>
      <c r="O7" s="426"/>
      <c r="P7" s="426"/>
      <c r="Q7" s="426"/>
      <c r="R7" s="426"/>
      <c r="S7" s="426"/>
      <c r="T7" s="426"/>
      <c r="U7" s="426"/>
    </row>
    <row r="8" spans="1:21" s="208" customFormat="1" ht="18.75" customHeight="1">
      <c r="A8" s="200" t="s">
        <v>297</v>
      </c>
      <c r="B8" s="200"/>
      <c r="C8" s="201" t="s">
        <v>298</v>
      </c>
      <c r="D8" s="202" t="s">
        <v>299</v>
      </c>
      <c r="E8" s="202">
        <v>1</v>
      </c>
      <c r="F8" s="202" t="s">
        <v>300</v>
      </c>
      <c r="G8" s="203" t="s">
        <v>300</v>
      </c>
      <c r="H8" s="203" t="s">
        <v>299</v>
      </c>
      <c r="I8" s="203" t="s">
        <v>300</v>
      </c>
      <c r="J8" s="203" t="s">
        <v>301</v>
      </c>
      <c r="K8" s="203" t="s">
        <v>299</v>
      </c>
      <c r="L8" s="204">
        <f>L9+L15+L24+L29+L38+L44+L47+L54+L75</f>
        <v>129024000</v>
      </c>
      <c r="M8" s="205" t="e">
        <f>M9+M15+#REF!+M22+#REF!+M30+M37+M46+M42+M52+#REF!+M64</f>
        <v>#REF!</v>
      </c>
      <c r="N8" s="205" t="e">
        <f>N9+N15+#REF!+N22+#REF!+N30+N37+N46+N42+N52+#REF!+N64</f>
        <v>#REF!</v>
      </c>
      <c r="O8" s="205" t="e">
        <f>O9+O15+#REF!+O22+#REF!+O30+O37+O42+O52+#REF!</f>
        <v>#REF!</v>
      </c>
      <c r="P8" s="205" t="e">
        <f>P9+P15+#REF!+P22+#REF!+P30+P37+P46+P42+P52+#REF!+P64</f>
        <v>#REF!</v>
      </c>
      <c r="Q8" s="205" t="e">
        <f>Q9+Q15+#REF!+Q22+#REF!+Q30+Q37+Q46+Q42+Q52+#REF!+Q64</f>
        <v>#REF!</v>
      </c>
      <c r="R8" s="205" t="e">
        <f>R9+R15+#REF!+R22+#REF!+R30+R37+R46+R42+R52+#REF!+R64</f>
        <v>#REF!</v>
      </c>
      <c r="S8" s="206" t="e">
        <f>#REF!=SUM(L8:R8)</f>
        <v>#REF!</v>
      </c>
      <c r="T8" s="204">
        <f>T9+T15+T24+T29+T38+T44+T47+T54+T75</f>
        <v>23766644.060000002</v>
      </c>
      <c r="U8" s="207">
        <f>T8/L8*100</f>
        <v>18.42032804749504</v>
      </c>
    </row>
    <row r="9" spans="1:21" s="216" customFormat="1" ht="18.75" customHeight="1">
      <c r="A9" s="209" t="s">
        <v>302</v>
      </c>
      <c r="B9" s="209"/>
      <c r="C9" s="210" t="s">
        <v>303</v>
      </c>
      <c r="D9" s="211" t="s">
        <v>299</v>
      </c>
      <c r="E9" s="211">
        <v>1</v>
      </c>
      <c r="F9" s="211" t="s">
        <v>135</v>
      </c>
      <c r="G9" s="212" t="s">
        <v>300</v>
      </c>
      <c r="H9" s="212" t="s">
        <v>299</v>
      </c>
      <c r="I9" s="212" t="s">
        <v>300</v>
      </c>
      <c r="J9" s="212" t="s">
        <v>301</v>
      </c>
      <c r="K9" s="212" t="s">
        <v>299</v>
      </c>
      <c r="L9" s="213">
        <f>L10</f>
        <v>95742000</v>
      </c>
      <c r="M9" s="214" t="e">
        <f aca="true" t="shared" si="0" ref="M9:R9">M10</f>
        <v>#REF!</v>
      </c>
      <c r="N9" s="214" t="e">
        <f t="shared" si="0"/>
        <v>#REF!</v>
      </c>
      <c r="O9" s="214" t="e">
        <f t="shared" si="0"/>
        <v>#REF!</v>
      </c>
      <c r="P9" s="214" t="e">
        <f t="shared" si="0"/>
        <v>#REF!</v>
      </c>
      <c r="Q9" s="214" t="e">
        <f t="shared" si="0"/>
        <v>#REF!</v>
      </c>
      <c r="R9" s="215" t="e">
        <f t="shared" si="0"/>
        <v>#REF!</v>
      </c>
      <c r="S9" s="215" t="e">
        <f>#REF!=SUM(L9:R9)</f>
        <v>#REF!</v>
      </c>
      <c r="T9" s="213">
        <f>T10</f>
        <v>15493858.59</v>
      </c>
      <c r="U9" s="207">
        <f aca="true" t="shared" si="1" ref="U9:U75">T9/L9*100</f>
        <v>16.182927649307512</v>
      </c>
    </row>
    <row r="10" spans="1:21" s="224" customFormat="1" ht="19.5" customHeight="1">
      <c r="A10" s="217" t="s">
        <v>304</v>
      </c>
      <c r="B10" s="217"/>
      <c r="C10" s="218" t="s">
        <v>305</v>
      </c>
      <c r="D10" s="219" t="s">
        <v>299</v>
      </c>
      <c r="E10" s="220">
        <v>1</v>
      </c>
      <c r="F10" s="220" t="s">
        <v>135</v>
      </c>
      <c r="G10" s="219" t="s">
        <v>142</v>
      </c>
      <c r="H10" s="219" t="s">
        <v>299</v>
      </c>
      <c r="I10" s="219" t="s">
        <v>135</v>
      </c>
      <c r="J10" s="219" t="s">
        <v>301</v>
      </c>
      <c r="K10" s="219" t="s">
        <v>306</v>
      </c>
      <c r="L10" s="221">
        <f>L11+L12+L13+L14</f>
        <v>95742000</v>
      </c>
      <c r="M10" s="222" t="e">
        <f>#REF!+M12+#REF!+#REF!</f>
        <v>#REF!</v>
      </c>
      <c r="N10" s="222" t="e">
        <f>#REF!+N12+#REF!+#REF!</f>
        <v>#REF!</v>
      </c>
      <c r="O10" s="222" t="e">
        <f>#REF!+O12+#REF!+#REF!</f>
        <v>#REF!</v>
      </c>
      <c r="P10" s="222" t="e">
        <f>#REF!+P12+#REF!+#REF!</f>
        <v>#REF!</v>
      </c>
      <c r="Q10" s="222" t="e">
        <f>#REF!+Q12+#REF!+#REF!</f>
        <v>#REF!</v>
      </c>
      <c r="R10" s="223" t="e">
        <f>#REF!+R12+#REF!+#REF!</f>
        <v>#REF!</v>
      </c>
      <c r="S10" s="223" t="e">
        <f>#REF!=SUM(L10:R10)</f>
        <v>#REF!</v>
      </c>
      <c r="T10" s="221">
        <f>T11+T12+T13+T14</f>
        <v>15493858.59</v>
      </c>
      <c r="U10" s="207">
        <f t="shared" si="1"/>
        <v>16.182927649307512</v>
      </c>
    </row>
    <row r="11" spans="1:21" s="224" customFormat="1" ht="64.5" customHeight="1">
      <c r="A11" s="225" t="s">
        <v>307</v>
      </c>
      <c r="B11" s="217"/>
      <c r="C11" s="226" t="s">
        <v>308</v>
      </c>
      <c r="D11" s="227" t="s">
        <v>299</v>
      </c>
      <c r="E11" s="227" t="s">
        <v>309</v>
      </c>
      <c r="F11" s="227" t="s">
        <v>135</v>
      </c>
      <c r="G11" s="227" t="s">
        <v>142</v>
      </c>
      <c r="H11" s="227" t="s">
        <v>310</v>
      </c>
      <c r="I11" s="227" t="s">
        <v>135</v>
      </c>
      <c r="J11" s="227" t="s">
        <v>301</v>
      </c>
      <c r="K11" s="227" t="s">
        <v>306</v>
      </c>
      <c r="L11" s="228">
        <f>96645000-1168000</f>
        <v>95477000</v>
      </c>
      <c r="M11" s="222"/>
      <c r="N11" s="222"/>
      <c r="O11" s="222"/>
      <c r="P11" s="222"/>
      <c r="Q11" s="222"/>
      <c r="R11" s="223"/>
      <c r="S11" s="223"/>
      <c r="T11" s="228">
        <v>15436091</v>
      </c>
      <c r="U11" s="207">
        <f t="shared" si="1"/>
        <v>16.167339778166472</v>
      </c>
    </row>
    <row r="12" spans="1:21" ht="99" customHeight="1">
      <c r="A12" s="225" t="s">
        <v>311</v>
      </c>
      <c r="B12" s="229"/>
      <c r="C12" s="226" t="s">
        <v>312</v>
      </c>
      <c r="D12" s="230" t="s">
        <v>299</v>
      </c>
      <c r="E12" s="231">
        <v>1</v>
      </c>
      <c r="F12" s="231" t="s">
        <v>135</v>
      </c>
      <c r="G12" s="230" t="s">
        <v>142</v>
      </c>
      <c r="H12" s="230" t="s">
        <v>313</v>
      </c>
      <c r="I12" s="230" t="s">
        <v>135</v>
      </c>
      <c r="J12" s="230" t="s">
        <v>301</v>
      </c>
      <c r="K12" s="230" t="s">
        <v>306</v>
      </c>
      <c r="L12" s="228">
        <v>70000</v>
      </c>
      <c r="M12" s="232">
        <f aca="true" t="shared" si="2" ref="M12:R12">SUM(M13:M14)</f>
        <v>10201</v>
      </c>
      <c r="N12" s="232">
        <f t="shared" si="2"/>
        <v>1327</v>
      </c>
      <c r="O12" s="232">
        <f t="shared" si="2"/>
        <v>1996</v>
      </c>
      <c r="P12" s="232">
        <f t="shared" si="2"/>
        <v>1647</v>
      </c>
      <c r="Q12" s="232">
        <f t="shared" si="2"/>
        <v>262</v>
      </c>
      <c r="R12" s="233">
        <f t="shared" si="2"/>
        <v>0</v>
      </c>
      <c r="S12" s="233" t="e">
        <f>#REF!=SUM(L12:R12)</f>
        <v>#REF!</v>
      </c>
      <c r="T12" s="228">
        <v>2901.54</v>
      </c>
      <c r="U12" s="207">
        <f t="shared" si="1"/>
        <v>4.1450571428571426</v>
      </c>
    </row>
    <row r="13" spans="1:21" ht="37.5" customHeight="1">
      <c r="A13" s="225" t="s">
        <v>314</v>
      </c>
      <c r="B13" s="229"/>
      <c r="C13" s="226" t="s">
        <v>315</v>
      </c>
      <c r="D13" s="230" t="s">
        <v>299</v>
      </c>
      <c r="E13" s="231">
        <v>1</v>
      </c>
      <c r="F13" s="231" t="s">
        <v>135</v>
      </c>
      <c r="G13" s="230" t="s">
        <v>142</v>
      </c>
      <c r="H13" s="230" t="s">
        <v>316</v>
      </c>
      <c r="I13" s="230" t="s">
        <v>135</v>
      </c>
      <c r="J13" s="230" t="s">
        <v>301</v>
      </c>
      <c r="K13" s="230" t="s">
        <v>306</v>
      </c>
      <c r="L13" s="228">
        <v>165000</v>
      </c>
      <c r="M13" s="232">
        <v>10201</v>
      </c>
      <c r="N13" s="232">
        <v>1327</v>
      </c>
      <c r="O13" s="232">
        <v>1996</v>
      </c>
      <c r="P13" s="232">
        <v>1647</v>
      </c>
      <c r="Q13" s="232">
        <v>262</v>
      </c>
      <c r="R13" s="233">
        <v>0</v>
      </c>
      <c r="S13" s="233" t="e">
        <f>#REF!=SUM(L13:R13)</f>
        <v>#REF!</v>
      </c>
      <c r="T13" s="228">
        <v>32608.92</v>
      </c>
      <c r="U13" s="207">
        <f t="shared" si="1"/>
        <v>19.762981818181817</v>
      </c>
    </row>
    <row r="14" spans="1:21" ht="69" customHeight="1">
      <c r="A14" s="225" t="s">
        <v>317</v>
      </c>
      <c r="B14" s="229"/>
      <c r="C14" s="226" t="s">
        <v>318</v>
      </c>
      <c r="D14" s="230" t="s">
        <v>299</v>
      </c>
      <c r="E14" s="231">
        <v>1</v>
      </c>
      <c r="F14" s="231" t="s">
        <v>135</v>
      </c>
      <c r="G14" s="230" t="s">
        <v>142</v>
      </c>
      <c r="H14" s="230" t="s">
        <v>319</v>
      </c>
      <c r="I14" s="230" t="s">
        <v>135</v>
      </c>
      <c r="J14" s="230" t="s">
        <v>301</v>
      </c>
      <c r="K14" s="230" t="s">
        <v>306</v>
      </c>
      <c r="L14" s="228">
        <v>30000</v>
      </c>
      <c r="M14" s="232"/>
      <c r="N14" s="232"/>
      <c r="O14" s="232"/>
      <c r="P14" s="232"/>
      <c r="Q14" s="232"/>
      <c r="R14" s="233"/>
      <c r="S14" s="233" t="e">
        <f>#REF!=SUM(L14:R14)</f>
        <v>#REF!</v>
      </c>
      <c r="T14" s="228">
        <v>22257.13</v>
      </c>
      <c r="U14" s="207">
        <f t="shared" si="1"/>
        <v>74.19043333333335</v>
      </c>
    </row>
    <row r="15" spans="1:21" s="224" customFormat="1" ht="18" customHeight="1">
      <c r="A15" s="209" t="s">
        <v>320</v>
      </c>
      <c r="B15" s="209"/>
      <c r="C15" s="210" t="s">
        <v>321</v>
      </c>
      <c r="D15" s="211" t="s">
        <v>299</v>
      </c>
      <c r="E15" s="212" t="s">
        <v>309</v>
      </c>
      <c r="F15" s="212" t="s">
        <v>141</v>
      </c>
      <c r="G15" s="212" t="s">
        <v>300</v>
      </c>
      <c r="H15" s="212" t="s">
        <v>299</v>
      </c>
      <c r="I15" s="212" t="s">
        <v>300</v>
      </c>
      <c r="J15" s="212" t="s">
        <v>301</v>
      </c>
      <c r="K15" s="212" t="s">
        <v>299</v>
      </c>
      <c r="L15" s="213">
        <f>L16+L19+L22</f>
        <v>7101000</v>
      </c>
      <c r="M15" s="214">
        <f aca="true" t="shared" si="3" ref="M15:R15">M16</f>
        <v>0</v>
      </c>
      <c r="N15" s="214">
        <f t="shared" si="3"/>
        <v>0</v>
      </c>
      <c r="O15" s="214">
        <f t="shared" si="3"/>
        <v>0</v>
      </c>
      <c r="P15" s="214">
        <f t="shared" si="3"/>
        <v>0</v>
      </c>
      <c r="Q15" s="214">
        <f t="shared" si="3"/>
        <v>0</v>
      </c>
      <c r="R15" s="215">
        <f t="shared" si="3"/>
        <v>0</v>
      </c>
      <c r="S15" s="215" t="e">
        <f>#REF!=SUM(L15:R15)</f>
        <v>#REF!</v>
      </c>
      <c r="T15" s="213">
        <f>T16+T19+T22</f>
        <v>1627500.69</v>
      </c>
      <c r="U15" s="207">
        <f t="shared" si="1"/>
        <v>22.919316856780732</v>
      </c>
    </row>
    <row r="16" spans="1:21" s="224" customFormat="1" ht="18.75" customHeight="1">
      <c r="A16" s="217" t="s">
        <v>322</v>
      </c>
      <c r="B16" s="217"/>
      <c r="C16" s="218" t="s">
        <v>323</v>
      </c>
      <c r="D16" s="219" t="s">
        <v>299</v>
      </c>
      <c r="E16" s="219" t="s">
        <v>309</v>
      </c>
      <c r="F16" s="219" t="s">
        <v>141</v>
      </c>
      <c r="G16" s="219" t="s">
        <v>142</v>
      </c>
      <c r="H16" s="219" t="s">
        <v>299</v>
      </c>
      <c r="I16" s="219" t="s">
        <v>142</v>
      </c>
      <c r="J16" s="219" t="s">
        <v>301</v>
      </c>
      <c r="K16" s="219" t="s">
        <v>306</v>
      </c>
      <c r="L16" s="221">
        <f>L17+L18</f>
        <v>7000000</v>
      </c>
      <c r="M16" s="222"/>
      <c r="N16" s="222"/>
      <c r="O16" s="222"/>
      <c r="P16" s="222"/>
      <c r="Q16" s="222"/>
      <c r="R16" s="223"/>
      <c r="S16" s="223" t="e">
        <f>#REF!=SUM(L16:R16)</f>
        <v>#REF!</v>
      </c>
      <c r="T16" s="221">
        <f>T17+T18</f>
        <v>1540724.19</v>
      </c>
      <c r="U16" s="207">
        <f t="shared" si="1"/>
        <v>22.010345571428573</v>
      </c>
    </row>
    <row r="17" spans="1:21" ht="18.75" customHeight="1">
      <c r="A17" s="225" t="s">
        <v>324</v>
      </c>
      <c r="B17" s="217"/>
      <c r="C17" s="234" t="s">
        <v>323</v>
      </c>
      <c r="D17" s="227" t="s">
        <v>299</v>
      </c>
      <c r="E17" s="227" t="s">
        <v>309</v>
      </c>
      <c r="F17" s="227" t="s">
        <v>141</v>
      </c>
      <c r="G17" s="227" t="s">
        <v>142</v>
      </c>
      <c r="H17" s="227" t="s">
        <v>310</v>
      </c>
      <c r="I17" s="227" t="s">
        <v>142</v>
      </c>
      <c r="J17" s="227" t="s">
        <v>301</v>
      </c>
      <c r="K17" s="227" t="s">
        <v>306</v>
      </c>
      <c r="L17" s="228">
        <v>7000000</v>
      </c>
      <c r="M17" s="232"/>
      <c r="N17" s="232"/>
      <c r="O17" s="232"/>
      <c r="P17" s="232"/>
      <c r="Q17" s="232"/>
      <c r="R17" s="233"/>
      <c r="S17" s="233" t="e">
        <f>#REF!=SUM(L17:R17)</f>
        <v>#REF!</v>
      </c>
      <c r="T17" s="228">
        <v>1539275.19</v>
      </c>
      <c r="U17" s="207">
        <f t="shared" si="1"/>
        <v>21.98964557142857</v>
      </c>
    </row>
    <row r="18" spans="1:21" ht="30" customHeight="1">
      <c r="A18" s="225" t="s">
        <v>325</v>
      </c>
      <c r="B18" s="217"/>
      <c r="C18" s="234" t="s">
        <v>326</v>
      </c>
      <c r="D18" s="227" t="s">
        <v>299</v>
      </c>
      <c r="E18" s="227" t="s">
        <v>309</v>
      </c>
      <c r="F18" s="227" t="s">
        <v>141</v>
      </c>
      <c r="G18" s="227" t="s">
        <v>142</v>
      </c>
      <c r="H18" s="227" t="s">
        <v>313</v>
      </c>
      <c r="I18" s="227" t="s">
        <v>142</v>
      </c>
      <c r="J18" s="227" t="s">
        <v>301</v>
      </c>
      <c r="K18" s="227" t="s">
        <v>306</v>
      </c>
      <c r="L18" s="228">
        <v>0</v>
      </c>
      <c r="M18" s="232"/>
      <c r="N18" s="232"/>
      <c r="O18" s="232"/>
      <c r="P18" s="232"/>
      <c r="Q18" s="232"/>
      <c r="R18" s="233"/>
      <c r="S18" s="233"/>
      <c r="T18" s="228">
        <v>1449</v>
      </c>
      <c r="U18" s="207"/>
    </row>
    <row r="19" spans="1:21" ht="24.75" customHeight="1">
      <c r="A19" s="217" t="s">
        <v>327</v>
      </c>
      <c r="B19" s="217"/>
      <c r="C19" s="218" t="s">
        <v>328</v>
      </c>
      <c r="D19" s="219" t="s">
        <v>299</v>
      </c>
      <c r="E19" s="219" t="s">
        <v>309</v>
      </c>
      <c r="F19" s="219" t="s">
        <v>141</v>
      </c>
      <c r="G19" s="219" t="s">
        <v>144</v>
      </c>
      <c r="H19" s="219" t="s">
        <v>299</v>
      </c>
      <c r="I19" s="219" t="s">
        <v>135</v>
      </c>
      <c r="J19" s="219" t="s">
        <v>301</v>
      </c>
      <c r="K19" s="219" t="s">
        <v>306</v>
      </c>
      <c r="L19" s="221">
        <f>L20+L21</f>
        <v>1000</v>
      </c>
      <c r="M19" s="222"/>
      <c r="N19" s="222"/>
      <c r="O19" s="222"/>
      <c r="P19" s="222"/>
      <c r="Q19" s="222"/>
      <c r="R19" s="223"/>
      <c r="S19" s="223"/>
      <c r="T19" s="221">
        <f>T20+T21</f>
        <v>2776.5</v>
      </c>
      <c r="U19" s="207">
        <f t="shared" si="1"/>
        <v>277.65</v>
      </c>
    </row>
    <row r="20" spans="1:21" ht="37.5" customHeight="1">
      <c r="A20" s="225" t="s">
        <v>329</v>
      </c>
      <c r="B20" s="209"/>
      <c r="C20" s="235" t="s">
        <v>330</v>
      </c>
      <c r="D20" s="227" t="s">
        <v>299</v>
      </c>
      <c r="E20" s="227" t="s">
        <v>309</v>
      </c>
      <c r="F20" s="227" t="s">
        <v>141</v>
      </c>
      <c r="G20" s="227" t="s">
        <v>144</v>
      </c>
      <c r="H20" s="227" t="s">
        <v>310</v>
      </c>
      <c r="I20" s="227" t="s">
        <v>135</v>
      </c>
      <c r="J20" s="227" t="s">
        <v>301</v>
      </c>
      <c r="K20" s="227" t="s">
        <v>306</v>
      </c>
      <c r="L20" s="228">
        <v>1000</v>
      </c>
      <c r="M20" s="222"/>
      <c r="N20" s="222"/>
      <c r="O20" s="222"/>
      <c r="P20" s="222"/>
      <c r="Q20" s="222"/>
      <c r="R20" s="223"/>
      <c r="S20" s="223"/>
      <c r="T20" s="228">
        <v>2776.5</v>
      </c>
      <c r="U20" s="207">
        <f t="shared" si="1"/>
        <v>277.65</v>
      </c>
    </row>
    <row r="21" spans="1:21" ht="22.5" customHeight="1">
      <c r="A21" s="225" t="s">
        <v>331</v>
      </c>
      <c r="B21" s="209"/>
      <c r="C21" s="235" t="s">
        <v>332</v>
      </c>
      <c r="D21" s="227" t="s">
        <v>299</v>
      </c>
      <c r="E21" s="227" t="s">
        <v>309</v>
      </c>
      <c r="F21" s="227" t="s">
        <v>141</v>
      </c>
      <c r="G21" s="227" t="s">
        <v>144</v>
      </c>
      <c r="H21" s="227" t="s">
        <v>313</v>
      </c>
      <c r="I21" s="227" t="s">
        <v>135</v>
      </c>
      <c r="J21" s="227" t="s">
        <v>301</v>
      </c>
      <c r="K21" s="227" t="s">
        <v>306</v>
      </c>
      <c r="L21" s="228">
        <v>0</v>
      </c>
      <c r="M21" s="222"/>
      <c r="N21" s="222"/>
      <c r="O21" s="222"/>
      <c r="P21" s="222"/>
      <c r="Q21" s="222"/>
      <c r="R21" s="223"/>
      <c r="S21" s="223"/>
      <c r="T21" s="228">
        <v>0</v>
      </c>
      <c r="U21" s="207"/>
    </row>
    <row r="22" spans="1:21" s="224" customFormat="1" ht="20.25" customHeight="1">
      <c r="A22" s="217" t="s">
        <v>333</v>
      </c>
      <c r="B22" s="217"/>
      <c r="C22" s="218" t="s">
        <v>334</v>
      </c>
      <c r="D22" s="219" t="s">
        <v>299</v>
      </c>
      <c r="E22" s="219" t="s">
        <v>309</v>
      </c>
      <c r="F22" s="219" t="s">
        <v>141</v>
      </c>
      <c r="G22" s="219" t="s">
        <v>145</v>
      </c>
      <c r="H22" s="219" t="s">
        <v>299</v>
      </c>
      <c r="I22" s="219" t="s">
        <v>142</v>
      </c>
      <c r="J22" s="219" t="s">
        <v>301</v>
      </c>
      <c r="K22" s="219" t="s">
        <v>306</v>
      </c>
      <c r="L22" s="221">
        <f>L23</f>
        <v>100000</v>
      </c>
      <c r="M22" s="214" t="e">
        <f>M24+#REF!+#REF!</f>
        <v>#REF!</v>
      </c>
      <c r="N22" s="214" t="e">
        <f>N24+#REF!+#REF!</f>
        <v>#REF!</v>
      </c>
      <c r="O22" s="214" t="e">
        <f>O24+#REF!+#REF!</f>
        <v>#REF!</v>
      </c>
      <c r="P22" s="214" t="e">
        <f>P24+#REF!+#REF!</f>
        <v>#REF!</v>
      </c>
      <c r="Q22" s="214" t="e">
        <f>Q24+#REF!+#REF!</f>
        <v>#REF!</v>
      </c>
      <c r="R22" s="215" t="e">
        <f>R24+#REF!+#REF!</f>
        <v>#REF!</v>
      </c>
      <c r="S22" s="215" t="e">
        <f>#REF!=SUM(L22:R22)</f>
        <v>#REF!</v>
      </c>
      <c r="T22" s="221">
        <f>T23</f>
        <v>84000</v>
      </c>
      <c r="U22" s="207">
        <f t="shared" si="1"/>
        <v>84</v>
      </c>
    </row>
    <row r="23" spans="1:21" ht="34.5" customHeight="1">
      <c r="A23" s="225" t="s">
        <v>335</v>
      </c>
      <c r="B23" s="236"/>
      <c r="C23" s="235" t="s">
        <v>336</v>
      </c>
      <c r="D23" s="227" t="s">
        <v>299</v>
      </c>
      <c r="E23" s="227" t="s">
        <v>309</v>
      </c>
      <c r="F23" s="227" t="s">
        <v>141</v>
      </c>
      <c r="G23" s="227" t="s">
        <v>145</v>
      </c>
      <c r="H23" s="227" t="s">
        <v>313</v>
      </c>
      <c r="I23" s="227" t="s">
        <v>142</v>
      </c>
      <c r="J23" s="227" t="s">
        <v>301</v>
      </c>
      <c r="K23" s="227" t="s">
        <v>306</v>
      </c>
      <c r="L23" s="237">
        <v>100000</v>
      </c>
      <c r="M23" s="214"/>
      <c r="N23" s="214"/>
      <c r="O23" s="214"/>
      <c r="P23" s="214"/>
      <c r="Q23" s="214"/>
      <c r="R23" s="215"/>
      <c r="S23" s="215"/>
      <c r="T23" s="237">
        <v>84000</v>
      </c>
      <c r="U23" s="207">
        <f t="shared" si="1"/>
        <v>84</v>
      </c>
    </row>
    <row r="24" spans="1:21" ht="21.75" customHeight="1">
      <c r="A24" s="209" t="s">
        <v>337</v>
      </c>
      <c r="B24" s="236"/>
      <c r="C24" s="210" t="s">
        <v>338</v>
      </c>
      <c r="D24" s="211" t="s">
        <v>299</v>
      </c>
      <c r="E24" s="212" t="s">
        <v>309</v>
      </c>
      <c r="F24" s="212" t="s">
        <v>137</v>
      </c>
      <c r="G24" s="212" t="s">
        <v>300</v>
      </c>
      <c r="H24" s="212" t="s">
        <v>299</v>
      </c>
      <c r="I24" s="212" t="s">
        <v>300</v>
      </c>
      <c r="J24" s="212" t="s">
        <v>301</v>
      </c>
      <c r="K24" s="212" t="s">
        <v>299</v>
      </c>
      <c r="L24" s="213">
        <f>L26+L27</f>
        <v>3426000</v>
      </c>
      <c r="M24" s="232"/>
      <c r="N24" s="232"/>
      <c r="O24" s="232"/>
      <c r="P24" s="232"/>
      <c r="Q24" s="232"/>
      <c r="R24" s="233"/>
      <c r="S24" s="233" t="e">
        <f>#REF!=SUM(L24:R24)</f>
        <v>#REF!</v>
      </c>
      <c r="T24" s="213">
        <f>T26+T27</f>
        <v>677824.02</v>
      </c>
      <c r="U24" s="207">
        <f t="shared" si="1"/>
        <v>19.7847057793345</v>
      </c>
    </row>
    <row r="25" spans="1:21" ht="36" customHeight="1">
      <c r="A25" s="217" t="s">
        <v>339</v>
      </c>
      <c r="B25" s="209"/>
      <c r="C25" s="238" t="s">
        <v>340</v>
      </c>
      <c r="D25" s="239" t="s">
        <v>299</v>
      </c>
      <c r="E25" s="239" t="s">
        <v>309</v>
      </c>
      <c r="F25" s="239" t="s">
        <v>137</v>
      </c>
      <c r="G25" s="239" t="s">
        <v>144</v>
      </c>
      <c r="H25" s="239" t="s">
        <v>299</v>
      </c>
      <c r="I25" s="239" t="s">
        <v>135</v>
      </c>
      <c r="J25" s="239" t="s">
        <v>301</v>
      </c>
      <c r="K25" s="239" t="s">
        <v>299</v>
      </c>
      <c r="L25" s="221">
        <f>L26</f>
        <v>2500000</v>
      </c>
      <c r="M25" s="232"/>
      <c r="N25" s="232"/>
      <c r="O25" s="232"/>
      <c r="P25" s="232"/>
      <c r="Q25" s="232"/>
      <c r="R25" s="233"/>
      <c r="S25" s="233"/>
      <c r="T25" s="221">
        <f>T26</f>
        <v>519324.02</v>
      </c>
      <c r="U25" s="207">
        <f t="shared" si="1"/>
        <v>20.7729608</v>
      </c>
    </row>
    <row r="26" spans="1:21" ht="52.5" customHeight="1">
      <c r="A26" s="225" t="s">
        <v>341</v>
      </c>
      <c r="B26" s="217"/>
      <c r="C26" s="240" t="s">
        <v>342</v>
      </c>
      <c r="D26" s="230" t="s">
        <v>299</v>
      </c>
      <c r="E26" s="230" t="s">
        <v>309</v>
      </c>
      <c r="F26" s="230" t="s">
        <v>137</v>
      </c>
      <c r="G26" s="230" t="s">
        <v>144</v>
      </c>
      <c r="H26" s="230" t="s">
        <v>310</v>
      </c>
      <c r="I26" s="230" t="s">
        <v>135</v>
      </c>
      <c r="J26" s="230" t="s">
        <v>301</v>
      </c>
      <c r="K26" s="230" t="s">
        <v>306</v>
      </c>
      <c r="L26" s="228">
        <v>2500000</v>
      </c>
      <c r="M26" s="232"/>
      <c r="N26" s="232"/>
      <c r="O26" s="232"/>
      <c r="P26" s="232"/>
      <c r="Q26" s="232"/>
      <c r="R26" s="233"/>
      <c r="S26" s="233"/>
      <c r="T26" s="228">
        <v>519324.02</v>
      </c>
      <c r="U26" s="207">
        <f t="shared" si="1"/>
        <v>20.7729608</v>
      </c>
    </row>
    <row r="27" spans="1:21" s="224" customFormat="1" ht="33.75" customHeight="1">
      <c r="A27" s="242" t="s">
        <v>343</v>
      </c>
      <c r="B27" s="229"/>
      <c r="C27" s="243" t="s">
        <v>344</v>
      </c>
      <c r="D27" s="219" t="s">
        <v>299</v>
      </c>
      <c r="E27" s="219" t="s">
        <v>309</v>
      </c>
      <c r="F27" s="219" t="s">
        <v>137</v>
      </c>
      <c r="G27" s="219" t="s">
        <v>136</v>
      </c>
      <c r="H27" s="219" t="s">
        <v>299</v>
      </c>
      <c r="I27" s="219" t="s">
        <v>135</v>
      </c>
      <c r="J27" s="219" t="s">
        <v>301</v>
      </c>
      <c r="K27" s="219" t="s">
        <v>299</v>
      </c>
      <c r="L27" s="221">
        <f>L28</f>
        <v>926000</v>
      </c>
      <c r="M27" s="232"/>
      <c r="N27" s="232"/>
      <c r="O27" s="232"/>
      <c r="P27" s="232"/>
      <c r="Q27" s="232"/>
      <c r="R27" s="233"/>
      <c r="S27" s="233"/>
      <c r="T27" s="221">
        <f>T28</f>
        <v>158500</v>
      </c>
      <c r="U27" s="207">
        <f t="shared" si="1"/>
        <v>17.11663066954644</v>
      </c>
    </row>
    <row r="28" spans="1:21" s="224" customFormat="1" ht="32.25" customHeight="1">
      <c r="A28" s="225" t="s">
        <v>345</v>
      </c>
      <c r="B28" s="209"/>
      <c r="C28" s="240" t="s">
        <v>346</v>
      </c>
      <c r="D28" s="227" t="s">
        <v>299</v>
      </c>
      <c r="E28" s="227" t="s">
        <v>309</v>
      </c>
      <c r="F28" s="227" t="s">
        <v>137</v>
      </c>
      <c r="G28" s="227" t="s">
        <v>136</v>
      </c>
      <c r="H28" s="227" t="s">
        <v>347</v>
      </c>
      <c r="I28" s="227" t="s">
        <v>135</v>
      </c>
      <c r="J28" s="227" t="s">
        <v>301</v>
      </c>
      <c r="K28" s="227" t="s">
        <v>306</v>
      </c>
      <c r="L28" s="228">
        <v>926000</v>
      </c>
      <c r="M28" s="232"/>
      <c r="N28" s="232"/>
      <c r="O28" s="232"/>
      <c r="P28" s="232"/>
      <c r="Q28" s="232"/>
      <c r="R28" s="233"/>
      <c r="S28" s="233"/>
      <c r="T28" s="228">
        <v>158500</v>
      </c>
      <c r="U28" s="207">
        <f t="shared" si="1"/>
        <v>17.11663066954644</v>
      </c>
    </row>
    <row r="29" spans="1:21" ht="49.5" customHeight="1">
      <c r="A29" s="209" t="s">
        <v>348</v>
      </c>
      <c r="B29" s="209"/>
      <c r="C29" s="210" t="s">
        <v>349</v>
      </c>
      <c r="D29" s="211" t="s">
        <v>299</v>
      </c>
      <c r="E29" s="212" t="s">
        <v>309</v>
      </c>
      <c r="F29" s="212" t="s">
        <v>166</v>
      </c>
      <c r="G29" s="212" t="s">
        <v>300</v>
      </c>
      <c r="H29" s="212" t="s">
        <v>299</v>
      </c>
      <c r="I29" s="212" t="s">
        <v>300</v>
      </c>
      <c r="J29" s="212" t="s">
        <v>301</v>
      </c>
      <c r="K29" s="212" t="s">
        <v>299</v>
      </c>
      <c r="L29" s="213">
        <f>L32+L30</f>
        <v>6380000</v>
      </c>
      <c r="M29" s="232"/>
      <c r="N29" s="232"/>
      <c r="O29" s="232"/>
      <c r="P29" s="232"/>
      <c r="Q29" s="232"/>
      <c r="R29" s="233"/>
      <c r="S29" s="233"/>
      <c r="T29" s="213">
        <f>T32+T30</f>
        <v>1290258.74</v>
      </c>
      <c r="U29" s="207">
        <f t="shared" si="1"/>
        <v>20.223491222570534</v>
      </c>
    </row>
    <row r="30" spans="1:21" ht="36" customHeight="1">
      <c r="A30" s="245" t="s">
        <v>350</v>
      </c>
      <c r="B30" s="217"/>
      <c r="C30" s="246" t="s">
        <v>587</v>
      </c>
      <c r="D30" s="247" t="s">
        <v>299</v>
      </c>
      <c r="E30" s="247" t="s">
        <v>309</v>
      </c>
      <c r="F30" s="247" t="s">
        <v>166</v>
      </c>
      <c r="G30" s="247" t="s">
        <v>144</v>
      </c>
      <c r="H30" s="247" t="s">
        <v>299</v>
      </c>
      <c r="I30" s="247" t="s">
        <v>300</v>
      </c>
      <c r="J30" s="247" t="s">
        <v>301</v>
      </c>
      <c r="K30" s="247" t="s">
        <v>353</v>
      </c>
      <c r="L30" s="221">
        <f>L31</f>
        <v>600000</v>
      </c>
      <c r="M30" s="214" t="e">
        <f aca="true" t="shared" si="4" ref="M30:R30">M31</f>
        <v>#REF!</v>
      </c>
      <c r="N30" s="214" t="e">
        <f t="shared" si="4"/>
        <v>#REF!</v>
      </c>
      <c r="O30" s="214" t="e">
        <f t="shared" si="4"/>
        <v>#REF!</v>
      </c>
      <c r="P30" s="214" t="e">
        <f t="shared" si="4"/>
        <v>#REF!</v>
      </c>
      <c r="Q30" s="214" t="e">
        <f t="shared" si="4"/>
        <v>#REF!</v>
      </c>
      <c r="R30" s="214" t="e">
        <f t="shared" si="4"/>
        <v>#REF!</v>
      </c>
      <c r="S30" s="215" t="e">
        <f>#REF!=SUM(L30:R30)</f>
        <v>#REF!</v>
      </c>
      <c r="T30" s="221">
        <f>T31</f>
        <v>181074.19</v>
      </c>
      <c r="U30" s="207">
        <f t="shared" si="1"/>
        <v>30.179031666666667</v>
      </c>
    </row>
    <row r="31" spans="1:21" ht="30" customHeight="1">
      <c r="A31" s="225" t="s">
        <v>588</v>
      </c>
      <c r="B31" s="217"/>
      <c r="C31" s="362" t="s">
        <v>351</v>
      </c>
      <c r="D31" s="247" t="s">
        <v>299</v>
      </c>
      <c r="E31" s="247" t="s">
        <v>309</v>
      </c>
      <c r="F31" s="247" t="s">
        <v>166</v>
      </c>
      <c r="G31" s="247" t="s">
        <v>144</v>
      </c>
      <c r="H31" s="247" t="s">
        <v>352</v>
      </c>
      <c r="I31" s="247" t="s">
        <v>141</v>
      </c>
      <c r="J31" s="247" t="s">
        <v>301</v>
      </c>
      <c r="K31" s="247" t="s">
        <v>353</v>
      </c>
      <c r="L31" s="221">
        <v>600000</v>
      </c>
      <c r="M31" s="222" t="e">
        <f>M32+#REF!</f>
        <v>#REF!</v>
      </c>
      <c r="N31" s="222" t="e">
        <f>N32+#REF!</f>
        <v>#REF!</v>
      </c>
      <c r="O31" s="222" t="e">
        <f>O32+#REF!</f>
        <v>#REF!</v>
      </c>
      <c r="P31" s="222" t="e">
        <f>P32+#REF!</f>
        <v>#REF!</v>
      </c>
      <c r="Q31" s="222" t="e">
        <f>Q32+#REF!</f>
        <v>#REF!</v>
      </c>
      <c r="R31" s="223" t="e">
        <f>R32+#REF!</f>
        <v>#REF!</v>
      </c>
      <c r="S31" s="223" t="e">
        <f>#REF!=SUM(L31:R31)</f>
        <v>#REF!</v>
      </c>
      <c r="T31" s="221">
        <v>181074.19</v>
      </c>
      <c r="U31" s="207">
        <f t="shared" si="1"/>
        <v>30.179031666666667</v>
      </c>
    </row>
    <row r="32" spans="1:21" ht="32.25" customHeight="1">
      <c r="A32" s="245" t="s">
        <v>354</v>
      </c>
      <c r="B32" s="229"/>
      <c r="C32" s="363" t="s">
        <v>355</v>
      </c>
      <c r="D32" s="220" t="s">
        <v>299</v>
      </c>
      <c r="E32" s="219" t="s">
        <v>309</v>
      </c>
      <c r="F32" s="219" t="s">
        <v>166</v>
      </c>
      <c r="G32" s="219" t="s">
        <v>141</v>
      </c>
      <c r="H32" s="219" t="s">
        <v>299</v>
      </c>
      <c r="I32" s="219" t="s">
        <v>300</v>
      </c>
      <c r="J32" s="219" t="s">
        <v>301</v>
      </c>
      <c r="K32" s="219" t="s">
        <v>353</v>
      </c>
      <c r="L32" s="221">
        <f>L33+L36</f>
        <v>5780000</v>
      </c>
      <c r="M32" s="232"/>
      <c r="N32" s="232"/>
      <c r="O32" s="232"/>
      <c r="P32" s="232"/>
      <c r="Q32" s="232"/>
      <c r="R32" s="233" t="e">
        <f>SUM(#REF!)</f>
        <v>#REF!</v>
      </c>
      <c r="S32" s="233" t="e">
        <f>#REF!=SUM(L32:R32)</f>
        <v>#REF!</v>
      </c>
      <c r="T32" s="221">
        <f>T33+T36</f>
        <v>1109184.55</v>
      </c>
      <c r="U32" s="207">
        <f t="shared" si="1"/>
        <v>19.19004411764706</v>
      </c>
    </row>
    <row r="33" spans="1:21" ht="36.75" customHeight="1">
      <c r="A33" s="225" t="s">
        <v>357</v>
      </c>
      <c r="B33" s="229"/>
      <c r="C33" s="364" t="s">
        <v>356</v>
      </c>
      <c r="D33" s="365" t="s">
        <v>299</v>
      </c>
      <c r="E33" s="365" t="s">
        <v>309</v>
      </c>
      <c r="F33" s="365" t="s">
        <v>166</v>
      </c>
      <c r="G33" s="365" t="s">
        <v>141</v>
      </c>
      <c r="H33" s="365" t="s">
        <v>310</v>
      </c>
      <c r="I33" s="365" t="s">
        <v>300</v>
      </c>
      <c r="J33" s="365" t="s">
        <v>301</v>
      </c>
      <c r="K33" s="365" t="s">
        <v>353</v>
      </c>
      <c r="L33" s="366">
        <f>L34+L35</f>
        <v>1980000</v>
      </c>
      <c r="M33" s="232"/>
      <c r="N33" s="232"/>
      <c r="O33" s="232"/>
      <c r="P33" s="232"/>
      <c r="Q33" s="232"/>
      <c r="R33" s="233"/>
      <c r="S33" s="233"/>
      <c r="T33" s="366">
        <f>T34+T35</f>
        <v>352113.25</v>
      </c>
      <c r="U33" s="207">
        <f t="shared" si="1"/>
        <v>17.783497474747474</v>
      </c>
    </row>
    <row r="34" spans="1:21" ht="71.25" customHeight="1">
      <c r="A34" s="225" t="s">
        <v>589</v>
      </c>
      <c r="B34" s="229"/>
      <c r="C34" s="226" t="s">
        <v>358</v>
      </c>
      <c r="D34" s="230" t="s">
        <v>299</v>
      </c>
      <c r="E34" s="230" t="s">
        <v>309</v>
      </c>
      <c r="F34" s="230" t="s">
        <v>166</v>
      </c>
      <c r="G34" s="230" t="s">
        <v>141</v>
      </c>
      <c r="H34" s="230" t="s">
        <v>359</v>
      </c>
      <c r="I34" s="230" t="s">
        <v>140</v>
      </c>
      <c r="J34" s="230" t="s">
        <v>301</v>
      </c>
      <c r="K34" s="230" t="s">
        <v>353</v>
      </c>
      <c r="L34" s="228">
        <v>1980000</v>
      </c>
      <c r="M34" s="232" t="e">
        <f>#REF!</f>
        <v>#REF!</v>
      </c>
      <c r="N34" s="232" t="e">
        <f>#REF!</f>
        <v>#REF!</v>
      </c>
      <c r="O34" s="232" t="e">
        <f>#REF!</f>
        <v>#REF!</v>
      </c>
      <c r="P34" s="232" t="e">
        <f>#REF!</f>
        <v>#REF!</v>
      </c>
      <c r="Q34" s="232" t="e">
        <f>#REF!</f>
        <v>#REF!</v>
      </c>
      <c r="R34" s="233" t="e">
        <f>#REF!</f>
        <v>#REF!</v>
      </c>
      <c r="S34" s="233" t="e">
        <f>#REF!=SUM(L34:R34)</f>
        <v>#REF!</v>
      </c>
      <c r="T34" s="228">
        <v>218923.26</v>
      </c>
      <c r="U34" s="207">
        <f t="shared" si="1"/>
        <v>11.056730303030303</v>
      </c>
    </row>
    <row r="35" spans="1:21" ht="69" customHeight="1">
      <c r="A35" s="225" t="s">
        <v>589</v>
      </c>
      <c r="B35" s="229"/>
      <c r="C35" s="248" t="s">
        <v>662</v>
      </c>
      <c r="D35" s="230" t="s">
        <v>299</v>
      </c>
      <c r="E35" s="230" t="s">
        <v>309</v>
      </c>
      <c r="F35" s="230" t="s">
        <v>166</v>
      </c>
      <c r="G35" s="230" t="s">
        <v>141</v>
      </c>
      <c r="H35" s="230" t="s">
        <v>359</v>
      </c>
      <c r="I35" s="230" t="s">
        <v>183</v>
      </c>
      <c r="J35" s="230" t="s">
        <v>301</v>
      </c>
      <c r="K35" s="230" t="s">
        <v>353</v>
      </c>
      <c r="L35" s="228"/>
      <c r="M35" s="232" t="e">
        <f>#REF!</f>
        <v>#REF!</v>
      </c>
      <c r="N35" s="232" t="e">
        <f>#REF!</f>
        <v>#REF!</v>
      </c>
      <c r="O35" s="232" t="e">
        <f>#REF!</f>
        <v>#REF!</v>
      </c>
      <c r="P35" s="232" t="e">
        <f>#REF!</f>
        <v>#REF!</v>
      </c>
      <c r="Q35" s="232" t="e">
        <f>#REF!</f>
        <v>#REF!</v>
      </c>
      <c r="R35" s="233" t="e">
        <f>#REF!</f>
        <v>#REF!</v>
      </c>
      <c r="S35" s="233" t="e">
        <f>#REF!=SUM(L35:R35)</f>
        <v>#REF!</v>
      </c>
      <c r="T35" s="228">
        <v>133189.99</v>
      </c>
      <c r="U35" s="207" t="e">
        <f>T35/L35*100</f>
        <v>#DIV/0!</v>
      </c>
    </row>
    <row r="36" spans="1:21" ht="62.25" customHeight="1">
      <c r="A36" s="225" t="s">
        <v>590</v>
      </c>
      <c r="B36" s="229"/>
      <c r="C36" s="367" t="s">
        <v>360</v>
      </c>
      <c r="D36" s="365" t="s">
        <v>169</v>
      </c>
      <c r="E36" s="365" t="s">
        <v>309</v>
      </c>
      <c r="F36" s="365" t="s">
        <v>166</v>
      </c>
      <c r="G36" s="365" t="s">
        <v>141</v>
      </c>
      <c r="H36" s="365" t="s">
        <v>361</v>
      </c>
      <c r="I36" s="365" t="s">
        <v>141</v>
      </c>
      <c r="J36" s="365" t="s">
        <v>301</v>
      </c>
      <c r="K36" s="365" t="s">
        <v>353</v>
      </c>
      <c r="L36" s="366">
        <f>L37</f>
        <v>3800000</v>
      </c>
      <c r="M36" s="232"/>
      <c r="N36" s="232"/>
      <c r="O36" s="232"/>
      <c r="P36" s="232"/>
      <c r="Q36" s="232"/>
      <c r="R36" s="233"/>
      <c r="S36" s="233"/>
      <c r="T36" s="366">
        <f>T37</f>
        <v>757071.3</v>
      </c>
      <c r="U36" s="207">
        <f t="shared" si="1"/>
        <v>19.922928947368423</v>
      </c>
    </row>
    <row r="37" spans="1:21" ht="51.75" customHeight="1">
      <c r="A37" s="225" t="s">
        <v>591</v>
      </c>
      <c r="B37" s="244"/>
      <c r="C37" s="249" t="s">
        <v>362</v>
      </c>
      <c r="D37" s="230" t="s">
        <v>299</v>
      </c>
      <c r="E37" s="230" t="s">
        <v>309</v>
      </c>
      <c r="F37" s="230" t="s">
        <v>166</v>
      </c>
      <c r="G37" s="230" t="s">
        <v>141</v>
      </c>
      <c r="H37" s="230" t="s">
        <v>361</v>
      </c>
      <c r="I37" s="230" t="s">
        <v>141</v>
      </c>
      <c r="J37" s="230" t="s">
        <v>301</v>
      </c>
      <c r="K37" s="230" t="s">
        <v>353</v>
      </c>
      <c r="L37" s="228">
        <v>3800000</v>
      </c>
      <c r="M37" s="214" t="e">
        <f>M38+#REF!+#REF!</f>
        <v>#REF!</v>
      </c>
      <c r="N37" s="214" t="e">
        <f>N38+#REF!+#REF!</f>
        <v>#REF!</v>
      </c>
      <c r="O37" s="214" t="e">
        <f>O38+#REF!+#REF!</f>
        <v>#REF!</v>
      </c>
      <c r="P37" s="214" t="e">
        <f>P38+#REF!+#REF!</f>
        <v>#REF!</v>
      </c>
      <c r="Q37" s="214" t="e">
        <f>Q38+#REF!+#REF!</f>
        <v>#REF!</v>
      </c>
      <c r="R37" s="215" t="e">
        <f>R38+#REF!+#REF!</f>
        <v>#REF!</v>
      </c>
      <c r="S37" s="215" t="e">
        <f>#REF!=SUM(L37:R37)</f>
        <v>#REF!</v>
      </c>
      <c r="T37" s="228">
        <v>757071.3</v>
      </c>
      <c r="U37" s="207">
        <f t="shared" si="1"/>
        <v>19.922928947368423</v>
      </c>
    </row>
    <row r="38" spans="1:21" s="216" customFormat="1" ht="24" customHeight="1">
      <c r="A38" s="209" t="s">
        <v>363</v>
      </c>
      <c r="B38" s="217"/>
      <c r="C38" s="210" t="s">
        <v>364</v>
      </c>
      <c r="D38" s="211" t="s">
        <v>299</v>
      </c>
      <c r="E38" s="212" t="s">
        <v>309</v>
      </c>
      <c r="F38" s="212" t="s">
        <v>139</v>
      </c>
      <c r="G38" s="212" t="s">
        <v>300</v>
      </c>
      <c r="H38" s="212" t="s">
        <v>299</v>
      </c>
      <c r="I38" s="212" t="s">
        <v>300</v>
      </c>
      <c r="J38" s="212" t="s">
        <v>301</v>
      </c>
      <c r="K38" s="212" t="s">
        <v>299</v>
      </c>
      <c r="L38" s="213">
        <f>L39</f>
        <v>880000</v>
      </c>
      <c r="M38" s="222"/>
      <c r="N38" s="222"/>
      <c r="O38" s="222"/>
      <c r="P38" s="222"/>
      <c r="Q38" s="222"/>
      <c r="R38" s="223"/>
      <c r="S38" s="223" t="e">
        <f>#REF!=SUM(L38:R38)</f>
        <v>#REF!</v>
      </c>
      <c r="T38" s="213">
        <f>T39</f>
        <v>203683.12</v>
      </c>
      <c r="U38" s="207">
        <f t="shared" si="1"/>
        <v>23.14580909090909</v>
      </c>
    </row>
    <row r="39" spans="1:21" s="224" customFormat="1" ht="24.75" customHeight="1">
      <c r="A39" s="245" t="s">
        <v>365</v>
      </c>
      <c r="B39" s="250"/>
      <c r="C39" s="218" t="s">
        <v>366</v>
      </c>
      <c r="D39" s="219" t="s">
        <v>299</v>
      </c>
      <c r="E39" s="219" t="s">
        <v>309</v>
      </c>
      <c r="F39" s="219" t="s">
        <v>139</v>
      </c>
      <c r="G39" s="219" t="s">
        <v>135</v>
      </c>
      <c r="H39" s="219" t="s">
        <v>299</v>
      </c>
      <c r="I39" s="219" t="s">
        <v>135</v>
      </c>
      <c r="J39" s="219" t="s">
        <v>301</v>
      </c>
      <c r="K39" s="219" t="s">
        <v>353</v>
      </c>
      <c r="L39" s="221">
        <f>SUM(L40:L43)</f>
        <v>880000</v>
      </c>
      <c r="M39" s="232"/>
      <c r="N39" s="232"/>
      <c r="O39" s="232"/>
      <c r="P39" s="232"/>
      <c r="Q39" s="232"/>
      <c r="R39" s="233"/>
      <c r="S39" s="233"/>
      <c r="T39" s="221">
        <f>SUM(T40:T43)</f>
        <v>203683.12</v>
      </c>
      <c r="U39" s="207">
        <f t="shared" si="1"/>
        <v>23.14580909090909</v>
      </c>
    </row>
    <row r="40" spans="1:21" s="191" customFormat="1" ht="44.25" customHeight="1">
      <c r="A40" s="368" t="s">
        <v>592</v>
      </c>
      <c r="B40" s="229"/>
      <c r="C40" s="251" t="s">
        <v>367</v>
      </c>
      <c r="D40" s="230" t="s">
        <v>299</v>
      </c>
      <c r="E40" s="230" t="s">
        <v>309</v>
      </c>
      <c r="F40" s="230" t="s">
        <v>139</v>
      </c>
      <c r="G40" s="230" t="s">
        <v>135</v>
      </c>
      <c r="H40" s="230" t="s">
        <v>310</v>
      </c>
      <c r="I40" s="230" t="s">
        <v>135</v>
      </c>
      <c r="J40" s="230" t="s">
        <v>301</v>
      </c>
      <c r="K40" s="230" t="s">
        <v>353</v>
      </c>
      <c r="L40" s="228">
        <v>90000</v>
      </c>
      <c r="M40" s="232"/>
      <c r="N40" s="232"/>
      <c r="O40" s="232"/>
      <c r="P40" s="232"/>
      <c r="Q40" s="232"/>
      <c r="R40" s="233"/>
      <c r="S40" s="233"/>
      <c r="T40" s="228">
        <v>45997.33</v>
      </c>
      <c r="U40" s="207">
        <f t="shared" si="1"/>
        <v>51.10814444444445</v>
      </c>
    </row>
    <row r="41" spans="1:21" s="224" customFormat="1" ht="50.25" customHeight="1">
      <c r="A41" s="368" t="s">
        <v>593</v>
      </c>
      <c r="B41" s="219"/>
      <c r="C41" s="251" t="s">
        <v>368</v>
      </c>
      <c r="D41" s="230" t="s">
        <v>299</v>
      </c>
      <c r="E41" s="230" t="s">
        <v>309</v>
      </c>
      <c r="F41" s="230" t="s">
        <v>139</v>
      </c>
      <c r="G41" s="230" t="s">
        <v>135</v>
      </c>
      <c r="H41" s="230" t="s">
        <v>313</v>
      </c>
      <c r="I41" s="230" t="s">
        <v>135</v>
      </c>
      <c r="J41" s="230" t="s">
        <v>301</v>
      </c>
      <c r="K41" s="230" t="s">
        <v>353</v>
      </c>
      <c r="L41" s="228">
        <v>200000</v>
      </c>
      <c r="M41" s="232"/>
      <c r="N41" s="232"/>
      <c r="O41" s="232"/>
      <c r="P41" s="232"/>
      <c r="Q41" s="232"/>
      <c r="R41" s="233"/>
      <c r="S41" s="233"/>
      <c r="T41" s="228">
        <v>76378.73</v>
      </c>
      <c r="U41" s="207">
        <f t="shared" si="1"/>
        <v>38.189364999999995</v>
      </c>
    </row>
    <row r="42" spans="1:21" s="191" customFormat="1" ht="23.25" customHeight="1">
      <c r="A42" s="368" t="s">
        <v>594</v>
      </c>
      <c r="B42" s="219"/>
      <c r="C42" s="251" t="s">
        <v>595</v>
      </c>
      <c r="D42" s="230" t="s">
        <v>299</v>
      </c>
      <c r="E42" s="230" t="s">
        <v>309</v>
      </c>
      <c r="F42" s="230" t="s">
        <v>139</v>
      </c>
      <c r="G42" s="230" t="s">
        <v>135</v>
      </c>
      <c r="H42" s="230" t="s">
        <v>316</v>
      </c>
      <c r="I42" s="230" t="s">
        <v>135</v>
      </c>
      <c r="J42" s="230" t="s">
        <v>301</v>
      </c>
      <c r="K42" s="230" t="s">
        <v>353</v>
      </c>
      <c r="L42" s="228"/>
      <c r="M42" s="214"/>
      <c r="N42" s="214">
        <v>0</v>
      </c>
      <c r="O42" s="214"/>
      <c r="P42" s="214"/>
      <c r="Q42" s="232"/>
      <c r="R42" s="233"/>
      <c r="S42" s="233"/>
      <c r="T42" s="228"/>
      <c r="U42" s="207" t="e">
        <f t="shared" si="1"/>
        <v>#DIV/0!</v>
      </c>
    </row>
    <row r="43" spans="1:21" ht="32.25" customHeight="1">
      <c r="A43" s="368" t="s">
        <v>596</v>
      </c>
      <c r="B43" s="252"/>
      <c r="C43" s="251" t="s">
        <v>369</v>
      </c>
      <c r="D43" s="230" t="s">
        <v>299</v>
      </c>
      <c r="E43" s="230" t="s">
        <v>309</v>
      </c>
      <c r="F43" s="230" t="s">
        <v>139</v>
      </c>
      <c r="G43" s="230" t="s">
        <v>135</v>
      </c>
      <c r="H43" s="230" t="s">
        <v>319</v>
      </c>
      <c r="I43" s="230" t="s">
        <v>135</v>
      </c>
      <c r="J43" s="230" t="s">
        <v>301</v>
      </c>
      <c r="K43" s="230" t="s">
        <v>353</v>
      </c>
      <c r="L43" s="228">
        <v>590000</v>
      </c>
      <c r="M43" s="232"/>
      <c r="N43" s="232"/>
      <c r="O43" s="232"/>
      <c r="P43" s="232"/>
      <c r="Q43" s="232"/>
      <c r="R43" s="233"/>
      <c r="S43" s="233"/>
      <c r="T43" s="228">
        <v>81307.06</v>
      </c>
      <c r="U43" s="207">
        <f t="shared" si="1"/>
        <v>13.780857627118644</v>
      </c>
    </row>
    <row r="44" spans="1:21" ht="37.5" customHeight="1">
      <c r="A44" s="209" t="s">
        <v>370</v>
      </c>
      <c r="B44" s="217"/>
      <c r="C44" s="210" t="s">
        <v>371</v>
      </c>
      <c r="D44" s="212" t="s">
        <v>299</v>
      </c>
      <c r="E44" s="212" t="s">
        <v>309</v>
      </c>
      <c r="F44" s="212" t="s">
        <v>183</v>
      </c>
      <c r="G44" s="212" t="s">
        <v>300</v>
      </c>
      <c r="H44" s="212" t="s">
        <v>299</v>
      </c>
      <c r="I44" s="212" t="s">
        <v>300</v>
      </c>
      <c r="J44" s="212" t="s">
        <v>301</v>
      </c>
      <c r="K44" s="212" t="s">
        <v>299</v>
      </c>
      <c r="L44" s="213">
        <f>L45</f>
        <v>13000000</v>
      </c>
      <c r="M44" s="232"/>
      <c r="N44" s="232"/>
      <c r="O44" s="232"/>
      <c r="P44" s="232"/>
      <c r="Q44" s="232"/>
      <c r="R44" s="233"/>
      <c r="S44" s="233"/>
      <c r="T44" s="213">
        <f>T45</f>
        <v>3973782.07</v>
      </c>
      <c r="U44" s="207">
        <f t="shared" si="1"/>
        <v>30.56755438461538</v>
      </c>
    </row>
    <row r="45" spans="1:21" ht="24.75" customHeight="1">
      <c r="A45" s="253" t="s">
        <v>372</v>
      </c>
      <c r="B45" s="217"/>
      <c r="C45" s="218" t="s">
        <v>597</v>
      </c>
      <c r="D45" s="230" t="s">
        <v>299</v>
      </c>
      <c r="E45" s="230" t="s">
        <v>309</v>
      </c>
      <c r="F45" s="230" t="s">
        <v>183</v>
      </c>
      <c r="G45" s="230" t="s">
        <v>135</v>
      </c>
      <c r="H45" s="230" t="s">
        <v>598</v>
      </c>
      <c r="I45" s="230" t="s">
        <v>300</v>
      </c>
      <c r="J45" s="230" t="s">
        <v>301</v>
      </c>
      <c r="K45" s="230" t="s">
        <v>374</v>
      </c>
      <c r="L45" s="228">
        <f>L46</f>
        <v>13000000</v>
      </c>
      <c r="M45" s="232"/>
      <c r="N45" s="232"/>
      <c r="O45" s="232"/>
      <c r="P45" s="232"/>
      <c r="Q45" s="232"/>
      <c r="R45" s="233"/>
      <c r="S45" s="233"/>
      <c r="T45" s="228">
        <f>T46</f>
        <v>3973782.07</v>
      </c>
      <c r="U45" s="207">
        <f t="shared" si="1"/>
        <v>30.56755438461538</v>
      </c>
    </row>
    <row r="46" spans="1:21" ht="48.75" customHeight="1">
      <c r="A46" s="369" t="s">
        <v>599</v>
      </c>
      <c r="B46" s="229"/>
      <c r="C46" s="248" t="s">
        <v>375</v>
      </c>
      <c r="D46" s="230" t="s">
        <v>299</v>
      </c>
      <c r="E46" s="230" t="s">
        <v>309</v>
      </c>
      <c r="F46" s="230" t="s">
        <v>183</v>
      </c>
      <c r="G46" s="230" t="s">
        <v>135</v>
      </c>
      <c r="H46" s="230" t="s">
        <v>373</v>
      </c>
      <c r="I46" s="230" t="s">
        <v>141</v>
      </c>
      <c r="J46" s="230" t="s">
        <v>301</v>
      </c>
      <c r="K46" s="230" t="s">
        <v>374</v>
      </c>
      <c r="L46" s="228">
        <v>13000000</v>
      </c>
      <c r="M46" s="214">
        <f aca="true" t="shared" si="5" ref="M46:R47">M47</f>
        <v>0</v>
      </c>
      <c r="N46" s="214">
        <f t="shared" si="5"/>
        <v>0</v>
      </c>
      <c r="O46" s="214">
        <f t="shared" si="5"/>
        <v>0</v>
      </c>
      <c r="P46" s="214">
        <f t="shared" si="5"/>
        <v>0</v>
      </c>
      <c r="Q46" s="214">
        <f t="shared" si="5"/>
        <v>0</v>
      </c>
      <c r="R46" s="215">
        <f t="shared" si="5"/>
        <v>0</v>
      </c>
      <c r="S46" s="215" t="e">
        <f>#REF!=SUM(L46:R46)</f>
        <v>#REF!</v>
      </c>
      <c r="T46" s="228">
        <v>3973782.07</v>
      </c>
      <c r="U46" s="207">
        <f t="shared" si="1"/>
        <v>30.56755438461538</v>
      </c>
    </row>
    <row r="47" spans="1:21" ht="30" customHeight="1">
      <c r="A47" s="209" t="s">
        <v>376</v>
      </c>
      <c r="B47" s="229"/>
      <c r="C47" s="210" t="s">
        <v>377</v>
      </c>
      <c r="D47" s="212" t="s">
        <v>299</v>
      </c>
      <c r="E47" s="212" t="s">
        <v>309</v>
      </c>
      <c r="F47" s="212" t="s">
        <v>171</v>
      </c>
      <c r="G47" s="212" t="s">
        <v>300</v>
      </c>
      <c r="H47" s="212" t="s">
        <v>299</v>
      </c>
      <c r="I47" s="212" t="s">
        <v>300</v>
      </c>
      <c r="J47" s="212" t="s">
        <v>301</v>
      </c>
      <c r="K47" s="212" t="s">
        <v>299</v>
      </c>
      <c r="L47" s="213">
        <f>L48+L51</f>
        <v>925000</v>
      </c>
      <c r="M47" s="222">
        <f t="shared" si="5"/>
        <v>0</v>
      </c>
      <c r="N47" s="222">
        <f t="shared" si="5"/>
        <v>0</v>
      </c>
      <c r="O47" s="222">
        <f t="shared" si="5"/>
        <v>0</v>
      </c>
      <c r="P47" s="222">
        <f t="shared" si="5"/>
        <v>0</v>
      </c>
      <c r="Q47" s="222">
        <f t="shared" si="5"/>
        <v>0</v>
      </c>
      <c r="R47" s="223">
        <f t="shared" si="5"/>
        <v>0</v>
      </c>
      <c r="S47" s="223" t="e">
        <f>#REF!=SUM(L47:R47)</f>
        <v>#REF!</v>
      </c>
      <c r="T47" s="213">
        <f>T48+T51</f>
        <v>268170.84</v>
      </c>
      <c r="U47" s="207">
        <f t="shared" si="1"/>
        <v>28.99144216216217</v>
      </c>
    </row>
    <row r="48" spans="1:21" s="216" customFormat="1" ht="20.25" customHeight="1">
      <c r="A48" s="217" t="s">
        <v>379</v>
      </c>
      <c r="B48" s="229"/>
      <c r="C48" s="218" t="s">
        <v>378</v>
      </c>
      <c r="D48" s="219" t="s">
        <v>169</v>
      </c>
      <c r="E48" s="219" t="s">
        <v>309</v>
      </c>
      <c r="F48" s="219" t="s">
        <v>171</v>
      </c>
      <c r="G48" s="219" t="s">
        <v>142</v>
      </c>
      <c r="H48" s="219" t="s">
        <v>299</v>
      </c>
      <c r="I48" s="219" t="s">
        <v>300</v>
      </c>
      <c r="J48" s="219" t="s">
        <v>301</v>
      </c>
      <c r="K48" s="219" t="s">
        <v>299</v>
      </c>
      <c r="L48" s="221">
        <f>L49</f>
        <v>700000</v>
      </c>
      <c r="M48" s="232"/>
      <c r="N48" s="232"/>
      <c r="O48" s="232"/>
      <c r="P48" s="232"/>
      <c r="Q48" s="232"/>
      <c r="R48" s="233"/>
      <c r="S48" s="233" t="e">
        <f>#REF!=SUM(L48:R48)</f>
        <v>#REF!</v>
      </c>
      <c r="T48" s="221">
        <f>T49</f>
        <v>233600</v>
      </c>
      <c r="U48" s="207">
        <f t="shared" si="1"/>
        <v>33.371428571428574</v>
      </c>
    </row>
    <row r="49" spans="1:21" ht="92.25" customHeight="1">
      <c r="A49" s="369" t="s">
        <v>600</v>
      </c>
      <c r="B49" s="200"/>
      <c r="C49" s="248" t="s">
        <v>380</v>
      </c>
      <c r="D49" s="227" t="s">
        <v>169</v>
      </c>
      <c r="E49" s="227" t="s">
        <v>309</v>
      </c>
      <c r="F49" s="227" t="s">
        <v>171</v>
      </c>
      <c r="G49" s="227" t="s">
        <v>142</v>
      </c>
      <c r="H49" s="227" t="s">
        <v>352</v>
      </c>
      <c r="I49" s="227" t="s">
        <v>141</v>
      </c>
      <c r="J49" s="227" t="s">
        <v>301</v>
      </c>
      <c r="K49" s="227" t="s">
        <v>381</v>
      </c>
      <c r="L49" s="228">
        <f>L50</f>
        <v>700000</v>
      </c>
      <c r="M49" s="232"/>
      <c r="N49" s="232"/>
      <c r="O49" s="232"/>
      <c r="P49" s="232"/>
      <c r="Q49" s="232"/>
      <c r="R49" s="233"/>
      <c r="S49" s="233"/>
      <c r="T49" s="228">
        <f>T50</f>
        <v>233600</v>
      </c>
      <c r="U49" s="207">
        <f t="shared" si="1"/>
        <v>33.371428571428574</v>
      </c>
    </row>
    <row r="50" spans="1:21" s="256" customFormat="1" ht="83.25" customHeight="1">
      <c r="A50" s="369" t="s">
        <v>601</v>
      </c>
      <c r="B50" s="209"/>
      <c r="C50" s="259" t="s">
        <v>382</v>
      </c>
      <c r="D50" s="227" t="s">
        <v>169</v>
      </c>
      <c r="E50" s="227" t="s">
        <v>309</v>
      </c>
      <c r="F50" s="227" t="s">
        <v>171</v>
      </c>
      <c r="G50" s="227" t="s">
        <v>142</v>
      </c>
      <c r="H50" s="227" t="s">
        <v>383</v>
      </c>
      <c r="I50" s="227" t="s">
        <v>141</v>
      </c>
      <c r="J50" s="227" t="s">
        <v>301</v>
      </c>
      <c r="K50" s="227" t="s">
        <v>381</v>
      </c>
      <c r="L50" s="228">
        <v>700000</v>
      </c>
      <c r="M50" s="254"/>
      <c r="N50" s="254"/>
      <c r="O50" s="254"/>
      <c r="P50" s="254"/>
      <c r="Q50" s="254"/>
      <c r="R50" s="255"/>
      <c r="S50" s="255"/>
      <c r="T50" s="228">
        <v>233600</v>
      </c>
      <c r="U50" s="207">
        <f t="shared" si="1"/>
        <v>33.371428571428574</v>
      </c>
    </row>
    <row r="51" spans="1:21" s="216" customFormat="1" ht="66" customHeight="1">
      <c r="A51" s="217" t="s">
        <v>387</v>
      </c>
      <c r="B51" s="217"/>
      <c r="C51" s="260" t="s">
        <v>384</v>
      </c>
      <c r="D51" s="219" t="s">
        <v>169</v>
      </c>
      <c r="E51" s="219" t="s">
        <v>309</v>
      </c>
      <c r="F51" s="219" t="s">
        <v>171</v>
      </c>
      <c r="G51" s="219" t="s">
        <v>385</v>
      </c>
      <c r="H51" s="219" t="s">
        <v>299</v>
      </c>
      <c r="I51" s="219" t="s">
        <v>300</v>
      </c>
      <c r="J51" s="219" t="s">
        <v>301</v>
      </c>
      <c r="K51" s="219" t="s">
        <v>386</v>
      </c>
      <c r="L51" s="221">
        <f>L52+L53</f>
        <v>225000</v>
      </c>
      <c r="M51" s="232"/>
      <c r="N51" s="232"/>
      <c r="O51" s="232"/>
      <c r="P51" s="232"/>
      <c r="Q51" s="232"/>
      <c r="R51" s="233"/>
      <c r="S51" s="233"/>
      <c r="T51" s="221">
        <f>T52+T53</f>
        <v>34570.840000000004</v>
      </c>
      <c r="U51" s="207">
        <f t="shared" si="1"/>
        <v>15.364817777777779</v>
      </c>
    </row>
    <row r="52" spans="1:21" s="224" customFormat="1" ht="48" customHeight="1">
      <c r="A52" s="369" t="s">
        <v>602</v>
      </c>
      <c r="B52" s="261"/>
      <c r="C52" s="226" t="s">
        <v>388</v>
      </c>
      <c r="D52" s="230" t="s">
        <v>169</v>
      </c>
      <c r="E52" s="230" t="s">
        <v>309</v>
      </c>
      <c r="F52" s="230" t="s">
        <v>171</v>
      </c>
      <c r="G52" s="230" t="s">
        <v>385</v>
      </c>
      <c r="H52" s="230" t="s">
        <v>359</v>
      </c>
      <c r="I52" s="230" t="s">
        <v>140</v>
      </c>
      <c r="J52" s="230" t="s">
        <v>301</v>
      </c>
      <c r="K52" s="230" t="s">
        <v>386</v>
      </c>
      <c r="L52" s="228">
        <v>225000</v>
      </c>
      <c r="M52" s="257"/>
      <c r="N52" s="257" t="e">
        <f>N53+N61</f>
        <v>#REF!</v>
      </c>
      <c r="O52" s="257" t="e">
        <f>O53+O61</f>
        <v>#REF!</v>
      </c>
      <c r="P52" s="257" t="e">
        <f>P53+P61</f>
        <v>#REF!</v>
      </c>
      <c r="Q52" s="257" t="e">
        <f>Q53+Q61</f>
        <v>#REF!</v>
      </c>
      <c r="R52" s="258" t="e">
        <f>R53+R61</f>
        <v>#REF!</v>
      </c>
      <c r="S52" s="258" t="e">
        <f>#REF!=SUM(L52:R52)</f>
        <v>#REF!</v>
      </c>
      <c r="T52" s="228">
        <v>7176.05</v>
      </c>
      <c r="U52" s="207">
        <f t="shared" si="1"/>
        <v>3.1893555555555557</v>
      </c>
    </row>
    <row r="53" spans="1:21" ht="62.25" customHeight="1">
      <c r="A53" s="369" t="s">
        <v>603</v>
      </c>
      <c r="B53" s="229"/>
      <c r="C53" s="240" t="s">
        <v>661</v>
      </c>
      <c r="D53" s="230" t="s">
        <v>169</v>
      </c>
      <c r="E53" s="230" t="s">
        <v>309</v>
      </c>
      <c r="F53" s="230" t="s">
        <v>171</v>
      </c>
      <c r="G53" s="230" t="s">
        <v>385</v>
      </c>
      <c r="H53" s="230" t="s">
        <v>359</v>
      </c>
      <c r="I53" s="230" t="s">
        <v>183</v>
      </c>
      <c r="J53" s="230" t="s">
        <v>301</v>
      </c>
      <c r="K53" s="230" t="s">
        <v>386</v>
      </c>
      <c r="L53" s="228">
        <v>0</v>
      </c>
      <c r="M53" s="222"/>
      <c r="N53" s="222" t="e">
        <f>N54+#REF!+N55</f>
        <v>#REF!</v>
      </c>
      <c r="O53" s="222" t="e">
        <f>O54+#REF!+O55</f>
        <v>#REF!</v>
      </c>
      <c r="P53" s="222" t="e">
        <f>P54+#REF!+P55</f>
        <v>#REF!</v>
      </c>
      <c r="Q53" s="222" t="e">
        <f>Q54+#REF!+Q55</f>
        <v>#REF!</v>
      </c>
      <c r="R53" s="222" t="e">
        <f>R54+#REF!+R55</f>
        <v>#REF!</v>
      </c>
      <c r="S53" s="223" t="e">
        <f>#REF!=SUM(L53:R53)</f>
        <v>#REF!</v>
      </c>
      <c r="T53" s="228">
        <v>27394.79</v>
      </c>
      <c r="U53" s="207" t="e">
        <f t="shared" si="1"/>
        <v>#DIV/0!</v>
      </c>
    </row>
    <row r="54" spans="1:21" ht="29.25" customHeight="1">
      <c r="A54" s="244" t="s">
        <v>390</v>
      </c>
      <c r="B54" s="229"/>
      <c r="C54" s="210" t="s">
        <v>391</v>
      </c>
      <c r="D54" s="262" t="s">
        <v>299</v>
      </c>
      <c r="E54" s="263" t="s">
        <v>309</v>
      </c>
      <c r="F54" s="263" t="s">
        <v>392</v>
      </c>
      <c r="G54" s="263" t="s">
        <v>300</v>
      </c>
      <c r="H54" s="263" t="s">
        <v>299</v>
      </c>
      <c r="I54" s="263" t="s">
        <v>300</v>
      </c>
      <c r="J54" s="263" t="s">
        <v>301</v>
      </c>
      <c r="K54" s="263" t="s">
        <v>299</v>
      </c>
      <c r="L54" s="264">
        <f>L55+L58+L60+L62+L65+L67+L69+L71+L73</f>
        <v>1350000</v>
      </c>
      <c r="M54" s="232"/>
      <c r="N54" s="232"/>
      <c r="O54" s="232"/>
      <c r="P54" s="232"/>
      <c r="Q54" s="232"/>
      <c r="R54" s="233"/>
      <c r="S54" s="233" t="e">
        <f>#REF!=SUM(L54:R54)</f>
        <v>#REF!</v>
      </c>
      <c r="T54" s="264">
        <f>T55+T58+T60+T62+T65+T67+T69+T71+T73</f>
        <v>205601.03</v>
      </c>
      <c r="U54" s="207">
        <f t="shared" si="1"/>
        <v>15.229705925925927</v>
      </c>
    </row>
    <row r="55" spans="1:21" ht="35.25" customHeight="1">
      <c r="A55" s="245" t="s">
        <v>393</v>
      </c>
      <c r="B55" s="229"/>
      <c r="C55" s="218" t="s">
        <v>394</v>
      </c>
      <c r="D55" s="219" t="s">
        <v>299</v>
      </c>
      <c r="E55" s="219" t="s">
        <v>309</v>
      </c>
      <c r="F55" s="219" t="s">
        <v>392</v>
      </c>
      <c r="G55" s="219" t="s">
        <v>144</v>
      </c>
      <c r="H55" s="219" t="s">
        <v>299</v>
      </c>
      <c r="I55" s="219" t="s">
        <v>300</v>
      </c>
      <c r="J55" s="219" t="s">
        <v>301</v>
      </c>
      <c r="K55" s="219" t="s">
        <v>395</v>
      </c>
      <c r="L55" s="265">
        <f>L56+L57</f>
        <v>51000</v>
      </c>
      <c r="M55" s="232"/>
      <c r="N55" s="232"/>
      <c r="O55" s="232"/>
      <c r="P55" s="232"/>
      <c r="Q55" s="232"/>
      <c r="R55" s="233"/>
      <c r="S55" s="233" t="e">
        <f>#REF!=SUM(L55:R55)</f>
        <v>#REF!</v>
      </c>
      <c r="T55" s="265">
        <f>T56+T57</f>
        <v>3387.34</v>
      </c>
      <c r="U55" s="207">
        <f t="shared" si="1"/>
        <v>6.641843137254902</v>
      </c>
    </row>
    <row r="56" spans="1:21" ht="67.5" customHeight="1">
      <c r="A56" s="368" t="s">
        <v>604</v>
      </c>
      <c r="B56" s="229"/>
      <c r="C56" s="370" t="s">
        <v>605</v>
      </c>
      <c r="D56" s="230" t="s">
        <v>299</v>
      </c>
      <c r="E56" s="230" t="s">
        <v>309</v>
      </c>
      <c r="F56" s="230" t="s">
        <v>392</v>
      </c>
      <c r="G56" s="230" t="s">
        <v>144</v>
      </c>
      <c r="H56" s="230" t="s">
        <v>310</v>
      </c>
      <c r="I56" s="230" t="s">
        <v>135</v>
      </c>
      <c r="J56" s="230" t="s">
        <v>301</v>
      </c>
      <c r="K56" s="230" t="s">
        <v>395</v>
      </c>
      <c r="L56" s="228">
        <v>50000</v>
      </c>
      <c r="M56" s="232"/>
      <c r="N56" s="232"/>
      <c r="O56" s="232"/>
      <c r="P56" s="232"/>
      <c r="Q56" s="232"/>
      <c r="R56" s="233"/>
      <c r="S56" s="233"/>
      <c r="T56" s="228">
        <v>1787.34</v>
      </c>
      <c r="U56" s="207">
        <f t="shared" si="1"/>
        <v>3.5746799999999994</v>
      </c>
    </row>
    <row r="57" spans="1:21" ht="60" customHeight="1">
      <c r="A57" s="368" t="s">
        <v>606</v>
      </c>
      <c r="B57" s="229"/>
      <c r="C57" s="269" t="s">
        <v>396</v>
      </c>
      <c r="D57" s="230" t="s">
        <v>299</v>
      </c>
      <c r="E57" s="230" t="s">
        <v>309</v>
      </c>
      <c r="F57" s="230" t="s">
        <v>392</v>
      </c>
      <c r="G57" s="230" t="s">
        <v>144</v>
      </c>
      <c r="H57" s="230" t="s">
        <v>316</v>
      </c>
      <c r="I57" s="230" t="s">
        <v>135</v>
      </c>
      <c r="J57" s="230" t="s">
        <v>301</v>
      </c>
      <c r="K57" s="230" t="s">
        <v>395</v>
      </c>
      <c r="L57" s="228">
        <v>1000</v>
      </c>
      <c r="M57" s="232"/>
      <c r="N57" s="232"/>
      <c r="O57" s="232"/>
      <c r="P57" s="232"/>
      <c r="Q57" s="232"/>
      <c r="R57" s="233"/>
      <c r="S57" s="233"/>
      <c r="T57" s="228">
        <v>1600</v>
      </c>
      <c r="U57" s="207">
        <f t="shared" si="1"/>
        <v>160</v>
      </c>
    </row>
    <row r="58" spans="1:21" ht="32.25" customHeight="1">
      <c r="A58" s="245" t="s">
        <v>607</v>
      </c>
      <c r="B58" s="229"/>
      <c r="C58" s="371" t="s">
        <v>608</v>
      </c>
      <c r="D58" s="219" t="s">
        <v>299</v>
      </c>
      <c r="E58" s="219" t="s">
        <v>309</v>
      </c>
      <c r="F58" s="219" t="s">
        <v>392</v>
      </c>
      <c r="G58" s="219" t="s">
        <v>300</v>
      </c>
      <c r="H58" s="219" t="s">
        <v>299</v>
      </c>
      <c r="I58" s="219" t="s">
        <v>300</v>
      </c>
      <c r="J58" s="219" t="s">
        <v>301</v>
      </c>
      <c r="K58" s="219" t="s">
        <v>300</v>
      </c>
      <c r="L58" s="221">
        <f>L59</f>
        <v>80000</v>
      </c>
      <c r="M58" s="232"/>
      <c r="N58" s="232"/>
      <c r="O58" s="232"/>
      <c r="P58" s="232"/>
      <c r="Q58" s="232"/>
      <c r="R58" s="233"/>
      <c r="S58" s="233"/>
      <c r="T58" s="221">
        <f>T59</f>
        <v>11000</v>
      </c>
      <c r="U58" s="207">
        <f t="shared" si="1"/>
        <v>13.750000000000002</v>
      </c>
    </row>
    <row r="59" spans="1:21" ht="36" customHeight="1">
      <c r="A59" s="368" t="s">
        <v>609</v>
      </c>
      <c r="B59" s="229"/>
      <c r="C59" s="372" t="s">
        <v>608</v>
      </c>
      <c r="D59" s="373" t="s">
        <v>299</v>
      </c>
      <c r="E59" s="373" t="s">
        <v>309</v>
      </c>
      <c r="F59" s="373" t="s">
        <v>392</v>
      </c>
      <c r="G59" s="373" t="s">
        <v>385</v>
      </c>
      <c r="H59" s="373" t="s">
        <v>299</v>
      </c>
      <c r="I59" s="373" t="s">
        <v>135</v>
      </c>
      <c r="J59" s="373" t="s">
        <v>301</v>
      </c>
      <c r="K59" s="373" t="s">
        <v>395</v>
      </c>
      <c r="L59" s="374">
        <v>80000</v>
      </c>
      <c r="M59" s="267"/>
      <c r="N59" s="267"/>
      <c r="O59" s="267"/>
      <c r="P59" s="267"/>
      <c r="Q59" s="267"/>
      <c r="R59" s="268"/>
      <c r="S59" s="268"/>
      <c r="T59" s="374">
        <v>11000</v>
      </c>
      <c r="U59" s="207">
        <f t="shared" si="1"/>
        <v>13.750000000000002</v>
      </c>
    </row>
    <row r="60" spans="1:21" ht="48.75" customHeight="1">
      <c r="A60" s="245" t="s">
        <v>610</v>
      </c>
      <c r="B60" s="217"/>
      <c r="C60" s="375" t="s">
        <v>397</v>
      </c>
      <c r="D60" s="219" t="s">
        <v>299</v>
      </c>
      <c r="E60" s="219" t="s">
        <v>309</v>
      </c>
      <c r="F60" s="219" t="s">
        <v>392</v>
      </c>
      <c r="G60" s="219" t="s">
        <v>137</v>
      </c>
      <c r="H60" s="219" t="s">
        <v>299</v>
      </c>
      <c r="I60" s="219" t="s">
        <v>300</v>
      </c>
      <c r="J60" s="219" t="s">
        <v>301</v>
      </c>
      <c r="K60" s="219" t="s">
        <v>300</v>
      </c>
      <c r="L60" s="221">
        <f>L61</f>
        <v>40000</v>
      </c>
      <c r="M60" s="232"/>
      <c r="N60" s="232"/>
      <c r="O60" s="232"/>
      <c r="P60" s="232"/>
      <c r="Q60" s="232"/>
      <c r="R60" s="233"/>
      <c r="S60" s="233"/>
      <c r="T60" s="221">
        <f>T61</f>
        <v>0</v>
      </c>
      <c r="U60" s="207"/>
    </row>
    <row r="61" spans="1:21" ht="43.5" customHeight="1">
      <c r="A61" s="368" t="s">
        <v>611</v>
      </c>
      <c r="B61" s="217"/>
      <c r="C61" s="376" t="s">
        <v>612</v>
      </c>
      <c r="D61" s="373" t="s">
        <v>299</v>
      </c>
      <c r="E61" s="373" t="s">
        <v>309</v>
      </c>
      <c r="F61" s="373" t="s">
        <v>392</v>
      </c>
      <c r="G61" s="373" t="s">
        <v>137</v>
      </c>
      <c r="H61" s="373" t="s">
        <v>310</v>
      </c>
      <c r="I61" s="373" t="s">
        <v>135</v>
      </c>
      <c r="J61" s="373" t="s">
        <v>301</v>
      </c>
      <c r="K61" s="373" t="s">
        <v>395</v>
      </c>
      <c r="L61" s="374">
        <v>40000</v>
      </c>
      <c r="M61" s="222">
        <f aca="true" t="shared" si="6" ref="M61:R61">M62</f>
        <v>0</v>
      </c>
      <c r="N61" s="222">
        <f t="shared" si="6"/>
        <v>0</v>
      </c>
      <c r="O61" s="222">
        <f t="shared" si="6"/>
        <v>0</v>
      </c>
      <c r="P61" s="222">
        <f t="shared" si="6"/>
        <v>0</v>
      </c>
      <c r="Q61" s="222">
        <f t="shared" si="6"/>
        <v>0</v>
      </c>
      <c r="R61" s="223">
        <f t="shared" si="6"/>
        <v>0</v>
      </c>
      <c r="S61" s="223" t="e">
        <f>#REF!=SUM(L61:R61)</f>
        <v>#REF!</v>
      </c>
      <c r="T61" s="374"/>
      <c r="U61" s="207">
        <f t="shared" si="1"/>
        <v>0</v>
      </c>
    </row>
    <row r="62" spans="1:21" s="224" customFormat="1" ht="46.5" customHeight="1">
      <c r="A62" s="245" t="s">
        <v>613</v>
      </c>
      <c r="B62" s="217"/>
      <c r="C62" s="371" t="s">
        <v>614</v>
      </c>
      <c r="D62" s="219" t="s">
        <v>299</v>
      </c>
      <c r="E62" s="219" t="s">
        <v>309</v>
      </c>
      <c r="F62" s="219" t="s">
        <v>392</v>
      </c>
      <c r="G62" s="219" t="s">
        <v>399</v>
      </c>
      <c r="H62" s="219" t="s">
        <v>299</v>
      </c>
      <c r="I62" s="219" t="s">
        <v>300</v>
      </c>
      <c r="J62" s="219" t="s">
        <v>301</v>
      </c>
      <c r="K62" s="219" t="s">
        <v>299</v>
      </c>
      <c r="L62" s="221">
        <f>L63+L64</f>
        <v>118000</v>
      </c>
      <c r="M62" s="232"/>
      <c r="N62" s="232"/>
      <c r="O62" s="232"/>
      <c r="P62" s="232"/>
      <c r="Q62" s="232"/>
      <c r="R62" s="233"/>
      <c r="S62" s="233" t="e">
        <f>#REF!=SUM(L62:R62)</f>
        <v>#REF!</v>
      </c>
      <c r="T62" s="221">
        <f>T63+T64</f>
        <v>7799.91</v>
      </c>
      <c r="U62" s="207">
        <f t="shared" si="1"/>
        <v>6.6100932203389835</v>
      </c>
    </row>
    <row r="63" spans="1:21" s="224" customFormat="1" ht="46.5" customHeight="1">
      <c r="A63" s="368" t="s">
        <v>615</v>
      </c>
      <c r="B63" s="217"/>
      <c r="C63" s="377" t="s">
        <v>398</v>
      </c>
      <c r="D63" s="373" t="s">
        <v>299</v>
      </c>
      <c r="E63" s="373" t="s">
        <v>309</v>
      </c>
      <c r="F63" s="373" t="s">
        <v>392</v>
      </c>
      <c r="G63" s="373" t="s">
        <v>399</v>
      </c>
      <c r="H63" s="373" t="s">
        <v>316</v>
      </c>
      <c r="I63" s="373" t="s">
        <v>135</v>
      </c>
      <c r="J63" s="373" t="s">
        <v>301</v>
      </c>
      <c r="K63" s="373" t="s">
        <v>395</v>
      </c>
      <c r="L63" s="374">
        <v>18000</v>
      </c>
      <c r="M63" s="232"/>
      <c r="N63" s="232"/>
      <c r="O63" s="232"/>
      <c r="P63" s="232"/>
      <c r="Q63" s="232"/>
      <c r="R63" s="233"/>
      <c r="S63" s="233"/>
      <c r="T63" s="374">
        <v>7499.91</v>
      </c>
      <c r="U63" s="207">
        <f t="shared" si="1"/>
        <v>41.66616666666666</v>
      </c>
    </row>
    <row r="64" spans="1:21" s="224" customFormat="1" ht="29.25" customHeight="1">
      <c r="A64" s="368" t="s">
        <v>616</v>
      </c>
      <c r="B64" s="270"/>
      <c r="C64" s="362" t="s">
        <v>400</v>
      </c>
      <c r="D64" s="373" t="s">
        <v>299</v>
      </c>
      <c r="E64" s="373" t="s">
        <v>309</v>
      </c>
      <c r="F64" s="373" t="s">
        <v>392</v>
      </c>
      <c r="G64" s="373" t="s">
        <v>399</v>
      </c>
      <c r="H64" s="373" t="s">
        <v>401</v>
      </c>
      <c r="I64" s="373" t="s">
        <v>135</v>
      </c>
      <c r="J64" s="373" t="s">
        <v>301</v>
      </c>
      <c r="K64" s="373" t="s">
        <v>395</v>
      </c>
      <c r="L64" s="374">
        <v>100000</v>
      </c>
      <c r="M64" s="232"/>
      <c r="N64" s="232"/>
      <c r="O64" s="232"/>
      <c r="P64" s="232"/>
      <c r="Q64" s="232"/>
      <c r="R64" s="233"/>
      <c r="S64" s="233" t="e">
        <f>#REF!=SUM(L64:R64)</f>
        <v>#REF!</v>
      </c>
      <c r="T64" s="374">
        <v>300</v>
      </c>
      <c r="U64" s="207">
        <f t="shared" si="1"/>
        <v>0.3</v>
      </c>
    </row>
    <row r="65" spans="1:21" s="224" customFormat="1" ht="57" customHeight="1">
      <c r="A65" s="245" t="s">
        <v>617</v>
      </c>
      <c r="B65" s="229"/>
      <c r="C65" s="271" t="s">
        <v>402</v>
      </c>
      <c r="D65" s="219" t="s">
        <v>299</v>
      </c>
      <c r="E65" s="219" t="s">
        <v>309</v>
      </c>
      <c r="F65" s="219" t="s">
        <v>392</v>
      </c>
      <c r="G65" s="219" t="s">
        <v>403</v>
      </c>
      <c r="H65" s="219" t="s">
        <v>299</v>
      </c>
      <c r="I65" s="219" t="s">
        <v>300</v>
      </c>
      <c r="J65" s="219" t="s">
        <v>301</v>
      </c>
      <c r="K65" s="219" t="s">
        <v>299</v>
      </c>
      <c r="L65" s="272">
        <f>L66</f>
        <v>140000</v>
      </c>
      <c r="M65" s="232"/>
      <c r="N65" s="232"/>
      <c r="O65" s="232"/>
      <c r="P65" s="232"/>
      <c r="Q65" s="232"/>
      <c r="R65" s="233"/>
      <c r="S65" s="233"/>
      <c r="T65" s="272">
        <f>T66</f>
        <v>0</v>
      </c>
      <c r="U65" s="207">
        <f t="shared" si="1"/>
        <v>0</v>
      </c>
    </row>
    <row r="66" spans="1:21" s="224" customFormat="1" ht="52.5" customHeight="1">
      <c r="A66" s="368" t="s">
        <v>618</v>
      </c>
      <c r="B66" s="229"/>
      <c r="C66" s="372" t="s">
        <v>619</v>
      </c>
      <c r="D66" s="373" t="s">
        <v>299</v>
      </c>
      <c r="E66" s="373" t="s">
        <v>309</v>
      </c>
      <c r="F66" s="373" t="s">
        <v>392</v>
      </c>
      <c r="G66" s="373" t="s">
        <v>403</v>
      </c>
      <c r="H66" s="373" t="s">
        <v>299</v>
      </c>
      <c r="I66" s="373" t="s">
        <v>135</v>
      </c>
      <c r="J66" s="373" t="s">
        <v>301</v>
      </c>
      <c r="K66" s="373" t="s">
        <v>395</v>
      </c>
      <c r="L66" s="378">
        <v>140000</v>
      </c>
      <c r="M66" s="232"/>
      <c r="N66" s="232"/>
      <c r="O66" s="232"/>
      <c r="P66" s="232"/>
      <c r="Q66" s="232"/>
      <c r="R66" s="233"/>
      <c r="S66" s="233"/>
      <c r="T66" s="378"/>
      <c r="U66" s="207">
        <f t="shared" si="1"/>
        <v>0</v>
      </c>
    </row>
    <row r="67" spans="1:21" s="224" customFormat="1" ht="33.75" customHeight="1">
      <c r="A67" s="245" t="s">
        <v>620</v>
      </c>
      <c r="B67" s="229"/>
      <c r="C67" s="371" t="s">
        <v>411</v>
      </c>
      <c r="D67" s="219" t="s">
        <v>299</v>
      </c>
      <c r="E67" s="219" t="s">
        <v>309</v>
      </c>
      <c r="F67" s="219" t="s">
        <v>392</v>
      </c>
      <c r="G67" s="219" t="s">
        <v>404</v>
      </c>
      <c r="H67" s="219" t="s">
        <v>299</v>
      </c>
      <c r="I67" s="219" t="s">
        <v>300</v>
      </c>
      <c r="J67" s="219" t="s">
        <v>301</v>
      </c>
      <c r="K67" s="219" t="s">
        <v>299</v>
      </c>
      <c r="L67" s="274">
        <f>L68</f>
        <v>20000</v>
      </c>
      <c r="M67" s="232"/>
      <c r="N67" s="232"/>
      <c r="O67" s="232"/>
      <c r="P67" s="232"/>
      <c r="Q67" s="232"/>
      <c r="R67" s="233"/>
      <c r="S67" s="233"/>
      <c r="T67" s="274">
        <f>T68</f>
        <v>0</v>
      </c>
      <c r="U67" s="207">
        <f t="shared" si="1"/>
        <v>0</v>
      </c>
    </row>
    <row r="68" spans="1:21" s="224" customFormat="1" ht="47.25" customHeight="1">
      <c r="A68" s="368" t="s">
        <v>621</v>
      </c>
      <c r="B68" s="229"/>
      <c r="C68" s="372" t="s">
        <v>622</v>
      </c>
      <c r="D68" s="379" t="s">
        <v>299</v>
      </c>
      <c r="E68" s="379" t="s">
        <v>309</v>
      </c>
      <c r="F68" s="379" t="s">
        <v>392</v>
      </c>
      <c r="G68" s="379" t="s">
        <v>404</v>
      </c>
      <c r="H68" s="379" t="s">
        <v>405</v>
      </c>
      <c r="I68" s="379" t="s">
        <v>135</v>
      </c>
      <c r="J68" s="379" t="s">
        <v>301</v>
      </c>
      <c r="K68" s="379" t="s">
        <v>395</v>
      </c>
      <c r="L68" s="380">
        <v>20000</v>
      </c>
      <c r="M68" s="232"/>
      <c r="N68" s="232"/>
      <c r="O68" s="232"/>
      <c r="P68" s="232"/>
      <c r="Q68" s="232"/>
      <c r="R68" s="233"/>
      <c r="S68" s="233"/>
      <c r="T68" s="380"/>
      <c r="U68" s="207">
        <f t="shared" si="1"/>
        <v>0</v>
      </c>
    </row>
    <row r="69" spans="1:21" ht="39.75" customHeight="1">
      <c r="A69" s="245" t="s">
        <v>623</v>
      </c>
      <c r="B69" s="229"/>
      <c r="C69" s="273" t="s">
        <v>406</v>
      </c>
      <c r="D69" s="219" t="s">
        <v>299</v>
      </c>
      <c r="E69" s="219" t="s">
        <v>309</v>
      </c>
      <c r="F69" s="219" t="s">
        <v>392</v>
      </c>
      <c r="G69" s="219" t="s">
        <v>407</v>
      </c>
      <c r="H69" s="219" t="s">
        <v>299</v>
      </c>
      <c r="I69" s="219" t="s">
        <v>300</v>
      </c>
      <c r="J69" s="219" t="s">
        <v>301</v>
      </c>
      <c r="K69" s="219" t="s">
        <v>299</v>
      </c>
      <c r="L69" s="274">
        <f>L70</f>
        <v>300000</v>
      </c>
      <c r="M69" s="205" t="e">
        <f aca="true" t="shared" si="7" ref="M69:R69">M71</f>
        <v>#REF!</v>
      </c>
      <c r="N69" s="205" t="e">
        <f t="shared" si="7"/>
        <v>#REF!</v>
      </c>
      <c r="O69" s="205" t="e">
        <f t="shared" si="7"/>
        <v>#REF!</v>
      </c>
      <c r="P69" s="205" t="e">
        <f t="shared" si="7"/>
        <v>#REF!</v>
      </c>
      <c r="Q69" s="205" t="e">
        <f t="shared" si="7"/>
        <v>#REF!</v>
      </c>
      <c r="R69" s="275" t="e">
        <f t="shared" si="7"/>
        <v>#REF!</v>
      </c>
      <c r="S69" s="275" t="e">
        <f>#REF!=SUM(L69:R69)</f>
        <v>#REF!</v>
      </c>
      <c r="T69" s="274">
        <f>T70</f>
        <v>82213.17</v>
      </c>
      <c r="U69" s="207">
        <f t="shared" si="1"/>
        <v>27.40439</v>
      </c>
    </row>
    <row r="70" spans="1:21" ht="56.25" customHeight="1">
      <c r="A70" s="368" t="s">
        <v>624</v>
      </c>
      <c r="B70" s="229"/>
      <c r="C70" s="372" t="s">
        <v>625</v>
      </c>
      <c r="D70" s="379" t="s">
        <v>299</v>
      </c>
      <c r="E70" s="379" t="s">
        <v>309</v>
      </c>
      <c r="F70" s="379" t="s">
        <v>392</v>
      </c>
      <c r="G70" s="379" t="s">
        <v>407</v>
      </c>
      <c r="H70" s="379" t="s">
        <v>299</v>
      </c>
      <c r="I70" s="379" t="s">
        <v>135</v>
      </c>
      <c r="J70" s="379" t="s">
        <v>301</v>
      </c>
      <c r="K70" s="379" t="s">
        <v>395</v>
      </c>
      <c r="L70" s="380">
        <v>300000</v>
      </c>
      <c r="M70" s="205"/>
      <c r="N70" s="205"/>
      <c r="O70" s="205"/>
      <c r="P70" s="205"/>
      <c r="Q70" s="205"/>
      <c r="R70" s="275"/>
      <c r="S70" s="275"/>
      <c r="T70" s="380">
        <v>82213.17</v>
      </c>
      <c r="U70" s="207"/>
    </row>
    <row r="71" spans="1:21" ht="61.5" customHeight="1">
      <c r="A71" s="245" t="s">
        <v>626</v>
      </c>
      <c r="B71" s="229"/>
      <c r="C71" s="273" t="s">
        <v>408</v>
      </c>
      <c r="D71" s="219" t="s">
        <v>169</v>
      </c>
      <c r="E71" s="219" t="s">
        <v>309</v>
      </c>
      <c r="F71" s="219" t="s">
        <v>392</v>
      </c>
      <c r="G71" s="219" t="s">
        <v>409</v>
      </c>
      <c r="H71" s="219" t="s">
        <v>316</v>
      </c>
      <c r="I71" s="219" t="s">
        <v>142</v>
      </c>
      <c r="J71" s="219" t="s">
        <v>410</v>
      </c>
      <c r="K71" s="219" t="s">
        <v>395</v>
      </c>
      <c r="L71" s="274">
        <f>L72</f>
        <v>1000</v>
      </c>
      <c r="M71" s="214" t="e">
        <f>M72+M83+#REF!+#REF!</f>
        <v>#REF!</v>
      </c>
      <c r="N71" s="214" t="e">
        <f>N72+N83+#REF!+#REF!</f>
        <v>#REF!</v>
      </c>
      <c r="O71" s="214" t="e">
        <f>O72+O83+#REF!+#REF!</f>
        <v>#REF!</v>
      </c>
      <c r="P71" s="214" t="e">
        <f>P72+P83+#REF!+#REF!</f>
        <v>#REF!</v>
      </c>
      <c r="Q71" s="214" t="e">
        <f>Q72+Q83+#REF!+#REF!</f>
        <v>#REF!</v>
      </c>
      <c r="R71" s="215" t="e">
        <f>R72+R83+#REF!+#REF!</f>
        <v>#REF!</v>
      </c>
      <c r="S71" s="215" t="e">
        <f>#REF!=SUM(L71:R71)</f>
        <v>#REF!</v>
      </c>
      <c r="T71" s="274">
        <f>T72</f>
        <v>0</v>
      </c>
      <c r="U71" s="207">
        <f t="shared" si="1"/>
        <v>0</v>
      </c>
    </row>
    <row r="72" spans="1:21" ht="55.5" customHeight="1">
      <c r="A72" s="368" t="s">
        <v>627</v>
      </c>
      <c r="B72" s="229"/>
      <c r="C72" s="372" t="s">
        <v>628</v>
      </c>
      <c r="D72" s="379" t="s">
        <v>169</v>
      </c>
      <c r="E72" s="379" t="s">
        <v>309</v>
      </c>
      <c r="F72" s="379" t="s">
        <v>392</v>
      </c>
      <c r="G72" s="379" t="s">
        <v>409</v>
      </c>
      <c r="H72" s="379" t="s">
        <v>316</v>
      </c>
      <c r="I72" s="379" t="s">
        <v>142</v>
      </c>
      <c r="J72" s="379" t="s">
        <v>410</v>
      </c>
      <c r="K72" s="379" t="s">
        <v>395</v>
      </c>
      <c r="L72" s="380">
        <v>1000</v>
      </c>
      <c r="M72" s="222">
        <f aca="true" t="shared" si="8" ref="M72:R72">SUM(M73:M74)</f>
        <v>0</v>
      </c>
      <c r="N72" s="222">
        <f t="shared" si="8"/>
        <v>0</v>
      </c>
      <c r="O72" s="222">
        <f t="shared" si="8"/>
        <v>0</v>
      </c>
      <c r="P72" s="222">
        <f t="shared" si="8"/>
        <v>0</v>
      </c>
      <c r="Q72" s="222">
        <f t="shared" si="8"/>
        <v>0</v>
      </c>
      <c r="R72" s="223">
        <f t="shared" si="8"/>
        <v>0</v>
      </c>
      <c r="S72" s="223" t="e">
        <f>#REF!=SUM(L72:R72)</f>
        <v>#REF!</v>
      </c>
      <c r="T72" s="380"/>
      <c r="U72" s="207">
        <f t="shared" si="1"/>
        <v>0</v>
      </c>
    </row>
    <row r="73" spans="1:21" ht="18.75" customHeight="1">
      <c r="A73" s="245" t="s">
        <v>629</v>
      </c>
      <c r="B73" s="229"/>
      <c r="C73" s="218" t="s">
        <v>411</v>
      </c>
      <c r="D73" s="219" t="s">
        <v>299</v>
      </c>
      <c r="E73" s="219" t="s">
        <v>309</v>
      </c>
      <c r="F73" s="219" t="s">
        <v>392</v>
      </c>
      <c r="G73" s="219" t="s">
        <v>412</v>
      </c>
      <c r="H73" s="219" t="s">
        <v>299</v>
      </c>
      <c r="I73" s="219" t="s">
        <v>300</v>
      </c>
      <c r="J73" s="219" t="s">
        <v>301</v>
      </c>
      <c r="K73" s="219" t="s">
        <v>395</v>
      </c>
      <c r="L73" s="276">
        <f>L74</f>
        <v>600000</v>
      </c>
      <c r="M73" s="232"/>
      <c r="N73" s="232"/>
      <c r="O73" s="232"/>
      <c r="P73" s="232"/>
      <c r="Q73" s="232"/>
      <c r="R73" s="233"/>
      <c r="S73" s="233" t="e">
        <f>#REF!=SUM(L73:R73)</f>
        <v>#REF!</v>
      </c>
      <c r="T73" s="276">
        <f>T74</f>
        <v>101200.61</v>
      </c>
      <c r="U73" s="207">
        <f t="shared" si="1"/>
        <v>16.866768333333333</v>
      </c>
    </row>
    <row r="74" spans="1:21" ht="34.5" customHeight="1">
      <c r="A74" s="368" t="s">
        <v>630</v>
      </c>
      <c r="B74" s="229"/>
      <c r="C74" s="277" t="s">
        <v>413</v>
      </c>
      <c r="D74" s="230" t="s">
        <v>299</v>
      </c>
      <c r="E74" s="230" t="s">
        <v>309</v>
      </c>
      <c r="F74" s="230" t="s">
        <v>392</v>
      </c>
      <c r="G74" s="230" t="s">
        <v>412</v>
      </c>
      <c r="H74" s="230" t="s">
        <v>352</v>
      </c>
      <c r="I74" s="230" t="s">
        <v>141</v>
      </c>
      <c r="J74" s="230" t="s">
        <v>301</v>
      </c>
      <c r="K74" s="230" t="s">
        <v>395</v>
      </c>
      <c r="L74" s="228">
        <v>600000</v>
      </c>
      <c r="M74" s="232"/>
      <c r="N74" s="232"/>
      <c r="O74" s="232"/>
      <c r="P74" s="232"/>
      <c r="Q74" s="232"/>
      <c r="R74" s="233"/>
      <c r="S74" s="233" t="e">
        <f>#REF!=SUM(L74:R74)</f>
        <v>#REF!</v>
      </c>
      <c r="T74" s="228">
        <v>101200.61</v>
      </c>
      <c r="U74" s="207">
        <f t="shared" si="1"/>
        <v>16.866768333333333</v>
      </c>
    </row>
    <row r="75" spans="1:21" ht="22.5" customHeight="1">
      <c r="A75" s="278" t="s">
        <v>414</v>
      </c>
      <c r="B75" s="229"/>
      <c r="C75" s="210" t="s">
        <v>415</v>
      </c>
      <c r="D75" s="279" t="s">
        <v>299</v>
      </c>
      <c r="E75" s="279" t="s">
        <v>309</v>
      </c>
      <c r="F75" s="279" t="s">
        <v>416</v>
      </c>
      <c r="G75" s="279" t="s">
        <v>300</v>
      </c>
      <c r="H75" s="279" t="s">
        <v>299</v>
      </c>
      <c r="I75" s="279" t="s">
        <v>300</v>
      </c>
      <c r="J75" s="279" t="s">
        <v>301</v>
      </c>
      <c r="K75" s="279" t="s">
        <v>299</v>
      </c>
      <c r="L75" s="280">
        <f>L76</f>
        <v>220000</v>
      </c>
      <c r="M75" s="232"/>
      <c r="N75" s="232"/>
      <c r="O75" s="232"/>
      <c r="P75" s="232"/>
      <c r="Q75" s="232"/>
      <c r="R75" s="233"/>
      <c r="S75" s="233"/>
      <c r="T75" s="280">
        <f>T76</f>
        <v>25964.959999999992</v>
      </c>
      <c r="U75" s="207">
        <f t="shared" si="1"/>
        <v>11.802254545454542</v>
      </c>
    </row>
    <row r="76" spans="1:21" ht="22.5" customHeight="1">
      <c r="A76" s="245" t="s">
        <v>419</v>
      </c>
      <c r="B76" s="281"/>
      <c r="C76" s="218" t="s">
        <v>420</v>
      </c>
      <c r="D76" s="219" t="s">
        <v>299</v>
      </c>
      <c r="E76" s="219" t="s">
        <v>309</v>
      </c>
      <c r="F76" s="219" t="s">
        <v>416</v>
      </c>
      <c r="G76" s="219" t="s">
        <v>141</v>
      </c>
      <c r="H76" s="219" t="s">
        <v>299</v>
      </c>
      <c r="I76" s="219" t="s">
        <v>300</v>
      </c>
      <c r="J76" s="219" t="s">
        <v>301</v>
      </c>
      <c r="K76" s="219" t="s">
        <v>299</v>
      </c>
      <c r="L76" s="276">
        <f>L78</f>
        <v>220000</v>
      </c>
      <c r="M76" s="232"/>
      <c r="N76" s="232"/>
      <c r="O76" s="232"/>
      <c r="P76" s="232"/>
      <c r="Q76" s="232"/>
      <c r="R76" s="233"/>
      <c r="S76" s="233"/>
      <c r="T76" s="276">
        <f>T77+T78</f>
        <v>25964.959999999992</v>
      </c>
      <c r="U76" s="207">
        <f aca="true" t="shared" si="9" ref="U76:U121">T76/L76*100</f>
        <v>11.802254545454542</v>
      </c>
    </row>
    <row r="77" spans="1:21" ht="22.5" customHeight="1">
      <c r="A77" s="245"/>
      <c r="B77" s="281"/>
      <c r="C77" s="234" t="s">
        <v>417</v>
      </c>
      <c r="D77" s="227" t="s">
        <v>299</v>
      </c>
      <c r="E77" s="227" t="s">
        <v>309</v>
      </c>
      <c r="F77" s="227" t="s">
        <v>416</v>
      </c>
      <c r="G77" s="227" t="s">
        <v>135</v>
      </c>
      <c r="H77" s="227" t="s">
        <v>352</v>
      </c>
      <c r="I77" s="227" t="s">
        <v>141</v>
      </c>
      <c r="J77" s="227" t="s">
        <v>301</v>
      </c>
      <c r="K77" s="227" t="s">
        <v>418</v>
      </c>
      <c r="L77" s="387"/>
      <c r="M77" s="232"/>
      <c r="N77" s="232"/>
      <c r="O77" s="232"/>
      <c r="P77" s="232"/>
      <c r="Q77" s="232"/>
      <c r="R77" s="233"/>
      <c r="S77" s="233"/>
      <c r="T77" s="387">
        <v>-71153.6</v>
      </c>
      <c r="U77" s="207"/>
    </row>
    <row r="78" spans="1:21" ht="19.5" customHeight="1">
      <c r="A78" s="282"/>
      <c r="B78" s="261"/>
      <c r="C78" s="266" t="s">
        <v>421</v>
      </c>
      <c r="D78" s="227" t="s">
        <v>299</v>
      </c>
      <c r="E78" s="227" t="s">
        <v>309</v>
      </c>
      <c r="F78" s="227" t="s">
        <v>416</v>
      </c>
      <c r="G78" s="227" t="s">
        <v>141</v>
      </c>
      <c r="H78" s="227" t="s">
        <v>352</v>
      </c>
      <c r="I78" s="227" t="s">
        <v>141</v>
      </c>
      <c r="J78" s="227" t="s">
        <v>301</v>
      </c>
      <c r="K78" s="227" t="s">
        <v>418</v>
      </c>
      <c r="L78" s="228">
        <v>220000</v>
      </c>
      <c r="M78" s="232"/>
      <c r="N78" s="232"/>
      <c r="O78" s="232"/>
      <c r="P78" s="232"/>
      <c r="Q78" s="232"/>
      <c r="R78" s="233"/>
      <c r="S78" s="233"/>
      <c r="T78" s="228">
        <v>97118.56</v>
      </c>
      <c r="U78" s="207">
        <f t="shared" si="9"/>
        <v>44.144800000000004</v>
      </c>
    </row>
    <row r="79" spans="1:21" ht="27" customHeight="1">
      <c r="A79" s="200" t="s">
        <v>422</v>
      </c>
      <c r="B79" s="229"/>
      <c r="C79" s="201" t="s">
        <v>423</v>
      </c>
      <c r="D79" s="202" t="s">
        <v>299</v>
      </c>
      <c r="E79" s="203" t="s">
        <v>424</v>
      </c>
      <c r="F79" s="203" t="s">
        <v>300</v>
      </c>
      <c r="G79" s="203" t="s">
        <v>300</v>
      </c>
      <c r="H79" s="203" t="s">
        <v>299</v>
      </c>
      <c r="I79" s="203" t="s">
        <v>300</v>
      </c>
      <c r="J79" s="203" t="s">
        <v>301</v>
      </c>
      <c r="K79" s="203" t="s">
        <v>299</v>
      </c>
      <c r="L79" s="204">
        <f>L80+L115+L117+L119</f>
        <v>261369700.16</v>
      </c>
      <c r="M79" s="232"/>
      <c r="N79" s="232"/>
      <c r="O79" s="232"/>
      <c r="P79" s="232"/>
      <c r="Q79" s="232"/>
      <c r="R79" s="233"/>
      <c r="S79" s="233"/>
      <c r="T79" s="204">
        <f>T80+T115+T117+T119</f>
        <v>52601637.03</v>
      </c>
      <c r="U79" s="207">
        <f t="shared" si="9"/>
        <v>20.125376812155118</v>
      </c>
    </row>
    <row r="80" spans="1:21" ht="39.75" customHeight="1">
      <c r="A80" s="209" t="s">
        <v>302</v>
      </c>
      <c r="B80" s="217"/>
      <c r="C80" s="210" t="s">
        <v>425</v>
      </c>
      <c r="D80" s="211" t="s">
        <v>299</v>
      </c>
      <c r="E80" s="212" t="s">
        <v>424</v>
      </c>
      <c r="F80" s="212" t="s">
        <v>142</v>
      </c>
      <c r="G80" s="212" t="s">
        <v>300</v>
      </c>
      <c r="H80" s="212" t="s">
        <v>299</v>
      </c>
      <c r="I80" s="212" t="s">
        <v>300</v>
      </c>
      <c r="J80" s="212" t="s">
        <v>301</v>
      </c>
      <c r="K80" s="212" t="s">
        <v>299</v>
      </c>
      <c r="L80" s="213">
        <f>L81+L84+L94+L107</f>
        <v>255855000</v>
      </c>
      <c r="M80" s="232"/>
      <c r="N80" s="232"/>
      <c r="O80" s="232"/>
      <c r="P80" s="232"/>
      <c r="Q80" s="232"/>
      <c r="R80" s="233"/>
      <c r="S80" s="233"/>
      <c r="T80" s="213">
        <f>T81+T84+T94+T107</f>
        <v>55153545.08</v>
      </c>
      <c r="U80" s="207">
        <f t="shared" si="9"/>
        <v>21.55656331906744</v>
      </c>
    </row>
    <row r="81" spans="1:21" ht="21" customHeight="1">
      <c r="A81" s="217" t="s">
        <v>304</v>
      </c>
      <c r="B81" s="229"/>
      <c r="C81" s="218" t="s">
        <v>426</v>
      </c>
      <c r="D81" s="219" t="s">
        <v>299</v>
      </c>
      <c r="E81" s="219" t="s">
        <v>424</v>
      </c>
      <c r="F81" s="219" t="s">
        <v>142</v>
      </c>
      <c r="G81" s="219" t="s">
        <v>135</v>
      </c>
      <c r="H81" s="219" t="s">
        <v>299</v>
      </c>
      <c r="I81" s="219" t="s">
        <v>300</v>
      </c>
      <c r="J81" s="219" t="s">
        <v>301</v>
      </c>
      <c r="K81" s="219" t="s">
        <v>427</v>
      </c>
      <c r="L81" s="221">
        <f>L82</f>
        <v>10929000</v>
      </c>
      <c r="M81" s="232"/>
      <c r="N81" s="232"/>
      <c r="O81" s="232"/>
      <c r="P81" s="232"/>
      <c r="Q81" s="232"/>
      <c r="R81" s="233"/>
      <c r="S81" s="233"/>
      <c r="T81" s="221">
        <f>T82</f>
        <v>2584000</v>
      </c>
      <c r="U81" s="207">
        <f t="shared" si="9"/>
        <v>23.643517247689633</v>
      </c>
    </row>
    <row r="82" spans="1:21" ht="33" customHeight="1">
      <c r="A82" s="225" t="s">
        <v>307</v>
      </c>
      <c r="B82" s="229"/>
      <c r="C82" s="283" t="s">
        <v>428</v>
      </c>
      <c r="D82" s="284" t="s">
        <v>299</v>
      </c>
      <c r="E82" s="284" t="s">
        <v>424</v>
      </c>
      <c r="F82" s="284" t="s">
        <v>142</v>
      </c>
      <c r="G82" s="284" t="s">
        <v>135</v>
      </c>
      <c r="H82" s="284" t="s">
        <v>429</v>
      </c>
      <c r="I82" s="284" t="s">
        <v>300</v>
      </c>
      <c r="J82" s="284" t="s">
        <v>301</v>
      </c>
      <c r="K82" s="284" t="s">
        <v>427</v>
      </c>
      <c r="L82" s="285">
        <f>L83</f>
        <v>10929000</v>
      </c>
      <c r="M82" s="232"/>
      <c r="N82" s="232"/>
      <c r="O82" s="232"/>
      <c r="P82" s="232"/>
      <c r="Q82" s="232"/>
      <c r="R82" s="233"/>
      <c r="S82" s="233"/>
      <c r="T82" s="285">
        <f>T83</f>
        <v>2584000</v>
      </c>
      <c r="U82" s="207">
        <f t="shared" si="9"/>
        <v>23.643517247689633</v>
      </c>
    </row>
    <row r="83" spans="1:21" ht="38.25" customHeight="1">
      <c r="A83" s="225" t="s">
        <v>631</v>
      </c>
      <c r="B83" s="229"/>
      <c r="C83" s="241" t="s">
        <v>430</v>
      </c>
      <c r="D83" s="230" t="s">
        <v>299</v>
      </c>
      <c r="E83" s="230" t="s">
        <v>424</v>
      </c>
      <c r="F83" s="230" t="s">
        <v>142</v>
      </c>
      <c r="G83" s="230" t="s">
        <v>135</v>
      </c>
      <c r="H83" s="230" t="s">
        <v>429</v>
      </c>
      <c r="I83" s="230" t="s">
        <v>141</v>
      </c>
      <c r="J83" s="230" t="s">
        <v>301</v>
      </c>
      <c r="K83" s="230" t="s">
        <v>427</v>
      </c>
      <c r="L83" s="228">
        <v>10929000</v>
      </c>
      <c r="M83" s="222" t="e">
        <f>#REF!+#REF!</f>
        <v>#REF!</v>
      </c>
      <c r="N83" s="222" t="e">
        <f>#REF!+#REF!</f>
        <v>#REF!</v>
      </c>
      <c r="O83" s="222" t="e">
        <f>#REF!+#REF!</f>
        <v>#REF!</v>
      </c>
      <c r="P83" s="222" t="e">
        <f>#REF!+#REF!</f>
        <v>#REF!</v>
      </c>
      <c r="Q83" s="222" t="e">
        <f>#REF!+#REF!</f>
        <v>#REF!</v>
      </c>
      <c r="R83" s="223" t="e">
        <f>#REF!+#REF!</f>
        <v>#REF!</v>
      </c>
      <c r="S83" s="223" t="e">
        <f>#REF!=SUM(L83:R83)</f>
        <v>#REF!</v>
      </c>
      <c r="T83" s="228">
        <v>2584000</v>
      </c>
      <c r="U83" s="207">
        <f t="shared" si="9"/>
        <v>23.643517247689633</v>
      </c>
    </row>
    <row r="84" spans="1:21" ht="33" customHeight="1">
      <c r="A84" s="217" t="s">
        <v>431</v>
      </c>
      <c r="B84" s="229"/>
      <c r="C84" s="218" t="s">
        <v>432</v>
      </c>
      <c r="D84" s="219" t="s">
        <v>299</v>
      </c>
      <c r="E84" s="219" t="s">
        <v>424</v>
      </c>
      <c r="F84" s="219" t="s">
        <v>142</v>
      </c>
      <c r="G84" s="219" t="s">
        <v>142</v>
      </c>
      <c r="H84" s="219" t="s">
        <v>299</v>
      </c>
      <c r="I84" s="219" t="s">
        <v>300</v>
      </c>
      <c r="J84" s="219" t="s">
        <v>301</v>
      </c>
      <c r="K84" s="219" t="s">
        <v>427</v>
      </c>
      <c r="L84" s="221">
        <f>SUM(L85:L92)</f>
        <v>13640000</v>
      </c>
      <c r="M84" s="222"/>
      <c r="N84" s="222"/>
      <c r="O84" s="222"/>
      <c r="P84" s="222"/>
      <c r="Q84" s="222"/>
      <c r="R84" s="223"/>
      <c r="S84" s="223"/>
      <c r="T84" s="221">
        <f>SUM(T85:T92)</f>
        <v>694524.83</v>
      </c>
      <c r="U84" s="207">
        <f t="shared" si="9"/>
        <v>5.09182426686217</v>
      </c>
    </row>
    <row r="85" spans="1:21" ht="24" customHeight="1">
      <c r="A85" s="225" t="s">
        <v>307</v>
      </c>
      <c r="B85" s="229"/>
      <c r="C85" s="234" t="s">
        <v>433</v>
      </c>
      <c r="D85" s="227" t="s">
        <v>299</v>
      </c>
      <c r="E85" s="227" t="s">
        <v>424</v>
      </c>
      <c r="F85" s="227" t="s">
        <v>142</v>
      </c>
      <c r="G85" s="227" t="s">
        <v>142</v>
      </c>
      <c r="H85" s="227" t="s">
        <v>434</v>
      </c>
      <c r="I85" s="227" t="s">
        <v>141</v>
      </c>
      <c r="J85" s="227" t="s">
        <v>301</v>
      </c>
      <c r="K85" s="227" t="s">
        <v>427</v>
      </c>
      <c r="L85" s="228">
        <v>0</v>
      </c>
      <c r="M85" s="222"/>
      <c r="N85" s="222"/>
      <c r="O85" s="222"/>
      <c r="P85" s="222"/>
      <c r="Q85" s="222"/>
      <c r="R85" s="223"/>
      <c r="S85" s="223"/>
      <c r="T85" s="228">
        <v>0</v>
      </c>
      <c r="U85" s="207"/>
    </row>
    <row r="86" spans="1:21" ht="35.25" customHeight="1">
      <c r="A86" s="225" t="s">
        <v>311</v>
      </c>
      <c r="B86" s="217"/>
      <c r="C86" s="234" t="s">
        <v>435</v>
      </c>
      <c r="D86" s="227" t="s">
        <v>299</v>
      </c>
      <c r="E86" s="227" t="s">
        <v>424</v>
      </c>
      <c r="F86" s="227" t="s">
        <v>142</v>
      </c>
      <c r="G86" s="227" t="s">
        <v>142</v>
      </c>
      <c r="H86" s="227" t="s">
        <v>436</v>
      </c>
      <c r="I86" s="227" t="s">
        <v>141</v>
      </c>
      <c r="J86" s="227" t="s">
        <v>301</v>
      </c>
      <c r="K86" s="227" t="s">
        <v>427</v>
      </c>
      <c r="L86" s="228">
        <v>0</v>
      </c>
      <c r="M86" s="222"/>
      <c r="N86" s="222"/>
      <c r="O86" s="222"/>
      <c r="P86" s="222"/>
      <c r="Q86" s="222"/>
      <c r="R86" s="223"/>
      <c r="S86" s="223"/>
      <c r="T86" s="228">
        <v>0</v>
      </c>
      <c r="U86" s="207" t="e">
        <f t="shared" si="9"/>
        <v>#DIV/0!</v>
      </c>
    </row>
    <row r="87" spans="1:21" ht="33.75" customHeight="1">
      <c r="A87" s="225" t="s">
        <v>314</v>
      </c>
      <c r="B87" s="286"/>
      <c r="C87" s="234" t="s">
        <v>437</v>
      </c>
      <c r="D87" s="227" t="s">
        <v>299</v>
      </c>
      <c r="E87" s="227" t="s">
        <v>424</v>
      </c>
      <c r="F87" s="227" t="s">
        <v>142</v>
      </c>
      <c r="G87" s="227" t="s">
        <v>142</v>
      </c>
      <c r="H87" s="227" t="s">
        <v>438</v>
      </c>
      <c r="I87" s="227" t="s">
        <v>141</v>
      </c>
      <c r="J87" s="227" t="s">
        <v>301</v>
      </c>
      <c r="K87" s="227" t="s">
        <v>427</v>
      </c>
      <c r="L87" s="228">
        <v>0</v>
      </c>
      <c r="M87" s="232"/>
      <c r="N87" s="232"/>
      <c r="O87" s="232"/>
      <c r="P87" s="232"/>
      <c r="Q87" s="232"/>
      <c r="R87" s="233"/>
      <c r="S87" s="233"/>
      <c r="T87" s="228">
        <v>0</v>
      </c>
      <c r="U87" s="207" t="e">
        <f t="shared" si="9"/>
        <v>#DIV/0!</v>
      </c>
    </row>
    <row r="88" spans="1:21" ht="38.25" customHeight="1">
      <c r="A88" s="225" t="s">
        <v>317</v>
      </c>
      <c r="B88" s="287"/>
      <c r="C88" s="248" t="s">
        <v>439</v>
      </c>
      <c r="D88" s="227" t="s">
        <v>299</v>
      </c>
      <c r="E88" s="227" t="s">
        <v>424</v>
      </c>
      <c r="F88" s="227" t="s">
        <v>142</v>
      </c>
      <c r="G88" s="227" t="s">
        <v>142</v>
      </c>
      <c r="H88" s="227" t="s">
        <v>440</v>
      </c>
      <c r="I88" s="227" t="s">
        <v>141</v>
      </c>
      <c r="J88" s="227" t="s">
        <v>301</v>
      </c>
      <c r="K88" s="227" t="s">
        <v>427</v>
      </c>
      <c r="L88" s="228">
        <v>0</v>
      </c>
      <c r="M88" s="232"/>
      <c r="N88" s="232"/>
      <c r="O88" s="232"/>
      <c r="P88" s="232"/>
      <c r="Q88" s="232"/>
      <c r="R88" s="233"/>
      <c r="S88" s="233"/>
      <c r="T88" s="228">
        <v>0</v>
      </c>
      <c r="U88" s="207" t="e">
        <f t="shared" si="9"/>
        <v>#DIV/0!</v>
      </c>
    </row>
    <row r="89" spans="1:21" ht="69.75" customHeight="1" thickBot="1">
      <c r="A89" s="225" t="s">
        <v>632</v>
      </c>
      <c r="B89" s="287"/>
      <c r="C89" s="251" t="s">
        <v>633</v>
      </c>
      <c r="D89" s="284" t="s">
        <v>299</v>
      </c>
      <c r="E89" s="284" t="s">
        <v>424</v>
      </c>
      <c r="F89" s="284" t="s">
        <v>142</v>
      </c>
      <c r="G89" s="284" t="s">
        <v>142</v>
      </c>
      <c r="H89" s="284" t="s">
        <v>634</v>
      </c>
      <c r="I89" s="284" t="s">
        <v>141</v>
      </c>
      <c r="J89" s="284" t="s">
        <v>441</v>
      </c>
      <c r="K89" s="284" t="s">
        <v>427</v>
      </c>
      <c r="L89" s="237">
        <v>0</v>
      </c>
      <c r="M89" s="232"/>
      <c r="N89" s="232"/>
      <c r="O89" s="232"/>
      <c r="P89" s="232"/>
      <c r="Q89" s="232"/>
      <c r="R89" s="233"/>
      <c r="S89" s="233"/>
      <c r="T89" s="237">
        <v>0</v>
      </c>
      <c r="U89" s="207" t="e">
        <f t="shared" si="9"/>
        <v>#DIV/0!</v>
      </c>
    </row>
    <row r="90" spans="1:21" ht="37.5" customHeight="1" thickBot="1">
      <c r="A90" s="225" t="s">
        <v>635</v>
      </c>
      <c r="B90" s="288"/>
      <c r="C90" s="235" t="s">
        <v>442</v>
      </c>
      <c r="D90" s="227" t="s">
        <v>299</v>
      </c>
      <c r="E90" s="227" t="s">
        <v>424</v>
      </c>
      <c r="F90" s="227" t="s">
        <v>142</v>
      </c>
      <c r="G90" s="227" t="s">
        <v>142</v>
      </c>
      <c r="H90" s="227" t="s">
        <v>443</v>
      </c>
      <c r="I90" s="227" t="s">
        <v>141</v>
      </c>
      <c r="J90" s="227" t="s">
        <v>441</v>
      </c>
      <c r="K90" s="227" t="s">
        <v>427</v>
      </c>
      <c r="L90" s="237">
        <v>0</v>
      </c>
      <c r="M90" s="232"/>
      <c r="N90" s="232"/>
      <c r="O90" s="232"/>
      <c r="P90" s="232"/>
      <c r="Q90" s="232"/>
      <c r="R90" s="233"/>
      <c r="S90" s="233"/>
      <c r="T90" s="237">
        <v>0</v>
      </c>
      <c r="U90" s="207" t="e">
        <f t="shared" si="9"/>
        <v>#DIV/0!</v>
      </c>
    </row>
    <row r="91" spans="1:21" ht="40.5" customHeight="1">
      <c r="A91" s="225" t="s">
        <v>636</v>
      </c>
      <c r="B91" s="289"/>
      <c r="C91" s="235" t="s">
        <v>444</v>
      </c>
      <c r="D91" s="227" t="s">
        <v>299</v>
      </c>
      <c r="E91" s="227" t="s">
        <v>424</v>
      </c>
      <c r="F91" s="227" t="s">
        <v>142</v>
      </c>
      <c r="G91" s="227" t="s">
        <v>142</v>
      </c>
      <c r="H91" s="227" t="s">
        <v>445</v>
      </c>
      <c r="I91" s="227" t="s">
        <v>141</v>
      </c>
      <c r="J91" s="227" t="s">
        <v>441</v>
      </c>
      <c r="K91" s="227" t="s">
        <v>427</v>
      </c>
      <c r="L91" s="237">
        <v>0</v>
      </c>
      <c r="M91" s="232"/>
      <c r="N91" s="232"/>
      <c r="O91" s="232"/>
      <c r="P91" s="232"/>
      <c r="Q91" s="232"/>
      <c r="R91" s="233"/>
      <c r="S91" s="233"/>
      <c r="T91" s="237">
        <v>0</v>
      </c>
      <c r="U91" s="207" t="e">
        <f t="shared" si="9"/>
        <v>#DIV/0!</v>
      </c>
    </row>
    <row r="92" spans="1:21" s="256" customFormat="1" ht="27.75" customHeight="1">
      <c r="A92" s="225" t="s">
        <v>637</v>
      </c>
      <c r="B92" s="193"/>
      <c r="C92" s="290" t="s">
        <v>446</v>
      </c>
      <c r="D92" s="284" t="s">
        <v>299</v>
      </c>
      <c r="E92" s="284" t="s">
        <v>424</v>
      </c>
      <c r="F92" s="284" t="s">
        <v>142</v>
      </c>
      <c r="G92" s="284" t="s">
        <v>142</v>
      </c>
      <c r="H92" s="284" t="s">
        <v>447</v>
      </c>
      <c r="I92" s="284" t="s">
        <v>300</v>
      </c>
      <c r="J92" s="284" t="s">
        <v>301</v>
      </c>
      <c r="K92" s="284" t="s">
        <v>427</v>
      </c>
      <c r="L92" s="285">
        <f>L93</f>
        <v>13640000</v>
      </c>
      <c r="M92" s="232"/>
      <c r="N92" s="232"/>
      <c r="O92" s="232"/>
      <c r="P92" s="232"/>
      <c r="Q92" s="232"/>
      <c r="R92" s="233"/>
      <c r="S92" s="233"/>
      <c r="T92" s="285">
        <f>T93</f>
        <v>694524.83</v>
      </c>
      <c r="U92" s="207">
        <f t="shared" si="9"/>
        <v>5.09182426686217</v>
      </c>
    </row>
    <row r="93" spans="1:21" s="256" customFormat="1" ht="32.25" customHeight="1">
      <c r="A93" s="225" t="s">
        <v>638</v>
      </c>
      <c r="B93" s="193"/>
      <c r="C93" s="291" t="s">
        <v>448</v>
      </c>
      <c r="D93" s="227" t="s">
        <v>299</v>
      </c>
      <c r="E93" s="227" t="s">
        <v>424</v>
      </c>
      <c r="F93" s="227" t="s">
        <v>142</v>
      </c>
      <c r="G93" s="227" t="s">
        <v>142</v>
      </c>
      <c r="H93" s="227" t="s">
        <v>447</v>
      </c>
      <c r="I93" s="227" t="s">
        <v>141</v>
      </c>
      <c r="J93" s="227" t="s">
        <v>301</v>
      </c>
      <c r="K93" s="227" t="s">
        <v>427</v>
      </c>
      <c r="L93" s="237">
        <v>13640000</v>
      </c>
      <c r="M93" s="232"/>
      <c r="N93" s="232"/>
      <c r="O93" s="232"/>
      <c r="P93" s="232"/>
      <c r="Q93" s="232"/>
      <c r="R93" s="233"/>
      <c r="S93" s="233"/>
      <c r="T93" s="237">
        <v>694524.83</v>
      </c>
      <c r="U93" s="207">
        <f t="shared" si="9"/>
        <v>5.09182426686217</v>
      </c>
    </row>
    <row r="94" spans="1:21" ht="31.5" customHeight="1">
      <c r="A94" s="217" t="s">
        <v>449</v>
      </c>
      <c r="B94" s="193"/>
      <c r="C94" s="218" t="s">
        <v>450</v>
      </c>
      <c r="D94" s="219" t="s">
        <v>299</v>
      </c>
      <c r="E94" s="219" t="s">
        <v>424</v>
      </c>
      <c r="F94" s="219" t="s">
        <v>142</v>
      </c>
      <c r="G94" s="219" t="s">
        <v>144</v>
      </c>
      <c r="H94" s="219" t="s">
        <v>299</v>
      </c>
      <c r="I94" s="219" t="s">
        <v>300</v>
      </c>
      <c r="J94" s="219" t="s">
        <v>301</v>
      </c>
      <c r="K94" s="219" t="s">
        <v>427</v>
      </c>
      <c r="L94" s="221">
        <f>L95+L97+L99+L101+L103+L105</f>
        <v>229845000</v>
      </c>
      <c r="M94" s="232"/>
      <c r="N94" s="232"/>
      <c r="O94" s="232"/>
      <c r="P94" s="232"/>
      <c r="Q94" s="232"/>
      <c r="R94" s="233"/>
      <c r="S94" s="233"/>
      <c r="T94" s="221">
        <f>T95+T97+T99+T101+T103+T105</f>
        <v>51865020.25</v>
      </c>
      <c r="U94" s="207">
        <f t="shared" si="9"/>
        <v>22.565215797602733</v>
      </c>
    </row>
    <row r="95" spans="1:21" ht="52.5" customHeight="1">
      <c r="A95" s="225" t="s">
        <v>639</v>
      </c>
      <c r="B95" s="193"/>
      <c r="C95" s="381" t="s">
        <v>451</v>
      </c>
      <c r="D95" s="284" t="s">
        <v>299</v>
      </c>
      <c r="E95" s="284" t="s">
        <v>424</v>
      </c>
      <c r="F95" s="284" t="s">
        <v>142</v>
      </c>
      <c r="G95" s="284" t="s">
        <v>144</v>
      </c>
      <c r="H95" s="284" t="s">
        <v>452</v>
      </c>
      <c r="I95" s="284" t="s">
        <v>300</v>
      </c>
      <c r="J95" s="284" t="s">
        <v>301</v>
      </c>
      <c r="K95" s="284" t="s">
        <v>427</v>
      </c>
      <c r="L95" s="285">
        <f>L96</f>
        <v>0</v>
      </c>
      <c r="M95" s="232"/>
      <c r="N95" s="232"/>
      <c r="O95" s="232"/>
      <c r="P95" s="232"/>
      <c r="Q95" s="232"/>
      <c r="R95" s="233"/>
      <c r="S95" s="233"/>
      <c r="T95" s="285">
        <f>T96</f>
        <v>0</v>
      </c>
      <c r="U95" s="207" t="e">
        <f t="shared" si="9"/>
        <v>#DIV/0!</v>
      </c>
    </row>
    <row r="96" spans="1:21" ht="47.25">
      <c r="A96" s="225" t="s">
        <v>640</v>
      </c>
      <c r="B96" s="193"/>
      <c r="C96" s="292" t="s">
        <v>453</v>
      </c>
      <c r="D96" s="293" t="s">
        <v>299</v>
      </c>
      <c r="E96" s="293" t="s">
        <v>424</v>
      </c>
      <c r="F96" s="293" t="s">
        <v>142</v>
      </c>
      <c r="G96" s="293" t="s">
        <v>144</v>
      </c>
      <c r="H96" s="293" t="s">
        <v>452</v>
      </c>
      <c r="I96" s="293" t="s">
        <v>141</v>
      </c>
      <c r="J96" s="293" t="s">
        <v>301</v>
      </c>
      <c r="K96" s="230" t="s">
        <v>427</v>
      </c>
      <c r="L96" s="228">
        <v>0</v>
      </c>
      <c r="M96" s="232"/>
      <c r="N96" s="232"/>
      <c r="O96" s="232"/>
      <c r="P96" s="232"/>
      <c r="Q96" s="232"/>
      <c r="R96" s="233"/>
      <c r="S96" s="233"/>
      <c r="T96" s="228">
        <v>0</v>
      </c>
      <c r="U96" s="207" t="e">
        <f t="shared" si="9"/>
        <v>#DIV/0!</v>
      </c>
    </row>
    <row r="97" spans="1:21" ht="31.5">
      <c r="A97" s="225" t="s">
        <v>641</v>
      </c>
      <c r="B97" s="193"/>
      <c r="C97" s="290" t="s">
        <v>454</v>
      </c>
      <c r="D97" s="284" t="s">
        <v>299</v>
      </c>
      <c r="E97" s="284" t="s">
        <v>424</v>
      </c>
      <c r="F97" s="284" t="s">
        <v>142</v>
      </c>
      <c r="G97" s="284" t="s">
        <v>144</v>
      </c>
      <c r="H97" s="284" t="s">
        <v>455</v>
      </c>
      <c r="I97" s="284" t="s">
        <v>300</v>
      </c>
      <c r="J97" s="284" t="s">
        <v>301</v>
      </c>
      <c r="K97" s="284" t="s">
        <v>427</v>
      </c>
      <c r="L97" s="294">
        <f>L98</f>
        <v>619000</v>
      </c>
      <c r="M97" s="232"/>
      <c r="N97" s="232"/>
      <c r="O97" s="232"/>
      <c r="P97" s="232"/>
      <c r="Q97" s="232"/>
      <c r="R97" s="233"/>
      <c r="S97" s="233"/>
      <c r="T97" s="294">
        <f>T98</f>
        <v>155000</v>
      </c>
      <c r="U97" s="207">
        <f t="shared" si="9"/>
        <v>25.040387722132472</v>
      </c>
    </row>
    <row r="98" spans="1:21" ht="30" customHeight="1">
      <c r="A98" s="225" t="s">
        <v>642</v>
      </c>
      <c r="B98" s="193"/>
      <c r="C98" s="291" t="s">
        <v>456</v>
      </c>
      <c r="D98" s="230" t="s">
        <v>299</v>
      </c>
      <c r="E98" s="230" t="s">
        <v>424</v>
      </c>
      <c r="F98" s="230" t="s">
        <v>142</v>
      </c>
      <c r="G98" s="230" t="s">
        <v>144</v>
      </c>
      <c r="H98" s="230" t="s">
        <v>455</v>
      </c>
      <c r="I98" s="230" t="s">
        <v>141</v>
      </c>
      <c r="J98" s="230" t="s">
        <v>301</v>
      </c>
      <c r="K98" s="230" t="s">
        <v>427</v>
      </c>
      <c r="L98" s="228">
        <v>619000</v>
      </c>
      <c r="M98" s="232"/>
      <c r="N98" s="232"/>
      <c r="O98" s="232"/>
      <c r="P98" s="232"/>
      <c r="Q98" s="232"/>
      <c r="R98" s="233"/>
      <c r="S98" s="233"/>
      <c r="T98" s="228">
        <v>155000</v>
      </c>
      <c r="U98" s="207">
        <f t="shared" si="9"/>
        <v>25.040387722132472</v>
      </c>
    </row>
    <row r="99" spans="1:21" ht="34.5" customHeight="1">
      <c r="A99" s="225" t="s">
        <v>643</v>
      </c>
      <c r="B99" s="193"/>
      <c r="C99" s="290" t="s">
        <v>457</v>
      </c>
      <c r="D99" s="284" t="s">
        <v>299</v>
      </c>
      <c r="E99" s="284" t="s">
        <v>424</v>
      </c>
      <c r="F99" s="284" t="s">
        <v>142</v>
      </c>
      <c r="G99" s="284" t="s">
        <v>144</v>
      </c>
      <c r="H99" s="284" t="s">
        <v>458</v>
      </c>
      <c r="I99" s="284" t="s">
        <v>300</v>
      </c>
      <c r="J99" s="284" t="s">
        <v>301</v>
      </c>
      <c r="K99" s="284" t="s">
        <v>427</v>
      </c>
      <c r="L99" s="285">
        <f>L100</f>
        <v>0</v>
      </c>
      <c r="M99" s="232"/>
      <c r="N99" s="232"/>
      <c r="O99" s="232"/>
      <c r="P99" s="232"/>
      <c r="Q99" s="232"/>
      <c r="R99" s="233"/>
      <c r="S99" s="233"/>
      <c r="T99" s="285">
        <f>T100</f>
        <v>0</v>
      </c>
      <c r="U99" s="207" t="e">
        <f t="shared" si="9"/>
        <v>#DIV/0!</v>
      </c>
    </row>
    <row r="100" spans="1:21" ht="40.5" customHeight="1">
      <c r="A100" s="225" t="s">
        <v>644</v>
      </c>
      <c r="B100" s="193"/>
      <c r="C100" s="382" t="s">
        <v>457</v>
      </c>
      <c r="D100" s="230" t="s">
        <v>299</v>
      </c>
      <c r="E100" s="230" t="s">
        <v>424</v>
      </c>
      <c r="F100" s="230" t="s">
        <v>142</v>
      </c>
      <c r="G100" s="230" t="s">
        <v>144</v>
      </c>
      <c r="H100" s="230" t="s">
        <v>458</v>
      </c>
      <c r="I100" s="230" t="s">
        <v>141</v>
      </c>
      <c r="J100" s="230" t="s">
        <v>459</v>
      </c>
      <c r="K100" s="230" t="s">
        <v>427</v>
      </c>
      <c r="L100" s="295"/>
      <c r="M100" s="232"/>
      <c r="N100" s="232"/>
      <c r="O100" s="232"/>
      <c r="P100" s="232"/>
      <c r="Q100" s="232"/>
      <c r="R100" s="233"/>
      <c r="S100" s="233"/>
      <c r="T100" s="295"/>
      <c r="U100" s="207" t="e">
        <f t="shared" si="9"/>
        <v>#DIV/0!</v>
      </c>
    </row>
    <row r="101" spans="1:21" ht="31.5">
      <c r="A101" s="225" t="s">
        <v>645</v>
      </c>
      <c r="B101" s="193"/>
      <c r="C101" s="290" t="s">
        <v>460</v>
      </c>
      <c r="D101" s="284" t="s">
        <v>299</v>
      </c>
      <c r="E101" s="284" t="s">
        <v>424</v>
      </c>
      <c r="F101" s="284" t="s">
        <v>142</v>
      </c>
      <c r="G101" s="284" t="s">
        <v>144</v>
      </c>
      <c r="H101" s="284" t="s">
        <v>461</v>
      </c>
      <c r="I101" s="284" t="s">
        <v>300</v>
      </c>
      <c r="J101" s="284" t="s">
        <v>301</v>
      </c>
      <c r="K101" s="284" t="s">
        <v>427</v>
      </c>
      <c r="L101" s="296">
        <f>L102</f>
        <v>69849000</v>
      </c>
      <c r="M101" s="297"/>
      <c r="N101" s="232"/>
      <c r="O101" s="232"/>
      <c r="P101" s="232"/>
      <c r="Q101" s="232"/>
      <c r="R101" s="233"/>
      <c r="S101" s="233"/>
      <c r="T101" s="296">
        <f>T102</f>
        <v>17140420.25</v>
      </c>
      <c r="U101" s="207">
        <f t="shared" si="9"/>
        <v>24.539249309224186</v>
      </c>
    </row>
    <row r="102" spans="1:21" ht="44.25" customHeight="1">
      <c r="A102" s="225" t="s">
        <v>646</v>
      </c>
      <c r="B102" s="193"/>
      <c r="C102" s="291" t="s">
        <v>462</v>
      </c>
      <c r="D102" s="227" t="s">
        <v>299</v>
      </c>
      <c r="E102" s="227" t="s">
        <v>424</v>
      </c>
      <c r="F102" s="227" t="s">
        <v>142</v>
      </c>
      <c r="G102" s="227" t="s">
        <v>144</v>
      </c>
      <c r="H102" s="227" t="s">
        <v>461</v>
      </c>
      <c r="I102" s="227" t="s">
        <v>141</v>
      </c>
      <c r="J102" s="227" t="s">
        <v>301</v>
      </c>
      <c r="K102" s="227" t="s">
        <v>427</v>
      </c>
      <c r="L102" s="228">
        <v>69849000</v>
      </c>
      <c r="M102" s="297"/>
      <c r="N102" s="232"/>
      <c r="O102" s="232"/>
      <c r="P102" s="232"/>
      <c r="Q102" s="232"/>
      <c r="R102" s="233"/>
      <c r="S102" s="233"/>
      <c r="T102" s="228">
        <v>17140420.25</v>
      </c>
      <c r="U102" s="207">
        <f t="shared" si="9"/>
        <v>24.539249309224186</v>
      </c>
    </row>
    <row r="103" spans="1:21" ht="63">
      <c r="A103" s="225" t="s">
        <v>647</v>
      </c>
      <c r="B103" s="193"/>
      <c r="C103" s="298" t="s">
        <v>463</v>
      </c>
      <c r="D103" s="284" t="s">
        <v>299</v>
      </c>
      <c r="E103" s="284" t="s">
        <v>424</v>
      </c>
      <c r="F103" s="284" t="s">
        <v>142</v>
      </c>
      <c r="G103" s="284" t="s">
        <v>144</v>
      </c>
      <c r="H103" s="284" t="s">
        <v>464</v>
      </c>
      <c r="I103" s="284" t="s">
        <v>300</v>
      </c>
      <c r="J103" s="284" t="s">
        <v>301</v>
      </c>
      <c r="K103" s="284" t="s">
        <v>427</v>
      </c>
      <c r="L103" s="294">
        <f>L104</f>
        <v>1373000</v>
      </c>
      <c r="M103" s="297"/>
      <c r="N103" s="232"/>
      <c r="O103" s="232"/>
      <c r="P103" s="232"/>
      <c r="Q103" s="232"/>
      <c r="R103" s="233"/>
      <c r="S103" s="233"/>
      <c r="T103" s="294">
        <f>T104</f>
        <v>0</v>
      </c>
      <c r="U103" s="207">
        <f t="shared" si="9"/>
        <v>0</v>
      </c>
    </row>
    <row r="104" spans="1:21" ht="54" customHeight="1">
      <c r="A104" s="225" t="s">
        <v>646</v>
      </c>
      <c r="B104" s="193"/>
      <c r="C104" s="299" t="s">
        <v>465</v>
      </c>
      <c r="D104" s="230" t="s">
        <v>299</v>
      </c>
      <c r="E104" s="230" t="s">
        <v>424</v>
      </c>
      <c r="F104" s="230" t="s">
        <v>142</v>
      </c>
      <c r="G104" s="230" t="s">
        <v>144</v>
      </c>
      <c r="H104" s="230" t="s">
        <v>464</v>
      </c>
      <c r="I104" s="230" t="s">
        <v>141</v>
      </c>
      <c r="J104" s="230" t="s">
        <v>301</v>
      </c>
      <c r="K104" s="230" t="s">
        <v>427</v>
      </c>
      <c r="L104" s="228">
        <v>1373000</v>
      </c>
      <c r="M104" s="301"/>
      <c r="N104" s="302"/>
      <c r="O104" s="302"/>
      <c r="P104" s="302"/>
      <c r="Q104" s="302"/>
      <c r="R104" s="303"/>
      <c r="S104" s="303"/>
      <c r="T104" s="228"/>
      <c r="U104" s="207">
        <f t="shared" si="9"/>
        <v>0</v>
      </c>
    </row>
    <row r="105" spans="1:21" ht="21" customHeight="1">
      <c r="A105" s="225" t="s">
        <v>648</v>
      </c>
      <c r="B105" s="193"/>
      <c r="C105" s="300" t="s">
        <v>466</v>
      </c>
      <c r="D105" s="284" t="s">
        <v>299</v>
      </c>
      <c r="E105" s="284" t="s">
        <v>424</v>
      </c>
      <c r="F105" s="284" t="s">
        <v>142</v>
      </c>
      <c r="G105" s="284" t="s">
        <v>144</v>
      </c>
      <c r="H105" s="284" t="s">
        <v>447</v>
      </c>
      <c r="I105" s="284" t="s">
        <v>300</v>
      </c>
      <c r="J105" s="284" t="s">
        <v>301</v>
      </c>
      <c r="K105" s="284" t="s">
        <v>427</v>
      </c>
      <c r="L105" s="294">
        <f>L106</f>
        <v>158004000</v>
      </c>
      <c r="M105" s="301"/>
      <c r="N105" s="302"/>
      <c r="O105" s="302"/>
      <c r="P105" s="302"/>
      <c r="Q105" s="302"/>
      <c r="R105" s="303"/>
      <c r="S105" s="303"/>
      <c r="T105" s="294">
        <f>T106</f>
        <v>34569600</v>
      </c>
      <c r="U105" s="207">
        <f t="shared" si="9"/>
        <v>21.878939773676613</v>
      </c>
    </row>
    <row r="106" spans="1:21" ht="20.25" customHeight="1">
      <c r="A106" s="225" t="s">
        <v>649</v>
      </c>
      <c r="B106" s="193"/>
      <c r="C106" s="226" t="s">
        <v>467</v>
      </c>
      <c r="D106" s="230" t="s">
        <v>299</v>
      </c>
      <c r="E106" s="230" t="s">
        <v>424</v>
      </c>
      <c r="F106" s="230" t="s">
        <v>142</v>
      </c>
      <c r="G106" s="230" t="s">
        <v>144</v>
      </c>
      <c r="H106" s="230" t="s">
        <v>447</v>
      </c>
      <c r="I106" s="230" t="s">
        <v>141</v>
      </c>
      <c r="J106" s="230" t="s">
        <v>301</v>
      </c>
      <c r="K106" s="230" t="s">
        <v>427</v>
      </c>
      <c r="L106" s="228">
        <v>158004000</v>
      </c>
      <c r="M106" s="301"/>
      <c r="N106" s="302"/>
      <c r="O106" s="302"/>
      <c r="P106" s="302"/>
      <c r="Q106" s="302"/>
      <c r="R106" s="303"/>
      <c r="S106" s="303"/>
      <c r="T106" s="228">
        <v>34569600</v>
      </c>
      <c r="U106" s="207">
        <f t="shared" si="9"/>
        <v>21.878939773676613</v>
      </c>
    </row>
    <row r="107" spans="1:21" ht="27" customHeight="1">
      <c r="A107" s="217" t="s">
        <v>468</v>
      </c>
      <c r="B107" s="193"/>
      <c r="C107" s="218" t="s">
        <v>184</v>
      </c>
      <c r="D107" s="219" t="s">
        <v>299</v>
      </c>
      <c r="E107" s="219" t="s">
        <v>424</v>
      </c>
      <c r="F107" s="219" t="s">
        <v>142</v>
      </c>
      <c r="G107" s="219" t="s">
        <v>145</v>
      </c>
      <c r="H107" s="219" t="s">
        <v>299</v>
      </c>
      <c r="I107" s="219" t="s">
        <v>300</v>
      </c>
      <c r="J107" s="219" t="s">
        <v>301</v>
      </c>
      <c r="K107" s="219" t="s">
        <v>427</v>
      </c>
      <c r="L107" s="221">
        <f>L108+L110+L112+L113+L114</f>
        <v>1441000</v>
      </c>
      <c r="M107" s="304"/>
      <c r="N107" s="305"/>
      <c r="O107" s="305"/>
      <c r="P107" s="305"/>
      <c r="Q107" s="305"/>
      <c r="R107" s="303"/>
      <c r="S107" s="303"/>
      <c r="T107" s="221">
        <f>T108+T110+T112+T113+T114</f>
        <v>10000</v>
      </c>
      <c r="U107" s="207">
        <f t="shared" si="9"/>
        <v>0.6939625260235947</v>
      </c>
    </row>
    <row r="108" spans="1:21" ht="31.5" customHeight="1">
      <c r="A108" s="225" t="s">
        <v>650</v>
      </c>
      <c r="B108" s="193"/>
      <c r="C108" s="300" t="s">
        <v>469</v>
      </c>
      <c r="D108" s="284" t="s">
        <v>299</v>
      </c>
      <c r="E108" s="284" t="s">
        <v>424</v>
      </c>
      <c r="F108" s="284" t="s">
        <v>142</v>
      </c>
      <c r="G108" s="284" t="s">
        <v>145</v>
      </c>
      <c r="H108" s="284" t="s">
        <v>470</v>
      </c>
      <c r="I108" s="284" t="s">
        <v>300</v>
      </c>
      <c r="J108" s="284" t="s">
        <v>301</v>
      </c>
      <c r="K108" s="284" t="s">
        <v>427</v>
      </c>
      <c r="L108" s="285">
        <f>L109</f>
        <v>0</v>
      </c>
      <c r="M108" s="304"/>
      <c r="N108" s="305"/>
      <c r="O108" s="305"/>
      <c r="P108" s="305"/>
      <c r="Q108" s="305"/>
      <c r="R108" s="303"/>
      <c r="S108" s="303"/>
      <c r="T108" s="285">
        <f>T109</f>
        <v>0</v>
      </c>
      <c r="U108" s="207" t="e">
        <f t="shared" si="9"/>
        <v>#DIV/0!</v>
      </c>
    </row>
    <row r="109" spans="1:21" ht="57.75" customHeight="1">
      <c r="A109" s="225" t="s">
        <v>651</v>
      </c>
      <c r="B109" s="193"/>
      <c r="C109" s="226" t="s">
        <v>471</v>
      </c>
      <c r="D109" s="230" t="s">
        <v>299</v>
      </c>
      <c r="E109" s="230" t="s">
        <v>424</v>
      </c>
      <c r="F109" s="230" t="s">
        <v>142</v>
      </c>
      <c r="G109" s="230" t="s">
        <v>145</v>
      </c>
      <c r="H109" s="230" t="s">
        <v>470</v>
      </c>
      <c r="I109" s="230" t="s">
        <v>141</v>
      </c>
      <c r="J109" s="230" t="s">
        <v>301</v>
      </c>
      <c r="K109" s="230" t="s">
        <v>427</v>
      </c>
      <c r="L109" s="228">
        <v>0</v>
      </c>
      <c r="M109" s="306"/>
      <c r="N109" s="307"/>
      <c r="O109" s="307"/>
      <c r="P109" s="307"/>
      <c r="Q109" s="307"/>
      <c r="R109" s="307"/>
      <c r="S109" s="307"/>
      <c r="T109" s="228">
        <v>0</v>
      </c>
      <c r="U109" s="207" t="e">
        <f t="shared" si="9"/>
        <v>#DIV/0!</v>
      </c>
    </row>
    <row r="110" spans="1:21" ht="48.75" customHeight="1">
      <c r="A110" s="225" t="s">
        <v>652</v>
      </c>
      <c r="B110" s="193"/>
      <c r="C110" s="290" t="s">
        <v>472</v>
      </c>
      <c r="D110" s="284" t="s">
        <v>299</v>
      </c>
      <c r="E110" s="284" t="s">
        <v>424</v>
      </c>
      <c r="F110" s="284" t="s">
        <v>142</v>
      </c>
      <c r="G110" s="284" t="s">
        <v>145</v>
      </c>
      <c r="H110" s="284" t="s">
        <v>405</v>
      </c>
      <c r="I110" s="284" t="s">
        <v>300</v>
      </c>
      <c r="J110" s="284" t="s">
        <v>301</v>
      </c>
      <c r="K110" s="284" t="s">
        <v>427</v>
      </c>
      <c r="L110" s="285">
        <f>L111</f>
        <v>1368000</v>
      </c>
      <c r="M110" s="308"/>
      <c r="N110" s="309"/>
      <c r="O110" s="309"/>
      <c r="P110" s="309"/>
      <c r="Q110" s="309"/>
      <c r="R110" s="303"/>
      <c r="S110" s="303"/>
      <c r="T110" s="285">
        <f>T111</f>
        <v>10000</v>
      </c>
      <c r="U110" s="207">
        <f t="shared" si="9"/>
        <v>0.7309941520467835</v>
      </c>
    </row>
    <row r="111" spans="1:21" ht="62.25" customHeight="1">
      <c r="A111" s="225" t="s">
        <v>653</v>
      </c>
      <c r="B111" s="193"/>
      <c r="C111" s="291" t="s">
        <v>473</v>
      </c>
      <c r="D111" s="230" t="s">
        <v>299</v>
      </c>
      <c r="E111" s="230" t="s">
        <v>424</v>
      </c>
      <c r="F111" s="230" t="s">
        <v>142</v>
      </c>
      <c r="G111" s="230" t="s">
        <v>145</v>
      </c>
      <c r="H111" s="230" t="s">
        <v>405</v>
      </c>
      <c r="I111" s="230" t="s">
        <v>141</v>
      </c>
      <c r="J111" s="230" t="s">
        <v>301</v>
      </c>
      <c r="K111" s="230" t="s">
        <v>427</v>
      </c>
      <c r="L111" s="237">
        <v>1368000</v>
      </c>
      <c r="M111" s="310"/>
      <c r="N111" s="310"/>
      <c r="O111" s="310"/>
      <c r="P111" s="310"/>
      <c r="Q111" s="310"/>
      <c r="R111" s="310"/>
      <c r="S111" s="310"/>
      <c r="T111" s="237">
        <v>10000</v>
      </c>
      <c r="U111" s="207">
        <f t="shared" si="9"/>
        <v>0.7309941520467835</v>
      </c>
    </row>
    <row r="112" spans="1:21" ht="34.5" customHeight="1">
      <c r="A112" s="225" t="s">
        <v>654</v>
      </c>
      <c r="B112" s="193"/>
      <c r="C112" s="291" t="s">
        <v>474</v>
      </c>
      <c r="D112" s="230" t="s">
        <v>299</v>
      </c>
      <c r="E112" s="230" t="s">
        <v>424</v>
      </c>
      <c r="F112" s="230" t="s">
        <v>142</v>
      </c>
      <c r="G112" s="230" t="s">
        <v>145</v>
      </c>
      <c r="H112" s="230" t="s">
        <v>389</v>
      </c>
      <c r="I112" s="230" t="s">
        <v>141</v>
      </c>
      <c r="J112" s="230" t="s">
        <v>301</v>
      </c>
      <c r="K112" s="230" t="s">
        <v>427</v>
      </c>
      <c r="L112" s="228">
        <v>0</v>
      </c>
      <c r="M112" s="310"/>
      <c r="N112" s="310"/>
      <c r="O112" s="310"/>
      <c r="P112" s="310"/>
      <c r="Q112" s="310"/>
      <c r="R112" s="310"/>
      <c r="S112" s="310"/>
      <c r="T112" s="228">
        <v>0</v>
      </c>
      <c r="U112" s="207" t="e">
        <f t="shared" si="9"/>
        <v>#DIV/0!</v>
      </c>
    </row>
    <row r="113" spans="1:21" ht="51.75" customHeight="1">
      <c r="A113" s="225" t="s">
        <v>655</v>
      </c>
      <c r="B113" s="193"/>
      <c r="C113" s="291" t="s">
        <v>475</v>
      </c>
      <c r="D113" s="230" t="s">
        <v>299</v>
      </c>
      <c r="E113" s="230" t="s">
        <v>424</v>
      </c>
      <c r="F113" s="230" t="s">
        <v>142</v>
      </c>
      <c r="G113" s="230" t="s">
        <v>145</v>
      </c>
      <c r="H113" s="230" t="s">
        <v>476</v>
      </c>
      <c r="I113" s="230" t="s">
        <v>141</v>
      </c>
      <c r="J113" s="230" t="s">
        <v>301</v>
      </c>
      <c r="K113" s="230" t="s">
        <v>427</v>
      </c>
      <c r="L113" s="228">
        <v>0</v>
      </c>
      <c r="M113" s="310"/>
      <c r="N113" s="310"/>
      <c r="O113" s="310"/>
      <c r="P113" s="310"/>
      <c r="Q113" s="310"/>
      <c r="R113" s="310"/>
      <c r="S113" s="310"/>
      <c r="T113" s="228">
        <v>0</v>
      </c>
      <c r="U113" s="207" t="e">
        <f t="shared" si="9"/>
        <v>#DIV/0!</v>
      </c>
    </row>
    <row r="114" spans="1:21" ht="45" customHeight="1">
      <c r="A114" s="225" t="s">
        <v>656</v>
      </c>
      <c r="B114" s="193"/>
      <c r="C114" s="291" t="s">
        <v>477</v>
      </c>
      <c r="D114" s="230" t="s">
        <v>299</v>
      </c>
      <c r="E114" s="230" t="s">
        <v>424</v>
      </c>
      <c r="F114" s="230" t="s">
        <v>142</v>
      </c>
      <c r="G114" s="230" t="s">
        <v>145</v>
      </c>
      <c r="H114" s="230" t="s">
        <v>447</v>
      </c>
      <c r="I114" s="230" t="s">
        <v>141</v>
      </c>
      <c r="J114" s="230" t="s">
        <v>301</v>
      </c>
      <c r="K114" s="230" t="s">
        <v>427</v>
      </c>
      <c r="L114" s="228">
        <v>73000</v>
      </c>
      <c r="M114" s="310"/>
      <c r="N114" s="310"/>
      <c r="O114" s="310"/>
      <c r="P114" s="310"/>
      <c r="Q114" s="310"/>
      <c r="R114" s="310"/>
      <c r="S114" s="310"/>
      <c r="T114" s="228">
        <v>0</v>
      </c>
      <c r="U114" s="207">
        <f t="shared" si="9"/>
        <v>0</v>
      </c>
    </row>
    <row r="115" spans="1:21" ht="30" customHeight="1">
      <c r="A115" s="217" t="s">
        <v>657</v>
      </c>
      <c r="B115" s="193"/>
      <c r="C115" s="218" t="s">
        <v>479</v>
      </c>
      <c r="D115" s="219" t="s">
        <v>299</v>
      </c>
      <c r="E115" s="219" t="s">
        <v>424</v>
      </c>
      <c r="F115" s="219" t="s">
        <v>136</v>
      </c>
      <c r="G115" s="219" t="s">
        <v>300</v>
      </c>
      <c r="H115" s="219" t="s">
        <v>299</v>
      </c>
      <c r="I115" s="219" t="s">
        <v>300</v>
      </c>
      <c r="J115" s="219" t="s">
        <v>301</v>
      </c>
      <c r="K115" s="219" t="s">
        <v>418</v>
      </c>
      <c r="L115" s="221">
        <f>L116</f>
        <v>100000</v>
      </c>
      <c r="M115" s="310"/>
      <c r="N115" s="310"/>
      <c r="O115" s="310"/>
      <c r="P115" s="310"/>
      <c r="Q115" s="310"/>
      <c r="R115" s="310"/>
      <c r="S115" s="310"/>
      <c r="T115" s="221">
        <f>T116</f>
        <v>95689.54</v>
      </c>
      <c r="U115" s="207">
        <f t="shared" si="9"/>
        <v>95.68954</v>
      </c>
    </row>
    <row r="116" spans="1:21" ht="20.25" customHeight="1">
      <c r="A116" s="225" t="s">
        <v>658</v>
      </c>
      <c r="B116" s="193"/>
      <c r="C116" s="311" t="s">
        <v>480</v>
      </c>
      <c r="D116" s="312" t="s">
        <v>299</v>
      </c>
      <c r="E116" s="312" t="s">
        <v>424</v>
      </c>
      <c r="F116" s="312" t="s">
        <v>136</v>
      </c>
      <c r="G116" s="312" t="s">
        <v>141</v>
      </c>
      <c r="H116" s="312" t="s">
        <v>299</v>
      </c>
      <c r="I116" s="312" t="s">
        <v>141</v>
      </c>
      <c r="J116" s="312" t="s">
        <v>301</v>
      </c>
      <c r="K116" s="312" t="s">
        <v>418</v>
      </c>
      <c r="L116" s="313">
        <v>100000</v>
      </c>
      <c r="M116" s="310"/>
      <c r="N116" s="310"/>
      <c r="O116" s="310"/>
      <c r="P116" s="310"/>
      <c r="Q116" s="310"/>
      <c r="R116" s="310"/>
      <c r="S116" s="310"/>
      <c r="T116" s="313">
        <v>95689.54</v>
      </c>
      <c r="U116" s="207">
        <f t="shared" si="9"/>
        <v>95.68954</v>
      </c>
    </row>
    <row r="117" spans="1:21" ht="112.5" customHeight="1">
      <c r="A117" s="217" t="s">
        <v>478</v>
      </c>
      <c r="B117" s="193"/>
      <c r="C117" s="314" t="s">
        <v>482</v>
      </c>
      <c r="D117" s="219" t="s">
        <v>299</v>
      </c>
      <c r="E117" s="219" t="s">
        <v>424</v>
      </c>
      <c r="F117" s="219" t="s">
        <v>483</v>
      </c>
      <c r="G117" s="219" t="s">
        <v>141</v>
      </c>
      <c r="H117" s="219" t="s">
        <v>299</v>
      </c>
      <c r="I117" s="219" t="s">
        <v>300</v>
      </c>
      <c r="J117" s="219" t="s">
        <v>301</v>
      </c>
      <c r="K117" s="219" t="s">
        <v>299</v>
      </c>
      <c r="L117" s="221">
        <f>L118</f>
        <v>0</v>
      </c>
      <c r="M117" s="310"/>
      <c r="N117" s="310"/>
      <c r="O117" s="310"/>
      <c r="P117" s="310"/>
      <c r="Q117" s="310"/>
      <c r="R117" s="310"/>
      <c r="S117" s="310"/>
      <c r="T117" s="221">
        <f>T118</f>
        <v>0</v>
      </c>
      <c r="U117" s="207" t="e">
        <f t="shared" si="9"/>
        <v>#DIV/0!</v>
      </c>
    </row>
    <row r="118" spans="1:23" ht="50.25" customHeight="1">
      <c r="A118" s="225" t="s">
        <v>659</v>
      </c>
      <c r="B118" s="193"/>
      <c r="C118" s="311" t="s">
        <v>484</v>
      </c>
      <c r="D118" s="312" t="s">
        <v>169</v>
      </c>
      <c r="E118" s="312" t="s">
        <v>424</v>
      </c>
      <c r="F118" s="312" t="s">
        <v>483</v>
      </c>
      <c r="G118" s="312" t="s">
        <v>141</v>
      </c>
      <c r="H118" s="312" t="s">
        <v>310</v>
      </c>
      <c r="I118" s="312" t="s">
        <v>141</v>
      </c>
      <c r="J118" s="312" t="s">
        <v>301</v>
      </c>
      <c r="K118" s="312" t="s">
        <v>427</v>
      </c>
      <c r="L118" s="313">
        <v>0</v>
      </c>
      <c r="M118" s="310"/>
      <c r="N118" s="310"/>
      <c r="O118" s="310"/>
      <c r="P118" s="310"/>
      <c r="Q118" s="310"/>
      <c r="R118" s="310"/>
      <c r="S118" s="310"/>
      <c r="T118" s="313">
        <v>0</v>
      </c>
      <c r="U118" s="207" t="e">
        <f t="shared" si="9"/>
        <v>#DIV/0!</v>
      </c>
      <c r="W118" s="315"/>
    </row>
    <row r="119" spans="1:23" ht="60" customHeight="1">
      <c r="A119" s="217" t="s">
        <v>481</v>
      </c>
      <c r="B119" s="193"/>
      <c r="C119" s="218" t="s">
        <v>485</v>
      </c>
      <c r="D119" s="219" t="s">
        <v>299</v>
      </c>
      <c r="E119" s="219" t="s">
        <v>424</v>
      </c>
      <c r="F119" s="219" t="s">
        <v>486</v>
      </c>
      <c r="G119" s="219" t="s">
        <v>300</v>
      </c>
      <c r="H119" s="219" t="s">
        <v>299</v>
      </c>
      <c r="I119" s="219" t="s">
        <v>300</v>
      </c>
      <c r="J119" s="219" t="s">
        <v>301</v>
      </c>
      <c r="K119" s="219" t="s">
        <v>299</v>
      </c>
      <c r="L119" s="221">
        <f>L120</f>
        <v>5414700.16</v>
      </c>
      <c r="M119" s="310"/>
      <c r="N119" s="310"/>
      <c r="O119" s="310"/>
      <c r="P119" s="310"/>
      <c r="Q119" s="310"/>
      <c r="R119" s="310"/>
      <c r="S119" s="310"/>
      <c r="T119" s="221">
        <f>T120</f>
        <v>-2647597.59</v>
      </c>
      <c r="U119" s="207">
        <f t="shared" si="9"/>
        <v>-48.89647647636319</v>
      </c>
      <c r="W119" s="188"/>
    </row>
    <row r="120" spans="1:23" ht="62.25" customHeight="1" thickBot="1">
      <c r="A120" s="383" t="s">
        <v>660</v>
      </c>
      <c r="B120" s="193"/>
      <c r="C120" s="316" t="s">
        <v>487</v>
      </c>
      <c r="D120" s="317" t="s">
        <v>169</v>
      </c>
      <c r="E120" s="317" t="s">
        <v>424</v>
      </c>
      <c r="F120" s="317" t="s">
        <v>486</v>
      </c>
      <c r="G120" s="317" t="s">
        <v>141</v>
      </c>
      <c r="H120" s="317" t="s">
        <v>299</v>
      </c>
      <c r="I120" s="317" t="s">
        <v>141</v>
      </c>
      <c r="J120" s="317" t="s">
        <v>301</v>
      </c>
      <c r="K120" s="317" t="s">
        <v>427</v>
      </c>
      <c r="L120" s="385">
        <v>5414700.16</v>
      </c>
      <c r="M120" s="310"/>
      <c r="N120" s="310"/>
      <c r="O120" s="310"/>
      <c r="P120" s="310"/>
      <c r="Q120" s="310"/>
      <c r="R120" s="310"/>
      <c r="S120" s="310"/>
      <c r="T120" s="318">
        <v>-2647597.59</v>
      </c>
      <c r="U120" s="207">
        <f t="shared" si="9"/>
        <v>-48.89647647636319</v>
      </c>
      <c r="W120" s="319"/>
    </row>
    <row r="121" spans="1:23" ht="50.25" customHeight="1" thickBot="1">
      <c r="A121" s="384"/>
      <c r="B121" s="193"/>
      <c r="C121" s="320" t="s">
        <v>488</v>
      </c>
      <c r="D121" s="321"/>
      <c r="E121" s="321"/>
      <c r="F121" s="321"/>
      <c r="G121" s="321"/>
      <c r="H121" s="321"/>
      <c r="I121" s="321"/>
      <c r="J121" s="321"/>
      <c r="K121" s="321"/>
      <c r="L121" s="322">
        <f>L8+L79</f>
        <v>390393700.15999997</v>
      </c>
      <c r="M121" s="310"/>
      <c r="N121" s="310"/>
      <c r="O121" s="310"/>
      <c r="P121" s="310"/>
      <c r="Q121" s="310"/>
      <c r="R121" s="310"/>
      <c r="S121" s="310"/>
      <c r="T121" s="322">
        <f>T8+T79</f>
        <v>76368281.09</v>
      </c>
      <c r="U121" s="207">
        <f t="shared" si="9"/>
        <v>19.56186307788805</v>
      </c>
      <c r="W121" s="188"/>
    </row>
    <row r="122" spans="1:19" ht="13.5" customHeight="1">
      <c r="A122" s="192"/>
      <c r="B122" s="193"/>
      <c r="L122" s="187"/>
      <c r="M122" s="310"/>
      <c r="N122" s="310"/>
      <c r="O122" s="310"/>
      <c r="P122" s="310"/>
      <c r="Q122" s="310"/>
      <c r="R122" s="310"/>
      <c r="S122" s="310"/>
    </row>
    <row r="123" spans="1:20" ht="18.75">
      <c r="A123" s="192"/>
      <c r="B123" s="193"/>
      <c r="H123" s="415" t="s">
        <v>550</v>
      </c>
      <c r="I123" s="416"/>
      <c r="J123" s="416"/>
      <c r="K123" s="417"/>
      <c r="L123" s="351">
        <f>SUM(L124:L136)</f>
        <v>69849</v>
      </c>
      <c r="M123" s="310"/>
      <c r="N123" s="310"/>
      <c r="O123" s="310"/>
      <c r="P123" s="310"/>
      <c r="Q123" s="310"/>
      <c r="R123" s="310"/>
      <c r="S123" s="310"/>
      <c r="T123" s="353">
        <f>SUM(T124:T136)</f>
        <v>17140.420250000003</v>
      </c>
    </row>
    <row r="124" spans="1:20" ht="18.75">
      <c r="A124" s="192"/>
      <c r="B124" s="193"/>
      <c r="C124" s="192"/>
      <c r="D124" s="194"/>
      <c r="E124" s="194"/>
      <c r="F124" s="194"/>
      <c r="G124" s="194"/>
      <c r="H124" s="410" t="s">
        <v>551</v>
      </c>
      <c r="I124" s="411"/>
      <c r="J124" s="411"/>
      <c r="K124" s="411"/>
      <c r="L124" s="352">
        <v>908</v>
      </c>
      <c r="M124" s="310"/>
      <c r="N124" s="310"/>
      <c r="O124" s="310"/>
      <c r="P124" s="310"/>
      <c r="Q124" s="310"/>
      <c r="R124" s="310"/>
      <c r="S124" s="310"/>
      <c r="T124" s="354">
        <v>192.9</v>
      </c>
    </row>
    <row r="125" spans="1:20" ht="18.75">
      <c r="A125" s="192"/>
      <c r="B125" s="193"/>
      <c r="C125" s="192"/>
      <c r="D125" s="194"/>
      <c r="E125" s="194"/>
      <c r="F125" s="194"/>
      <c r="G125" s="194"/>
      <c r="H125" s="410" t="s">
        <v>552</v>
      </c>
      <c r="I125" s="411"/>
      <c r="J125" s="411"/>
      <c r="K125" s="411"/>
      <c r="L125" s="352">
        <v>331</v>
      </c>
      <c r="M125" s="310"/>
      <c r="N125" s="310"/>
      <c r="O125" s="310"/>
      <c r="P125" s="310"/>
      <c r="Q125" s="310"/>
      <c r="R125" s="310"/>
      <c r="S125" s="310"/>
      <c r="T125" s="354">
        <v>69</v>
      </c>
    </row>
    <row r="126" spans="1:20" ht="18.75">
      <c r="A126" s="192"/>
      <c r="B126" s="193"/>
      <c r="C126" s="192"/>
      <c r="D126" s="194"/>
      <c r="E126" s="194"/>
      <c r="F126" s="194"/>
      <c r="G126" s="194"/>
      <c r="H126" s="410" t="s">
        <v>553</v>
      </c>
      <c r="I126" s="411"/>
      <c r="J126" s="411"/>
      <c r="K126" s="411"/>
      <c r="L126" s="352">
        <v>725</v>
      </c>
      <c r="M126" s="310"/>
      <c r="N126" s="310"/>
      <c r="O126" s="310"/>
      <c r="P126" s="310"/>
      <c r="Q126" s="310"/>
      <c r="R126" s="310"/>
      <c r="S126" s="310"/>
      <c r="T126" s="354">
        <v>120.8</v>
      </c>
    </row>
    <row r="127" spans="1:20" ht="18.75">
      <c r="A127" s="192"/>
      <c r="B127" s="193"/>
      <c r="C127" s="192"/>
      <c r="D127" s="194"/>
      <c r="E127" s="194"/>
      <c r="F127" s="194"/>
      <c r="G127" s="194"/>
      <c r="H127" s="410" t="s">
        <v>554</v>
      </c>
      <c r="I127" s="411"/>
      <c r="J127" s="411"/>
      <c r="K127" s="411"/>
      <c r="L127" s="352">
        <v>4892</v>
      </c>
      <c r="M127" s="310"/>
      <c r="N127" s="310"/>
      <c r="O127" s="310"/>
      <c r="P127" s="310"/>
      <c r="Q127" s="310"/>
      <c r="R127" s="310"/>
      <c r="S127" s="310"/>
      <c r="T127" s="354">
        <v>1223.8</v>
      </c>
    </row>
    <row r="128" spans="1:20" ht="18.75">
      <c r="A128" s="192"/>
      <c r="B128" s="193"/>
      <c r="C128" s="192"/>
      <c r="D128" s="194"/>
      <c r="E128" s="194"/>
      <c r="F128" s="194"/>
      <c r="G128" s="194"/>
      <c r="H128" s="410" t="s">
        <v>555</v>
      </c>
      <c r="I128" s="411"/>
      <c r="J128" s="411"/>
      <c r="K128" s="411"/>
      <c r="L128" s="352">
        <v>3734</v>
      </c>
      <c r="M128" s="310"/>
      <c r="N128" s="310"/>
      <c r="O128" s="310"/>
      <c r="P128" s="310"/>
      <c r="Q128" s="310"/>
      <c r="R128" s="310"/>
      <c r="S128" s="310"/>
      <c r="T128" s="386">
        <v>1226.166</v>
      </c>
    </row>
    <row r="129" spans="1:20" ht="18.75">
      <c r="A129" s="192"/>
      <c r="B129" s="193"/>
      <c r="C129" s="192"/>
      <c r="D129" s="194"/>
      <c r="E129" s="194"/>
      <c r="F129" s="194"/>
      <c r="G129" s="194"/>
      <c r="H129" s="410" t="s">
        <v>556</v>
      </c>
      <c r="I129" s="411"/>
      <c r="J129" s="411"/>
      <c r="K129" s="411"/>
      <c r="L129" s="352">
        <v>29399</v>
      </c>
      <c r="M129" s="310"/>
      <c r="N129" s="310"/>
      <c r="O129" s="310"/>
      <c r="P129" s="310"/>
      <c r="Q129" s="310"/>
      <c r="R129" s="310"/>
      <c r="S129" s="310"/>
      <c r="T129" s="354">
        <v>8397.1</v>
      </c>
    </row>
    <row r="130" spans="1:20" ht="18.75">
      <c r="A130" s="192"/>
      <c r="B130" s="193"/>
      <c r="C130" s="192"/>
      <c r="D130" s="194"/>
      <c r="E130" s="194"/>
      <c r="F130" s="194"/>
      <c r="G130" s="194"/>
      <c r="H130" s="410" t="s">
        <v>557</v>
      </c>
      <c r="I130" s="411"/>
      <c r="J130" s="411"/>
      <c r="K130" s="411"/>
      <c r="L130" s="352">
        <v>23316</v>
      </c>
      <c r="M130" s="310"/>
      <c r="N130" s="310"/>
      <c r="O130" s="310"/>
      <c r="P130" s="310"/>
      <c r="Q130" s="310"/>
      <c r="R130" s="310"/>
      <c r="S130" s="310"/>
      <c r="T130" s="354">
        <v>4504.2</v>
      </c>
    </row>
    <row r="131" spans="1:20" ht="18.75">
      <c r="A131" s="192"/>
      <c r="B131" s="193"/>
      <c r="C131" s="192"/>
      <c r="D131" s="194"/>
      <c r="E131" s="194"/>
      <c r="F131" s="194"/>
      <c r="G131" s="194"/>
      <c r="H131" s="410" t="s">
        <v>558</v>
      </c>
      <c r="I131" s="411"/>
      <c r="J131" s="411"/>
      <c r="K131" s="411"/>
      <c r="L131" s="352">
        <v>5333</v>
      </c>
      <c r="M131" s="310"/>
      <c r="N131" s="310"/>
      <c r="O131" s="310"/>
      <c r="P131" s="310"/>
      <c r="Q131" s="310"/>
      <c r="R131" s="310"/>
      <c r="S131" s="310"/>
      <c r="T131" s="354">
        <v>1134</v>
      </c>
    </row>
    <row r="132" spans="1:20" ht="18.75">
      <c r="A132" s="192"/>
      <c r="B132" s="193"/>
      <c r="C132" s="192"/>
      <c r="D132" s="194"/>
      <c r="E132" s="194"/>
      <c r="F132" s="194"/>
      <c r="G132" s="194"/>
      <c r="H132" s="410" t="s">
        <v>559</v>
      </c>
      <c r="I132" s="411"/>
      <c r="J132" s="411"/>
      <c r="K132" s="411"/>
      <c r="L132" s="352">
        <v>80</v>
      </c>
      <c r="M132" s="310"/>
      <c r="N132" s="310"/>
      <c r="O132" s="310"/>
      <c r="P132" s="310"/>
      <c r="Q132" s="310"/>
      <c r="R132" s="310"/>
      <c r="S132" s="310"/>
      <c r="T132" s="354">
        <v>18</v>
      </c>
    </row>
    <row r="133" spans="1:20" ht="18.75">
      <c r="A133" s="192"/>
      <c r="B133" s="193"/>
      <c r="C133" s="192"/>
      <c r="D133" s="194"/>
      <c r="E133" s="194"/>
      <c r="F133" s="194"/>
      <c r="G133" s="194"/>
      <c r="H133" s="410" t="s">
        <v>560</v>
      </c>
      <c r="I133" s="411"/>
      <c r="J133" s="411"/>
      <c r="K133" s="411"/>
      <c r="L133" s="352">
        <v>68</v>
      </c>
      <c r="M133" s="310"/>
      <c r="N133" s="310"/>
      <c r="O133" s="310"/>
      <c r="P133" s="310"/>
      <c r="Q133" s="310"/>
      <c r="R133" s="310"/>
      <c r="S133" s="310"/>
      <c r="T133" s="354">
        <v>19</v>
      </c>
    </row>
    <row r="134" spans="1:20" ht="18.75">
      <c r="A134" s="192"/>
      <c r="B134" s="193"/>
      <c r="C134" s="192"/>
      <c r="D134" s="194"/>
      <c r="E134" s="194"/>
      <c r="F134" s="194"/>
      <c r="G134" s="194"/>
      <c r="H134" s="412" t="s">
        <v>561</v>
      </c>
      <c r="I134" s="418"/>
      <c r="J134" s="418"/>
      <c r="K134" s="419"/>
      <c r="L134" s="352">
        <v>338</v>
      </c>
      <c r="M134" s="310"/>
      <c r="N134" s="310"/>
      <c r="O134" s="310"/>
      <c r="P134" s="310"/>
      <c r="Q134" s="310"/>
      <c r="R134" s="310"/>
      <c r="S134" s="310"/>
      <c r="T134" s="354">
        <v>84</v>
      </c>
    </row>
    <row r="135" spans="1:20" ht="18.75">
      <c r="A135" s="192"/>
      <c r="B135" s="193"/>
      <c r="C135" s="192"/>
      <c r="D135" s="194"/>
      <c r="E135" s="194"/>
      <c r="F135" s="194"/>
      <c r="G135" s="194"/>
      <c r="H135" s="412" t="s">
        <v>562</v>
      </c>
      <c r="I135" s="413"/>
      <c r="J135" s="413"/>
      <c r="K135" s="414"/>
      <c r="L135" s="352">
        <v>180</v>
      </c>
      <c r="M135" s="310"/>
      <c r="N135" s="310"/>
      <c r="O135" s="310"/>
      <c r="P135" s="310"/>
      <c r="Q135" s="310"/>
      <c r="R135" s="310"/>
      <c r="S135" s="310"/>
      <c r="T135" s="355">
        <v>38.25425</v>
      </c>
    </row>
    <row r="136" spans="1:20" ht="18.75">
      <c r="A136" s="192"/>
      <c r="B136" s="193"/>
      <c r="C136" s="192"/>
      <c r="D136" s="194"/>
      <c r="E136" s="194"/>
      <c r="F136" s="194"/>
      <c r="G136" s="194"/>
      <c r="H136" s="410" t="s">
        <v>563</v>
      </c>
      <c r="I136" s="411"/>
      <c r="J136" s="411"/>
      <c r="K136" s="411"/>
      <c r="L136" s="352">
        <v>545</v>
      </c>
      <c r="M136" s="310"/>
      <c r="N136" s="310"/>
      <c r="O136" s="310"/>
      <c r="P136" s="310"/>
      <c r="Q136" s="310"/>
      <c r="R136" s="310"/>
      <c r="S136" s="310"/>
      <c r="T136" s="354">
        <v>113.2</v>
      </c>
    </row>
    <row r="137" spans="1:20" ht="18.75">
      <c r="A137" s="192"/>
      <c r="B137" s="193"/>
      <c r="C137" s="192"/>
      <c r="D137" s="194"/>
      <c r="E137" s="194"/>
      <c r="F137" s="194"/>
      <c r="G137" s="194"/>
      <c r="H137" s="415" t="s">
        <v>564</v>
      </c>
      <c r="I137" s="416"/>
      <c r="J137" s="416"/>
      <c r="K137" s="417"/>
      <c r="L137" s="353">
        <f>SUM(L138:L146)</f>
        <v>13640</v>
      </c>
      <c r="M137" s="310"/>
      <c r="N137" s="310"/>
      <c r="O137" s="310"/>
      <c r="P137" s="310"/>
      <c r="Q137" s="310"/>
      <c r="R137" s="310"/>
      <c r="S137" s="310"/>
      <c r="T137" s="353">
        <f>SUM(T138:T146)</f>
        <v>694.52483</v>
      </c>
    </row>
    <row r="138" spans="1:20" ht="18.75">
      <c r="A138" s="192"/>
      <c r="B138" s="193"/>
      <c r="C138" s="192"/>
      <c r="D138" s="194"/>
      <c r="E138" s="194"/>
      <c r="F138" s="194"/>
      <c r="G138" s="194"/>
      <c r="H138" s="410" t="s">
        <v>565</v>
      </c>
      <c r="I138" s="411"/>
      <c r="J138" s="411"/>
      <c r="K138" s="411"/>
      <c r="L138" s="354">
        <v>5686</v>
      </c>
      <c r="M138" s="310"/>
      <c r="N138" s="310"/>
      <c r="O138" s="310"/>
      <c r="P138" s="310"/>
      <c r="Q138" s="310"/>
      <c r="R138" s="310"/>
      <c r="S138" s="310"/>
      <c r="T138" s="355">
        <v>694.52483</v>
      </c>
    </row>
    <row r="139" spans="1:20" ht="18.75">
      <c r="A139" s="192"/>
      <c r="B139" s="193"/>
      <c r="C139" s="192"/>
      <c r="D139" s="194"/>
      <c r="E139" s="194"/>
      <c r="F139" s="194"/>
      <c r="G139" s="194"/>
      <c r="H139" s="412" t="s">
        <v>566</v>
      </c>
      <c r="I139" s="413"/>
      <c r="J139" s="413"/>
      <c r="K139" s="414"/>
      <c r="L139" s="354">
        <v>1496</v>
      </c>
      <c r="M139" s="310"/>
      <c r="N139" s="310"/>
      <c r="O139" s="310"/>
      <c r="P139" s="310"/>
      <c r="Q139" s="310"/>
      <c r="R139" s="310"/>
      <c r="S139" s="310"/>
      <c r="T139" s="355"/>
    </row>
    <row r="140" spans="1:20" ht="18.75">
      <c r="A140" s="192"/>
      <c r="B140" s="193"/>
      <c r="C140" s="192"/>
      <c r="D140" s="194"/>
      <c r="E140" s="194"/>
      <c r="F140" s="194"/>
      <c r="G140" s="194"/>
      <c r="H140" s="412" t="s">
        <v>567</v>
      </c>
      <c r="I140" s="413"/>
      <c r="J140" s="413"/>
      <c r="K140" s="414"/>
      <c r="L140" s="355"/>
      <c r="M140" s="310"/>
      <c r="N140" s="310"/>
      <c r="O140" s="310"/>
      <c r="P140" s="310"/>
      <c r="Q140" s="310"/>
      <c r="R140" s="310"/>
      <c r="S140" s="310"/>
      <c r="T140" s="355"/>
    </row>
    <row r="141" spans="1:20" ht="18.75">
      <c r="A141" s="192"/>
      <c r="B141" s="193"/>
      <c r="C141" s="192"/>
      <c r="D141" s="194"/>
      <c r="E141" s="194"/>
      <c r="F141" s="194"/>
      <c r="G141" s="194"/>
      <c r="H141" s="412" t="s">
        <v>568</v>
      </c>
      <c r="I141" s="413"/>
      <c r="J141" s="413"/>
      <c r="K141" s="414"/>
      <c r="L141" s="354"/>
      <c r="M141" s="310"/>
      <c r="N141" s="310"/>
      <c r="O141" s="310"/>
      <c r="P141" s="310"/>
      <c r="Q141" s="310"/>
      <c r="R141" s="310"/>
      <c r="S141" s="310"/>
      <c r="T141" s="354"/>
    </row>
    <row r="142" spans="1:20" ht="18.75">
      <c r="A142" s="192"/>
      <c r="B142" s="193"/>
      <c r="C142" s="192"/>
      <c r="D142" s="194"/>
      <c r="E142" s="194"/>
      <c r="F142" s="194"/>
      <c r="G142" s="194"/>
      <c r="H142" s="412" t="s">
        <v>569</v>
      </c>
      <c r="I142" s="413"/>
      <c r="J142" s="413"/>
      <c r="K142" s="414"/>
      <c r="L142" s="354">
        <v>320</v>
      </c>
      <c r="M142" s="310"/>
      <c r="N142" s="310"/>
      <c r="O142" s="310"/>
      <c r="P142" s="310"/>
      <c r="Q142" s="310"/>
      <c r="R142" s="310"/>
      <c r="S142" s="310"/>
      <c r="T142" s="355"/>
    </row>
    <row r="143" spans="1:20" ht="18.75">
      <c r="A143" s="192"/>
      <c r="B143" s="193"/>
      <c r="C143" s="192"/>
      <c r="D143" s="194"/>
      <c r="E143" s="194"/>
      <c r="F143" s="194"/>
      <c r="G143" s="194"/>
      <c r="H143" s="412" t="s">
        <v>570</v>
      </c>
      <c r="I143" s="413"/>
      <c r="J143" s="413"/>
      <c r="K143" s="414"/>
      <c r="L143" s="354">
        <v>1190</v>
      </c>
      <c r="M143" s="310"/>
      <c r="N143" s="310"/>
      <c r="O143" s="310"/>
      <c r="P143" s="310"/>
      <c r="Q143" s="310"/>
      <c r="R143" s="310"/>
      <c r="S143" s="310"/>
      <c r="T143" s="354"/>
    </row>
    <row r="144" spans="1:20" ht="18.75">
      <c r="A144" s="192"/>
      <c r="B144" s="193"/>
      <c r="C144" s="192"/>
      <c r="D144" s="194"/>
      <c r="E144" s="194"/>
      <c r="F144" s="194"/>
      <c r="G144" s="194"/>
      <c r="H144" s="412" t="s">
        <v>571</v>
      </c>
      <c r="I144" s="413"/>
      <c r="J144" s="413"/>
      <c r="K144" s="414"/>
      <c r="L144" s="354"/>
      <c r="M144" s="310"/>
      <c r="N144" s="310"/>
      <c r="O144" s="310"/>
      <c r="P144" s="310"/>
      <c r="Q144" s="310"/>
      <c r="R144" s="310"/>
      <c r="S144" s="310"/>
      <c r="T144" s="354"/>
    </row>
    <row r="145" spans="1:20" ht="18.75">
      <c r="A145" s="192"/>
      <c r="B145" s="193"/>
      <c r="C145" s="192"/>
      <c r="D145" s="194"/>
      <c r="E145" s="194"/>
      <c r="F145" s="194"/>
      <c r="G145" s="194"/>
      <c r="H145" s="412" t="s">
        <v>572</v>
      </c>
      <c r="I145" s="413"/>
      <c r="J145" s="413"/>
      <c r="K145" s="414"/>
      <c r="L145" s="354">
        <v>876</v>
      </c>
      <c r="M145" s="310"/>
      <c r="N145" s="310"/>
      <c r="O145" s="310"/>
      <c r="P145" s="310"/>
      <c r="Q145" s="310"/>
      <c r="R145" s="310"/>
      <c r="S145" s="310"/>
      <c r="T145" s="354"/>
    </row>
    <row r="146" spans="1:20" ht="18.75">
      <c r="A146" s="192"/>
      <c r="B146" s="193"/>
      <c r="C146" s="192"/>
      <c r="D146" s="194"/>
      <c r="E146" s="194"/>
      <c r="F146" s="194"/>
      <c r="G146" s="194"/>
      <c r="H146" s="410" t="s">
        <v>573</v>
      </c>
      <c r="I146" s="411"/>
      <c r="J146" s="411"/>
      <c r="K146" s="411"/>
      <c r="L146" s="354">
        <v>4072</v>
      </c>
      <c r="M146" s="310"/>
      <c r="N146" s="310"/>
      <c r="O146" s="310"/>
      <c r="P146" s="310"/>
      <c r="Q146" s="310"/>
      <c r="R146" s="310"/>
      <c r="S146" s="310"/>
      <c r="T146" s="358"/>
    </row>
    <row r="147" spans="1:20" ht="18.75">
      <c r="A147" s="192"/>
      <c r="B147" s="193"/>
      <c r="C147" s="192"/>
      <c r="D147" s="194"/>
      <c r="E147" s="194"/>
      <c r="F147" s="194"/>
      <c r="G147" s="194"/>
      <c r="H147" s="415" t="s">
        <v>574</v>
      </c>
      <c r="I147" s="416"/>
      <c r="J147" s="416"/>
      <c r="K147" s="417"/>
      <c r="L147" s="356">
        <f>SUM(L148:L164)</f>
        <v>0</v>
      </c>
      <c r="M147" s="310"/>
      <c r="N147" s="310"/>
      <c r="O147" s="310"/>
      <c r="P147" s="310"/>
      <c r="Q147" s="310"/>
      <c r="R147" s="310"/>
      <c r="S147" s="310"/>
      <c r="T147" s="356">
        <f>SUM(T148:T164)</f>
        <v>0</v>
      </c>
    </row>
    <row r="148" spans="1:20" ht="18.75">
      <c r="A148" s="192"/>
      <c r="B148" s="193"/>
      <c r="C148" s="357"/>
      <c r="D148" s="194"/>
      <c r="E148" s="194"/>
      <c r="F148" s="194"/>
      <c r="G148" s="194"/>
      <c r="H148" s="410" t="s">
        <v>575</v>
      </c>
      <c r="I148" s="411"/>
      <c r="J148" s="411"/>
      <c r="K148" s="411"/>
      <c r="L148" s="354"/>
      <c r="M148" s="310"/>
      <c r="N148" s="310"/>
      <c r="O148" s="310"/>
      <c r="P148" s="310"/>
      <c r="Q148" s="310"/>
      <c r="R148" s="310"/>
      <c r="S148" s="310"/>
      <c r="T148" s="354"/>
    </row>
    <row r="149" spans="1:20" ht="18.75">
      <c r="A149" s="192"/>
      <c r="B149" s="193"/>
      <c r="C149" s="192"/>
      <c r="D149" s="194"/>
      <c r="E149" s="194"/>
      <c r="F149" s="194"/>
      <c r="G149" s="194"/>
      <c r="H149" s="412" t="s">
        <v>576</v>
      </c>
      <c r="I149" s="413"/>
      <c r="J149" s="413"/>
      <c r="K149" s="414"/>
      <c r="L149" s="354"/>
      <c r="M149" s="310"/>
      <c r="N149" s="310"/>
      <c r="O149" s="310"/>
      <c r="P149" s="310"/>
      <c r="Q149" s="310"/>
      <c r="R149" s="310"/>
      <c r="S149" s="310"/>
      <c r="T149" s="354"/>
    </row>
    <row r="150" spans="1:20" ht="18.75">
      <c r="A150" s="192"/>
      <c r="B150" s="193"/>
      <c r="C150" s="192"/>
      <c r="D150" s="194"/>
      <c r="E150" s="194"/>
      <c r="F150" s="194"/>
      <c r="G150" s="194"/>
      <c r="H150" s="412" t="s">
        <v>577</v>
      </c>
      <c r="I150" s="413"/>
      <c r="J150" s="413"/>
      <c r="K150" s="414"/>
      <c r="L150" s="354"/>
      <c r="M150" s="310"/>
      <c r="N150" s="310"/>
      <c r="O150" s="310"/>
      <c r="P150" s="310"/>
      <c r="Q150" s="310"/>
      <c r="R150" s="310"/>
      <c r="S150" s="310"/>
      <c r="T150" s="354"/>
    </row>
    <row r="151" spans="1:19" ht="18.75">
      <c r="A151" s="192"/>
      <c r="B151" s="193"/>
      <c r="C151" s="192"/>
      <c r="D151" s="194"/>
      <c r="E151" s="194"/>
      <c r="F151" s="194"/>
      <c r="G151" s="194"/>
      <c r="H151" s="194"/>
      <c r="I151" s="194"/>
      <c r="J151" s="194"/>
      <c r="K151" s="194"/>
      <c r="L151" s="187"/>
      <c r="M151" s="310"/>
      <c r="N151" s="310"/>
      <c r="O151" s="310"/>
      <c r="P151" s="310"/>
      <c r="Q151" s="310"/>
      <c r="R151" s="310"/>
      <c r="S151" s="310"/>
    </row>
    <row r="152" spans="1:19" ht="18.75">
      <c r="A152" s="192"/>
      <c r="B152" s="193"/>
      <c r="C152" s="192"/>
      <c r="D152" s="194"/>
      <c r="E152" s="194"/>
      <c r="F152" s="194"/>
      <c r="G152" s="194"/>
      <c r="H152" s="194"/>
      <c r="I152" s="194"/>
      <c r="J152" s="194"/>
      <c r="K152" s="194"/>
      <c r="L152" s="187"/>
      <c r="M152" s="310"/>
      <c r="N152" s="310"/>
      <c r="O152" s="310"/>
      <c r="P152" s="310"/>
      <c r="Q152" s="310"/>
      <c r="R152" s="310"/>
      <c r="S152" s="310"/>
    </row>
    <row r="153" spans="1:19" ht="18.75">
      <c r="A153" s="192"/>
      <c r="B153" s="193"/>
      <c r="C153" s="192"/>
      <c r="D153" s="194"/>
      <c r="E153" s="194"/>
      <c r="F153" s="194"/>
      <c r="G153" s="194"/>
      <c r="H153" s="194"/>
      <c r="I153" s="194"/>
      <c r="J153" s="194"/>
      <c r="K153" s="194"/>
      <c r="L153" s="187"/>
      <c r="M153" s="310"/>
      <c r="N153" s="310"/>
      <c r="O153" s="310"/>
      <c r="P153" s="310"/>
      <c r="Q153" s="310"/>
      <c r="R153" s="310"/>
      <c r="S153" s="310"/>
    </row>
    <row r="154" spans="1:19" ht="18.75">
      <c r="A154" s="192"/>
      <c r="B154" s="193"/>
      <c r="C154" s="192"/>
      <c r="D154" s="194"/>
      <c r="E154" s="194"/>
      <c r="F154" s="194"/>
      <c r="G154" s="194"/>
      <c r="H154" s="194"/>
      <c r="I154" s="194"/>
      <c r="J154" s="194"/>
      <c r="K154" s="194"/>
      <c r="L154" s="187"/>
      <c r="M154" s="310"/>
      <c r="N154" s="310"/>
      <c r="O154" s="310"/>
      <c r="P154" s="310"/>
      <c r="Q154" s="310"/>
      <c r="R154" s="310"/>
      <c r="S154" s="310"/>
    </row>
    <row r="155" spans="1:19" ht="18.75">
      <c r="A155" s="192"/>
      <c r="B155" s="193"/>
      <c r="C155" s="192"/>
      <c r="D155" s="194"/>
      <c r="E155" s="194"/>
      <c r="F155" s="194"/>
      <c r="G155" s="194"/>
      <c r="H155" s="194"/>
      <c r="I155" s="194"/>
      <c r="J155" s="194"/>
      <c r="K155" s="194"/>
      <c r="L155" s="187"/>
      <c r="M155" s="310"/>
      <c r="N155" s="310"/>
      <c r="O155" s="310"/>
      <c r="P155" s="310"/>
      <c r="Q155" s="310"/>
      <c r="R155" s="310"/>
      <c r="S155" s="310"/>
    </row>
    <row r="156" spans="1:19" ht="18.75">
      <c r="A156" s="192"/>
      <c r="B156" s="193"/>
      <c r="C156" s="192"/>
      <c r="D156" s="194"/>
      <c r="E156" s="194"/>
      <c r="F156" s="194"/>
      <c r="G156" s="194"/>
      <c r="H156" s="194"/>
      <c r="I156" s="194"/>
      <c r="J156" s="194"/>
      <c r="K156" s="194"/>
      <c r="L156" s="187"/>
      <c r="M156" s="310"/>
      <c r="N156" s="310"/>
      <c r="O156" s="310"/>
      <c r="P156" s="310"/>
      <c r="Q156" s="310"/>
      <c r="R156" s="310"/>
      <c r="S156" s="310"/>
    </row>
    <row r="157" spans="1:19" ht="18.75">
      <c r="A157" s="192"/>
      <c r="B157" s="193"/>
      <c r="C157" s="192"/>
      <c r="D157" s="194"/>
      <c r="E157" s="194"/>
      <c r="F157" s="194"/>
      <c r="G157" s="194"/>
      <c r="H157" s="194"/>
      <c r="I157" s="194"/>
      <c r="J157" s="194"/>
      <c r="K157" s="194"/>
      <c r="L157" s="187"/>
      <c r="M157" s="310"/>
      <c r="N157" s="310"/>
      <c r="O157" s="310"/>
      <c r="P157" s="310"/>
      <c r="Q157" s="310"/>
      <c r="R157" s="310"/>
      <c r="S157" s="310"/>
    </row>
    <row r="158" spans="1:19" ht="18.75">
      <c r="A158" s="192"/>
      <c r="B158" s="193"/>
      <c r="C158" s="192"/>
      <c r="D158" s="194"/>
      <c r="E158" s="194"/>
      <c r="F158" s="194"/>
      <c r="G158" s="194"/>
      <c r="H158" s="194"/>
      <c r="I158" s="194"/>
      <c r="J158" s="194"/>
      <c r="K158" s="194"/>
      <c r="L158" s="187"/>
      <c r="M158" s="310"/>
      <c r="N158" s="310"/>
      <c r="O158" s="310"/>
      <c r="P158" s="310"/>
      <c r="Q158" s="310"/>
      <c r="R158" s="310"/>
      <c r="S158" s="310"/>
    </row>
    <row r="159" spans="1:19" ht="18.75">
      <c r="A159" s="192"/>
      <c r="B159" s="193"/>
      <c r="C159" s="192"/>
      <c r="D159" s="194"/>
      <c r="E159" s="194"/>
      <c r="F159" s="194"/>
      <c r="G159" s="194"/>
      <c r="H159" s="194"/>
      <c r="I159" s="194"/>
      <c r="J159" s="194"/>
      <c r="K159" s="194"/>
      <c r="L159" s="187"/>
      <c r="M159" s="310"/>
      <c r="N159" s="310"/>
      <c r="O159" s="310"/>
      <c r="P159" s="310"/>
      <c r="Q159" s="310"/>
      <c r="R159" s="310"/>
      <c r="S159" s="310"/>
    </row>
    <row r="160" spans="1:19" ht="18.75">
      <c r="A160" s="192"/>
      <c r="B160" s="193"/>
      <c r="C160" s="192"/>
      <c r="D160" s="194"/>
      <c r="E160" s="194"/>
      <c r="F160" s="194"/>
      <c r="G160" s="194"/>
      <c r="H160" s="194"/>
      <c r="I160" s="194"/>
      <c r="J160" s="194"/>
      <c r="K160" s="194"/>
      <c r="L160" s="187"/>
      <c r="M160" s="310"/>
      <c r="N160" s="310"/>
      <c r="O160" s="310"/>
      <c r="P160" s="310"/>
      <c r="Q160" s="310"/>
      <c r="R160" s="310"/>
      <c r="S160" s="310"/>
    </row>
    <row r="161" spans="1:19" ht="18.75">
      <c r="A161" s="192"/>
      <c r="B161" s="193"/>
      <c r="C161" s="192"/>
      <c r="D161" s="194"/>
      <c r="E161" s="194"/>
      <c r="F161" s="194"/>
      <c r="G161" s="194"/>
      <c r="H161" s="194"/>
      <c r="I161" s="194"/>
      <c r="J161" s="194"/>
      <c r="K161" s="194"/>
      <c r="L161" s="187"/>
      <c r="M161" s="310"/>
      <c r="N161" s="310"/>
      <c r="O161" s="310"/>
      <c r="P161" s="310"/>
      <c r="Q161" s="310"/>
      <c r="R161" s="310"/>
      <c r="S161" s="310"/>
    </row>
    <row r="162" spans="1:19" ht="18.75">
      <c r="A162" s="192"/>
      <c r="B162" s="193"/>
      <c r="C162" s="192"/>
      <c r="D162" s="194"/>
      <c r="E162" s="194"/>
      <c r="F162" s="194"/>
      <c r="G162" s="194"/>
      <c r="H162" s="194"/>
      <c r="I162" s="194"/>
      <c r="J162" s="194"/>
      <c r="K162" s="194"/>
      <c r="L162" s="187"/>
      <c r="M162" s="310"/>
      <c r="N162" s="310"/>
      <c r="O162" s="310"/>
      <c r="P162" s="310"/>
      <c r="Q162" s="310"/>
      <c r="R162" s="310"/>
      <c r="S162" s="310"/>
    </row>
    <row r="163" spans="1:19" ht="18.75">
      <c r="A163" s="192"/>
      <c r="B163" s="193"/>
      <c r="C163" s="192"/>
      <c r="D163" s="194"/>
      <c r="E163" s="194"/>
      <c r="F163" s="194"/>
      <c r="G163" s="194"/>
      <c r="H163" s="194"/>
      <c r="I163" s="194"/>
      <c r="J163" s="194"/>
      <c r="K163" s="194"/>
      <c r="L163" s="187"/>
      <c r="M163" s="310"/>
      <c r="N163" s="310"/>
      <c r="O163" s="310"/>
      <c r="P163" s="310"/>
      <c r="Q163" s="310"/>
      <c r="R163" s="310"/>
      <c r="S163" s="310"/>
    </row>
    <row r="164" spans="1:19" ht="18.75">
      <c r="A164" s="192"/>
      <c r="B164" s="193"/>
      <c r="C164" s="192"/>
      <c r="D164" s="194"/>
      <c r="E164" s="194"/>
      <c r="F164" s="194"/>
      <c r="G164" s="194"/>
      <c r="H164" s="194"/>
      <c r="I164" s="194"/>
      <c r="J164" s="194"/>
      <c r="K164" s="194"/>
      <c r="L164" s="187"/>
      <c r="M164" s="310"/>
      <c r="N164" s="310"/>
      <c r="O164" s="310"/>
      <c r="P164" s="310"/>
      <c r="Q164" s="310"/>
      <c r="R164" s="310"/>
      <c r="S164" s="310"/>
    </row>
    <row r="165" spans="1:19" ht="18.75">
      <c r="A165" s="192"/>
      <c r="B165" s="193"/>
      <c r="C165" s="192"/>
      <c r="D165" s="194"/>
      <c r="E165" s="194"/>
      <c r="F165" s="194"/>
      <c r="G165" s="194"/>
      <c r="H165" s="194"/>
      <c r="I165" s="194"/>
      <c r="J165" s="194"/>
      <c r="K165" s="194"/>
      <c r="L165" s="187"/>
      <c r="M165" s="310"/>
      <c r="N165" s="310"/>
      <c r="O165" s="310"/>
      <c r="P165" s="310"/>
      <c r="Q165" s="310"/>
      <c r="R165" s="310"/>
      <c r="S165" s="310"/>
    </row>
    <row r="166" spans="1:19" ht="18.75">
      <c r="A166" s="192"/>
      <c r="B166" s="193"/>
      <c r="C166" s="192"/>
      <c r="D166" s="194"/>
      <c r="E166" s="194"/>
      <c r="F166" s="194"/>
      <c r="G166" s="194"/>
      <c r="H166" s="194"/>
      <c r="I166" s="194"/>
      <c r="J166" s="194"/>
      <c r="K166" s="194"/>
      <c r="L166" s="187"/>
      <c r="M166" s="310"/>
      <c r="N166" s="310"/>
      <c r="O166" s="310"/>
      <c r="P166" s="310"/>
      <c r="Q166" s="310"/>
      <c r="R166" s="310"/>
      <c r="S166" s="310"/>
    </row>
    <row r="167" spans="1:19" ht="18.75">
      <c r="A167" s="192"/>
      <c r="B167" s="193"/>
      <c r="C167" s="192"/>
      <c r="D167" s="194"/>
      <c r="E167" s="194"/>
      <c r="F167" s="194"/>
      <c r="G167" s="194"/>
      <c r="H167" s="194"/>
      <c r="I167" s="194"/>
      <c r="J167" s="194"/>
      <c r="K167" s="194"/>
      <c r="L167" s="187"/>
      <c r="M167" s="310"/>
      <c r="N167" s="310"/>
      <c r="O167" s="310"/>
      <c r="P167" s="310"/>
      <c r="Q167" s="310"/>
      <c r="R167" s="310"/>
      <c r="S167" s="310"/>
    </row>
    <row r="168" spans="1:19" ht="18.75">
      <c r="A168" s="192"/>
      <c r="B168" s="193"/>
      <c r="C168" s="192"/>
      <c r="D168" s="194"/>
      <c r="E168" s="194"/>
      <c r="F168" s="194"/>
      <c r="G168" s="194"/>
      <c r="H168" s="194"/>
      <c r="I168" s="194"/>
      <c r="J168" s="194"/>
      <c r="K168" s="194"/>
      <c r="L168" s="187"/>
      <c r="M168" s="310"/>
      <c r="N168" s="310"/>
      <c r="O168" s="310"/>
      <c r="P168" s="310"/>
      <c r="Q168" s="310"/>
      <c r="R168" s="310"/>
      <c r="S168" s="310"/>
    </row>
    <row r="169" spans="1:19" ht="18.75">
      <c r="A169" s="192"/>
      <c r="B169" s="193"/>
      <c r="C169" s="192"/>
      <c r="D169" s="194"/>
      <c r="E169" s="194"/>
      <c r="F169" s="194"/>
      <c r="G169" s="194"/>
      <c r="H169" s="194"/>
      <c r="I169" s="194"/>
      <c r="J169" s="194"/>
      <c r="K169" s="194"/>
      <c r="L169" s="187"/>
      <c r="M169" s="310"/>
      <c r="N169" s="310"/>
      <c r="O169" s="310"/>
      <c r="P169" s="310"/>
      <c r="Q169" s="310"/>
      <c r="R169" s="310"/>
      <c r="S169" s="310"/>
    </row>
    <row r="170" spans="1:19" ht="18.75">
      <c r="A170" s="192"/>
      <c r="B170" s="193"/>
      <c r="C170" s="192"/>
      <c r="D170" s="194"/>
      <c r="E170" s="194"/>
      <c r="F170" s="194"/>
      <c r="G170" s="194"/>
      <c r="H170" s="194"/>
      <c r="I170" s="194"/>
      <c r="J170" s="194"/>
      <c r="K170" s="194"/>
      <c r="L170" s="187"/>
      <c r="M170" s="310"/>
      <c r="N170" s="310"/>
      <c r="O170" s="310"/>
      <c r="P170" s="310"/>
      <c r="Q170" s="310"/>
      <c r="R170" s="310"/>
      <c r="S170" s="310"/>
    </row>
    <row r="171" spans="1:19" ht="18.75">
      <c r="A171" s="192"/>
      <c r="B171" s="193"/>
      <c r="C171" s="192"/>
      <c r="D171" s="194"/>
      <c r="E171" s="194"/>
      <c r="F171" s="194"/>
      <c r="G171" s="194"/>
      <c r="H171" s="194"/>
      <c r="I171" s="194"/>
      <c r="J171" s="194"/>
      <c r="K171" s="194"/>
      <c r="L171" s="187"/>
      <c r="M171" s="310"/>
      <c r="N171" s="310"/>
      <c r="O171" s="310"/>
      <c r="P171" s="310"/>
      <c r="Q171" s="310"/>
      <c r="R171" s="310"/>
      <c r="S171" s="310"/>
    </row>
    <row r="172" spans="1:19" ht="18.75">
      <c r="A172" s="192"/>
      <c r="B172" s="193"/>
      <c r="C172" s="192"/>
      <c r="D172" s="194"/>
      <c r="E172" s="194"/>
      <c r="F172" s="194"/>
      <c r="G172" s="194"/>
      <c r="H172" s="194"/>
      <c r="I172" s="194"/>
      <c r="J172" s="194"/>
      <c r="K172" s="194"/>
      <c r="L172" s="187"/>
      <c r="M172" s="310"/>
      <c r="N172" s="310"/>
      <c r="O172" s="310"/>
      <c r="P172" s="310"/>
      <c r="Q172" s="310"/>
      <c r="R172" s="310"/>
      <c r="S172" s="310"/>
    </row>
    <row r="173" spans="1:19" ht="18.75">
      <c r="A173" s="192"/>
      <c r="B173" s="193"/>
      <c r="C173" s="192"/>
      <c r="D173" s="194"/>
      <c r="E173" s="194"/>
      <c r="F173" s="194"/>
      <c r="G173" s="194"/>
      <c r="H173" s="194"/>
      <c r="I173" s="194"/>
      <c r="J173" s="194"/>
      <c r="K173" s="194"/>
      <c r="L173" s="187"/>
      <c r="M173" s="310"/>
      <c r="N173" s="310"/>
      <c r="O173" s="310"/>
      <c r="P173" s="310"/>
      <c r="Q173" s="310"/>
      <c r="R173" s="310"/>
      <c r="S173" s="310"/>
    </row>
    <row r="174" spans="1:19" ht="18.75">
      <c r="A174" s="192"/>
      <c r="B174" s="193"/>
      <c r="C174" s="192"/>
      <c r="D174" s="194"/>
      <c r="E174" s="194"/>
      <c r="F174" s="194"/>
      <c r="G174" s="194"/>
      <c r="H174" s="194"/>
      <c r="I174" s="194"/>
      <c r="J174" s="194"/>
      <c r="K174" s="194"/>
      <c r="L174" s="187"/>
      <c r="M174" s="310"/>
      <c r="N174" s="310"/>
      <c r="O174" s="310"/>
      <c r="P174" s="310"/>
      <c r="Q174" s="310"/>
      <c r="R174" s="310"/>
      <c r="S174" s="310"/>
    </row>
    <row r="175" spans="1:19" ht="18.75">
      <c r="A175" s="192"/>
      <c r="B175" s="193"/>
      <c r="C175" s="192"/>
      <c r="D175" s="194"/>
      <c r="E175" s="194"/>
      <c r="F175" s="194"/>
      <c r="G175" s="194"/>
      <c r="H175" s="194"/>
      <c r="I175" s="194"/>
      <c r="J175" s="194"/>
      <c r="K175" s="194"/>
      <c r="L175" s="187"/>
      <c r="M175" s="310"/>
      <c r="N175" s="310"/>
      <c r="O175" s="310"/>
      <c r="P175" s="310"/>
      <c r="Q175" s="310"/>
      <c r="R175" s="310"/>
      <c r="S175" s="310"/>
    </row>
    <row r="176" spans="1:19" ht="18.75">
      <c r="A176" s="192"/>
      <c r="B176" s="193"/>
      <c r="C176" s="192"/>
      <c r="D176" s="194"/>
      <c r="E176" s="194"/>
      <c r="F176" s="194"/>
      <c r="G176" s="194"/>
      <c r="H176" s="194"/>
      <c r="I176" s="194"/>
      <c r="J176" s="194"/>
      <c r="K176" s="194"/>
      <c r="L176" s="187"/>
      <c r="M176" s="310"/>
      <c r="N176" s="310"/>
      <c r="O176" s="310"/>
      <c r="P176" s="310"/>
      <c r="Q176" s="310"/>
      <c r="R176" s="310"/>
      <c r="S176" s="310"/>
    </row>
    <row r="177" spans="1:19" ht="18.75">
      <c r="A177" s="192"/>
      <c r="B177" s="193"/>
      <c r="C177" s="192"/>
      <c r="D177" s="194"/>
      <c r="E177" s="194"/>
      <c r="F177" s="194"/>
      <c r="G177" s="194"/>
      <c r="H177" s="194"/>
      <c r="I177" s="194"/>
      <c r="J177" s="194"/>
      <c r="K177" s="194"/>
      <c r="L177" s="187"/>
      <c r="M177" s="310"/>
      <c r="N177" s="310"/>
      <c r="O177" s="310"/>
      <c r="P177" s="310"/>
      <c r="Q177" s="310"/>
      <c r="R177" s="310"/>
      <c r="S177" s="310"/>
    </row>
    <row r="178" spans="1:19" ht="18.75">
      <c r="A178" s="192"/>
      <c r="B178" s="193"/>
      <c r="C178" s="192"/>
      <c r="D178" s="194"/>
      <c r="E178" s="194"/>
      <c r="F178" s="194"/>
      <c r="G178" s="194"/>
      <c r="H178" s="194"/>
      <c r="I178" s="194"/>
      <c r="J178" s="194"/>
      <c r="K178" s="194"/>
      <c r="L178" s="187"/>
      <c r="M178" s="310"/>
      <c r="N178" s="310"/>
      <c r="O178" s="310"/>
      <c r="P178" s="310"/>
      <c r="Q178" s="310"/>
      <c r="R178" s="310"/>
      <c r="S178" s="310"/>
    </row>
    <row r="179" spans="1:19" ht="18.75">
      <c r="A179" s="192"/>
      <c r="B179" s="193"/>
      <c r="C179" s="192"/>
      <c r="D179" s="194"/>
      <c r="E179" s="194"/>
      <c r="F179" s="194"/>
      <c r="G179" s="194"/>
      <c r="H179" s="194"/>
      <c r="I179" s="194"/>
      <c r="J179" s="194"/>
      <c r="K179" s="194"/>
      <c r="L179" s="187"/>
      <c r="M179" s="310"/>
      <c r="N179" s="310"/>
      <c r="O179" s="310"/>
      <c r="P179" s="310"/>
      <c r="Q179" s="310"/>
      <c r="R179" s="310"/>
      <c r="S179" s="310"/>
    </row>
    <row r="180" spans="1:19" ht="18.75">
      <c r="A180" s="192"/>
      <c r="B180" s="193"/>
      <c r="C180" s="192"/>
      <c r="D180" s="194"/>
      <c r="E180" s="194"/>
      <c r="F180" s="194"/>
      <c r="G180" s="194"/>
      <c r="H180" s="194"/>
      <c r="I180" s="194"/>
      <c r="J180" s="194"/>
      <c r="K180" s="194"/>
      <c r="L180" s="187"/>
      <c r="M180" s="310"/>
      <c r="N180" s="310"/>
      <c r="O180" s="310"/>
      <c r="P180" s="310"/>
      <c r="Q180" s="310"/>
      <c r="R180" s="310"/>
      <c r="S180" s="310"/>
    </row>
    <row r="181" spans="1:19" ht="18.75">
      <c r="A181" s="192"/>
      <c r="B181" s="193"/>
      <c r="C181" s="192"/>
      <c r="D181" s="194"/>
      <c r="E181" s="194"/>
      <c r="F181" s="194"/>
      <c r="G181" s="194"/>
      <c r="H181" s="194"/>
      <c r="I181" s="194"/>
      <c r="J181" s="194"/>
      <c r="K181" s="194"/>
      <c r="L181" s="187"/>
      <c r="M181" s="310"/>
      <c r="N181" s="310"/>
      <c r="O181" s="310"/>
      <c r="P181" s="310"/>
      <c r="Q181" s="310"/>
      <c r="R181" s="310"/>
      <c r="S181" s="310"/>
    </row>
    <row r="182" spans="1:19" ht="18.75">
      <c r="A182" s="192"/>
      <c r="B182" s="193"/>
      <c r="C182" s="192"/>
      <c r="D182" s="194"/>
      <c r="E182" s="194"/>
      <c r="F182" s="194"/>
      <c r="G182" s="194"/>
      <c r="H182" s="194"/>
      <c r="I182" s="194"/>
      <c r="J182" s="194"/>
      <c r="K182" s="194"/>
      <c r="L182" s="187"/>
      <c r="M182" s="310"/>
      <c r="N182" s="310"/>
      <c r="O182" s="310"/>
      <c r="P182" s="310"/>
      <c r="Q182" s="310"/>
      <c r="R182" s="310"/>
      <c r="S182" s="310"/>
    </row>
    <row r="183" spans="1:19" ht="18.75">
      <c r="A183" s="192"/>
      <c r="B183" s="193"/>
      <c r="C183" s="192"/>
      <c r="D183" s="194"/>
      <c r="E183" s="194"/>
      <c r="F183" s="194"/>
      <c r="G183" s="194"/>
      <c r="H183" s="194"/>
      <c r="I183" s="194"/>
      <c r="J183" s="194"/>
      <c r="K183" s="194"/>
      <c r="L183" s="187"/>
      <c r="M183" s="310"/>
      <c r="N183" s="310"/>
      <c r="O183" s="310"/>
      <c r="P183" s="310"/>
      <c r="Q183" s="310"/>
      <c r="R183" s="310"/>
      <c r="S183" s="310"/>
    </row>
    <row r="184" spans="1:19" ht="18.75">
      <c r="A184" s="192"/>
      <c r="B184" s="193"/>
      <c r="C184" s="192"/>
      <c r="D184" s="194"/>
      <c r="E184" s="194"/>
      <c r="F184" s="194"/>
      <c r="G184" s="194"/>
      <c r="H184" s="194"/>
      <c r="I184" s="194"/>
      <c r="J184" s="194"/>
      <c r="K184" s="194"/>
      <c r="L184" s="187"/>
      <c r="M184" s="310"/>
      <c r="N184" s="310"/>
      <c r="O184" s="310"/>
      <c r="P184" s="310"/>
      <c r="Q184" s="310"/>
      <c r="R184" s="310"/>
      <c r="S184" s="310"/>
    </row>
    <row r="185" spans="1:19" ht="18.75">
      <c r="A185" s="192"/>
      <c r="B185" s="193"/>
      <c r="C185" s="192"/>
      <c r="D185" s="194"/>
      <c r="E185" s="194"/>
      <c r="F185" s="194"/>
      <c r="G185" s="194"/>
      <c r="H185" s="194"/>
      <c r="I185" s="194"/>
      <c r="J185" s="194"/>
      <c r="K185" s="194"/>
      <c r="L185" s="187"/>
      <c r="M185" s="310"/>
      <c r="N185" s="310"/>
      <c r="O185" s="310"/>
      <c r="P185" s="310"/>
      <c r="Q185" s="310"/>
      <c r="R185" s="310"/>
      <c r="S185" s="310"/>
    </row>
    <row r="186" spans="1:19" ht="18.75">
      <c r="A186" s="192"/>
      <c r="B186" s="193"/>
      <c r="C186" s="192"/>
      <c r="D186" s="194"/>
      <c r="E186" s="194"/>
      <c r="F186" s="194"/>
      <c r="G186" s="194"/>
      <c r="H186" s="194"/>
      <c r="I186" s="194"/>
      <c r="J186" s="194"/>
      <c r="K186" s="194"/>
      <c r="L186" s="187"/>
      <c r="M186" s="310"/>
      <c r="N186" s="310"/>
      <c r="O186" s="310"/>
      <c r="P186" s="310"/>
      <c r="Q186" s="310"/>
      <c r="R186" s="310"/>
      <c r="S186" s="310"/>
    </row>
    <row r="187" spans="1:19" ht="18.75">
      <c r="A187" s="192"/>
      <c r="B187" s="193"/>
      <c r="C187" s="192"/>
      <c r="D187" s="194"/>
      <c r="E187" s="194"/>
      <c r="F187" s="194"/>
      <c r="G187" s="194"/>
      <c r="H187" s="194"/>
      <c r="I187" s="194"/>
      <c r="J187" s="194"/>
      <c r="K187" s="194"/>
      <c r="L187" s="310"/>
      <c r="M187" s="310"/>
      <c r="N187" s="310"/>
      <c r="O187" s="310"/>
      <c r="P187" s="310"/>
      <c r="Q187" s="310"/>
      <c r="R187" s="310"/>
      <c r="S187" s="310"/>
    </row>
    <row r="188" spans="1:19" ht="18.75">
      <c r="A188" s="192"/>
      <c r="B188" s="193"/>
      <c r="C188" s="192"/>
      <c r="D188" s="194"/>
      <c r="E188" s="194"/>
      <c r="F188" s="194"/>
      <c r="G188" s="194"/>
      <c r="H188" s="194"/>
      <c r="I188" s="194"/>
      <c r="J188" s="194"/>
      <c r="K188" s="194"/>
      <c r="L188" s="310"/>
      <c r="M188" s="310"/>
      <c r="N188" s="310"/>
      <c r="O188" s="310"/>
      <c r="P188" s="310"/>
      <c r="Q188" s="310"/>
      <c r="R188" s="310"/>
      <c r="S188" s="310"/>
    </row>
    <row r="189" spans="1:19" ht="18.75">
      <c r="A189" s="192"/>
      <c r="B189" s="193"/>
      <c r="C189" s="192"/>
      <c r="D189" s="194"/>
      <c r="E189" s="194"/>
      <c r="F189" s="194"/>
      <c r="G189" s="194"/>
      <c r="H189" s="194"/>
      <c r="I189" s="194"/>
      <c r="J189" s="194"/>
      <c r="K189" s="194"/>
      <c r="L189" s="310"/>
      <c r="M189" s="310"/>
      <c r="N189" s="310"/>
      <c r="O189" s="310"/>
      <c r="P189" s="310"/>
      <c r="Q189" s="310"/>
      <c r="R189" s="310"/>
      <c r="S189" s="310"/>
    </row>
    <row r="190" spans="1:19" ht="18.75">
      <c r="A190" s="192"/>
      <c r="B190" s="193"/>
      <c r="C190" s="192"/>
      <c r="D190" s="194"/>
      <c r="E190" s="194"/>
      <c r="F190" s="194"/>
      <c r="G190" s="194"/>
      <c r="H190" s="194"/>
      <c r="I190" s="194"/>
      <c r="J190" s="194"/>
      <c r="K190" s="194"/>
      <c r="L190" s="310"/>
      <c r="M190" s="310"/>
      <c r="N190" s="310"/>
      <c r="O190" s="310"/>
      <c r="P190" s="310"/>
      <c r="Q190" s="310"/>
      <c r="R190" s="310"/>
      <c r="S190" s="310"/>
    </row>
    <row r="191" spans="1:19" ht="18.75">
      <c r="A191" s="192"/>
      <c r="B191" s="193"/>
      <c r="C191" s="192"/>
      <c r="D191" s="194"/>
      <c r="E191" s="194"/>
      <c r="F191" s="194"/>
      <c r="G191" s="194"/>
      <c r="H191" s="194"/>
      <c r="I191" s="194"/>
      <c r="J191" s="194"/>
      <c r="K191" s="194"/>
      <c r="L191" s="310"/>
      <c r="M191" s="310"/>
      <c r="N191" s="310"/>
      <c r="O191" s="310"/>
      <c r="P191" s="310"/>
      <c r="Q191" s="310"/>
      <c r="R191" s="310"/>
      <c r="S191" s="310"/>
    </row>
    <row r="192" spans="1:19" ht="18.75">
      <c r="A192" s="192"/>
      <c r="B192" s="193"/>
      <c r="C192" s="192"/>
      <c r="D192" s="194"/>
      <c r="E192" s="194"/>
      <c r="F192" s="194"/>
      <c r="G192" s="194"/>
      <c r="H192" s="194"/>
      <c r="I192" s="194"/>
      <c r="J192" s="194"/>
      <c r="K192" s="194"/>
      <c r="L192" s="310"/>
      <c r="M192" s="310"/>
      <c r="N192" s="310"/>
      <c r="O192" s="310"/>
      <c r="P192" s="310"/>
      <c r="Q192" s="310"/>
      <c r="R192" s="310"/>
      <c r="S192" s="310"/>
    </row>
    <row r="193" spans="1:19" ht="18.75">
      <c r="A193" s="192"/>
      <c r="B193" s="193"/>
      <c r="C193" s="192"/>
      <c r="D193" s="194"/>
      <c r="E193" s="194"/>
      <c r="F193" s="194"/>
      <c r="G193" s="194"/>
      <c r="H193" s="194"/>
      <c r="I193" s="194"/>
      <c r="J193" s="194"/>
      <c r="K193" s="194"/>
      <c r="L193" s="310"/>
      <c r="M193" s="310"/>
      <c r="N193" s="310"/>
      <c r="O193" s="310"/>
      <c r="P193" s="310"/>
      <c r="Q193" s="310"/>
      <c r="R193" s="310"/>
      <c r="S193" s="310"/>
    </row>
    <row r="194" spans="1:19" ht="18.75">
      <c r="A194" s="192"/>
      <c r="B194" s="193"/>
      <c r="C194" s="192"/>
      <c r="D194" s="194"/>
      <c r="E194" s="194"/>
      <c r="F194" s="194"/>
      <c r="G194" s="194"/>
      <c r="H194" s="194"/>
      <c r="I194" s="194"/>
      <c r="J194" s="194"/>
      <c r="K194" s="194"/>
      <c r="L194" s="310"/>
      <c r="M194" s="310"/>
      <c r="N194" s="310"/>
      <c r="O194" s="310"/>
      <c r="P194" s="310"/>
      <c r="Q194" s="310"/>
      <c r="R194" s="310"/>
      <c r="S194" s="310"/>
    </row>
    <row r="195" spans="1:19" ht="18.75">
      <c r="A195" s="192"/>
      <c r="B195" s="193"/>
      <c r="C195" s="192"/>
      <c r="D195" s="194"/>
      <c r="E195" s="194"/>
      <c r="F195" s="194"/>
      <c r="G195" s="194"/>
      <c r="H195" s="194"/>
      <c r="I195" s="194"/>
      <c r="J195" s="194"/>
      <c r="K195" s="194"/>
      <c r="L195" s="310"/>
      <c r="M195" s="310"/>
      <c r="N195" s="310"/>
      <c r="O195" s="310"/>
      <c r="P195" s="310"/>
      <c r="Q195" s="310"/>
      <c r="R195" s="310"/>
      <c r="S195" s="310"/>
    </row>
    <row r="196" spans="1:19" ht="18.75">
      <c r="A196" s="192"/>
      <c r="B196" s="193"/>
      <c r="C196" s="192"/>
      <c r="D196" s="194"/>
      <c r="E196" s="194"/>
      <c r="F196" s="194"/>
      <c r="G196" s="194"/>
      <c r="H196" s="194"/>
      <c r="I196" s="194"/>
      <c r="J196" s="194"/>
      <c r="K196" s="194"/>
      <c r="L196" s="310"/>
      <c r="M196" s="310"/>
      <c r="N196" s="310"/>
      <c r="O196" s="310"/>
      <c r="P196" s="310"/>
      <c r="Q196" s="310"/>
      <c r="R196" s="310"/>
      <c r="S196" s="310"/>
    </row>
    <row r="197" spans="1:19" ht="18.75">
      <c r="A197" s="192"/>
      <c r="B197" s="193"/>
      <c r="C197" s="192"/>
      <c r="D197" s="194"/>
      <c r="E197" s="194"/>
      <c r="F197" s="194"/>
      <c r="G197" s="194"/>
      <c r="H197" s="194"/>
      <c r="I197" s="194"/>
      <c r="J197" s="194"/>
      <c r="K197" s="194"/>
      <c r="L197" s="310"/>
      <c r="M197" s="310"/>
      <c r="N197" s="310"/>
      <c r="O197" s="310"/>
      <c r="P197" s="310"/>
      <c r="Q197" s="310"/>
      <c r="R197" s="310"/>
      <c r="S197" s="310"/>
    </row>
    <row r="198" spans="1:19" ht="18.75">
      <c r="A198" s="192"/>
      <c r="B198" s="193"/>
      <c r="C198" s="192"/>
      <c r="D198" s="194"/>
      <c r="E198" s="194"/>
      <c r="F198" s="194"/>
      <c r="G198" s="194"/>
      <c r="H198" s="194"/>
      <c r="I198" s="194"/>
      <c r="J198" s="194"/>
      <c r="K198" s="194"/>
      <c r="L198" s="310"/>
      <c r="M198" s="310"/>
      <c r="N198" s="310"/>
      <c r="O198" s="310"/>
      <c r="P198" s="310"/>
      <c r="Q198" s="310"/>
      <c r="R198" s="310"/>
      <c r="S198" s="310"/>
    </row>
    <row r="199" spans="1:19" ht="18.75">
      <c r="A199" s="192"/>
      <c r="B199" s="193"/>
      <c r="C199" s="192"/>
      <c r="D199" s="194"/>
      <c r="E199" s="194"/>
      <c r="F199" s="194"/>
      <c r="G199" s="194"/>
      <c r="H199" s="194"/>
      <c r="I199" s="194"/>
      <c r="J199" s="194"/>
      <c r="K199" s="194"/>
      <c r="L199" s="310"/>
      <c r="M199" s="310"/>
      <c r="N199" s="310"/>
      <c r="O199" s="310"/>
      <c r="P199" s="310"/>
      <c r="Q199" s="310"/>
      <c r="R199" s="310"/>
      <c r="S199" s="310"/>
    </row>
    <row r="200" spans="1:19" ht="18.75">
      <c r="A200" s="192"/>
      <c r="B200" s="193"/>
      <c r="C200" s="192"/>
      <c r="D200" s="194"/>
      <c r="E200" s="194"/>
      <c r="F200" s="194"/>
      <c r="G200" s="194"/>
      <c r="H200" s="194"/>
      <c r="I200" s="194"/>
      <c r="J200" s="194"/>
      <c r="K200" s="194"/>
      <c r="L200" s="310"/>
      <c r="M200" s="310"/>
      <c r="N200" s="310"/>
      <c r="O200" s="310"/>
      <c r="P200" s="310"/>
      <c r="Q200" s="310"/>
      <c r="R200" s="310"/>
      <c r="S200" s="310"/>
    </row>
    <row r="201" spans="1:19" ht="18.75">
      <c r="A201" s="192"/>
      <c r="B201" s="193"/>
      <c r="C201" s="192"/>
      <c r="D201" s="194"/>
      <c r="E201" s="194"/>
      <c r="F201" s="194"/>
      <c r="G201" s="194"/>
      <c r="H201" s="194"/>
      <c r="I201" s="194"/>
      <c r="J201" s="194"/>
      <c r="K201" s="194"/>
      <c r="L201" s="310"/>
      <c r="M201" s="310"/>
      <c r="N201" s="310"/>
      <c r="O201" s="310"/>
      <c r="P201" s="310"/>
      <c r="Q201" s="310"/>
      <c r="R201" s="310"/>
      <c r="S201" s="310"/>
    </row>
    <row r="202" spans="1:19" ht="18.75">
      <c r="A202" s="192"/>
      <c r="B202" s="193"/>
      <c r="C202" s="192"/>
      <c r="D202" s="194"/>
      <c r="E202" s="194"/>
      <c r="F202" s="194"/>
      <c r="G202" s="194"/>
      <c r="H202" s="194"/>
      <c r="I202" s="194"/>
      <c r="J202" s="194"/>
      <c r="K202" s="194"/>
      <c r="L202" s="310"/>
      <c r="M202" s="310"/>
      <c r="N202" s="310"/>
      <c r="O202" s="310"/>
      <c r="P202" s="310"/>
      <c r="Q202" s="310"/>
      <c r="R202" s="310"/>
      <c r="S202" s="310"/>
    </row>
    <row r="203" spans="1:19" ht="18.75">
      <c r="A203" s="192"/>
      <c r="B203" s="193"/>
      <c r="C203" s="192"/>
      <c r="D203" s="194"/>
      <c r="E203" s="194"/>
      <c r="F203" s="194"/>
      <c r="G203" s="194"/>
      <c r="H203" s="194"/>
      <c r="I203" s="194"/>
      <c r="J203" s="194"/>
      <c r="K203" s="194"/>
      <c r="L203" s="310"/>
      <c r="M203" s="310"/>
      <c r="N203" s="310"/>
      <c r="O203" s="310"/>
      <c r="P203" s="310"/>
      <c r="Q203" s="310"/>
      <c r="R203" s="310"/>
      <c r="S203" s="310"/>
    </row>
  </sheetData>
  <sheetProtection/>
  <mergeCells count="43">
    <mergeCell ref="L2:U2"/>
    <mergeCell ref="U6:U7"/>
    <mergeCell ref="O6:O7"/>
    <mergeCell ref="P6:P7"/>
    <mergeCell ref="Q6:Q7"/>
    <mergeCell ref="R6:R7"/>
    <mergeCell ref="S6:S7"/>
    <mergeCell ref="T6:T7"/>
    <mergeCell ref="A4:S4"/>
    <mergeCell ref="A6:A7"/>
    <mergeCell ref="L6:L7"/>
    <mergeCell ref="M6:M7"/>
    <mergeCell ref="N6:N7"/>
    <mergeCell ref="H123:K123"/>
    <mergeCell ref="H128:K128"/>
    <mergeCell ref="H129:K129"/>
    <mergeCell ref="C6:C7"/>
    <mergeCell ref="D6:K6"/>
    <mergeCell ref="H124:K124"/>
    <mergeCell ref="H125:K125"/>
    <mergeCell ref="H126:K126"/>
    <mergeCell ref="H127:K127"/>
    <mergeCell ref="H140:K140"/>
    <mergeCell ref="H141:K141"/>
    <mergeCell ref="H130:K130"/>
    <mergeCell ref="H131:K131"/>
    <mergeCell ref="H132:K132"/>
    <mergeCell ref="H133:K133"/>
    <mergeCell ref="H134:K134"/>
    <mergeCell ref="H135:K135"/>
    <mergeCell ref="H136:K136"/>
    <mergeCell ref="H137:K137"/>
    <mergeCell ref="H138:K138"/>
    <mergeCell ref="H139:K139"/>
    <mergeCell ref="H148:K148"/>
    <mergeCell ref="H149:K149"/>
    <mergeCell ref="H150:K150"/>
    <mergeCell ref="H142:K142"/>
    <mergeCell ref="H143:K143"/>
    <mergeCell ref="H144:K144"/>
    <mergeCell ref="H145:K145"/>
    <mergeCell ref="H146:K146"/>
    <mergeCell ref="H147:K147"/>
  </mergeCells>
  <printOptions/>
  <pageMargins left="0.75" right="0.17" top="0.52" bottom="0.25" header="0.5" footer="0.17"/>
  <pageSetup fitToHeight="0" fitToWidth="1" horizontalDpi="600" verticalDpi="600" orientation="portrait" paperSize="9" scale="46" r:id="rId1"/>
  <rowBreaks count="1" manualBreakCount="1">
    <brk id="4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5"/>
  <sheetViews>
    <sheetView view="pageBreakPreview" zoomScale="60" zoomScalePageLayoutView="0" workbookViewId="0" topLeftCell="A169">
      <selection activeCell="O21" sqref="O21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  <col min="8" max="8" width="17.875" style="0" customWidth="1"/>
    <col min="9" max="9" width="11.25390625" style="0" bestFit="1" customWidth="1"/>
  </cols>
  <sheetData>
    <row r="1" spans="3:12" ht="15.75">
      <c r="C1" t="s">
        <v>491</v>
      </c>
      <c r="D1" s="190"/>
      <c r="E1" s="190"/>
      <c r="F1" s="190"/>
      <c r="G1" s="190"/>
      <c r="H1" s="190"/>
      <c r="I1" s="190"/>
      <c r="J1" s="190"/>
      <c r="K1" s="187"/>
      <c r="L1" s="187"/>
    </row>
    <row r="2" spans="3:12" ht="12.75" customHeight="1">
      <c r="C2" s="324" t="s">
        <v>492</v>
      </c>
      <c r="D2" s="323"/>
      <c r="E2" s="323"/>
      <c r="F2" s="323"/>
      <c r="G2" s="323"/>
      <c r="H2" s="323"/>
      <c r="I2" s="323"/>
      <c r="J2" s="323"/>
      <c r="K2" s="323"/>
      <c r="L2" s="323"/>
    </row>
    <row r="3" ht="12.75">
      <c r="C3" s="325" t="s">
        <v>663</v>
      </c>
    </row>
    <row r="4" ht="12.75">
      <c r="G4" s="5"/>
    </row>
    <row r="5" spans="1:7" ht="27.75" customHeight="1">
      <c r="A5" s="434" t="s">
        <v>664</v>
      </c>
      <c r="B5" s="434"/>
      <c r="C5" s="434"/>
      <c r="D5" s="434"/>
      <c r="E5" s="434"/>
      <c r="F5" s="434"/>
      <c r="G5" s="434"/>
    </row>
    <row r="6" spans="1:7" ht="13.5" thickBot="1">
      <c r="A6" s="1"/>
      <c r="B6" s="1"/>
      <c r="C6" s="2"/>
      <c r="D6" s="2"/>
      <c r="E6" s="4"/>
      <c r="F6" s="4"/>
      <c r="G6" s="3" t="s">
        <v>186</v>
      </c>
    </row>
    <row r="7" spans="1:9" ht="12.75" customHeight="1">
      <c r="A7" s="435" t="s">
        <v>133</v>
      </c>
      <c r="B7" s="437" t="s">
        <v>168</v>
      </c>
      <c r="C7" s="439" t="s">
        <v>134</v>
      </c>
      <c r="D7" s="441" t="s">
        <v>143</v>
      </c>
      <c r="E7" s="443" t="s">
        <v>153</v>
      </c>
      <c r="F7" s="446" t="s">
        <v>154</v>
      </c>
      <c r="G7" s="431" t="s">
        <v>494</v>
      </c>
      <c r="H7" s="431" t="s">
        <v>493</v>
      </c>
      <c r="I7" s="431" t="s">
        <v>490</v>
      </c>
    </row>
    <row r="8" spans="1:9" ht="12.75">
      <c r="A8" s="436"/>
      <c r="B8" s="438"/>
      <c r="C8" s="440"/>
      <c r="D8" s="442"/>
      <c r="E8" s="444"/>
      <c r="F8" s="447"/>
      <c r="G8" s="432"/>
      <c r="H8" s="432"/>
      <c r="I8" s="432"/>
    </row>
    <row r="9" spans="1:9" ht="12.75">
      <c r="A9" s="436"/>
      <c r="B9" s="438"/>
      <c r="C9" s="440"/>
      <c r="D9" s="442"/>
      <c r="E9" s="444"/>
      <c r="F9" s="447"/>
      <c r="G9" s="432"/>
      <c r="H9" s="432"/>
      <c r="I9" s="432"/>
    </row>
    <row r="10" spans="1:9" ht="12.75">
      <c r="A10" s="436"/>
      <c r="B10" s="438"/>
      <c r="C10" s="440"/>
      <c r="D10" s="442"/>
      <c r="E10" s="444"/>
      <c r="F10" s="447"/>
      <c r="G10" s="432"/>
      <c r="H10" s="432"/>
      <c r="I10" s="432"/>
    </row>
    <row r="11" spans="1:9" ht="12.75">
      <c r="A11" s="436"/>
      <c r="B11" s="438"/>
      <c r="C11" s="440"/>
      <c r="D11" s="442"/>
      <c r="E11" s="444"/>
      <c r="F11" s="447"/>
      <c r="G11" s="432"/>
      <c r="H11" s="432"/>
      <c r="I11" s="432"/>
    </row>
    <row r="12" spans="1:9" ht="12.75">
      <c r="A12" s="436"/>
      <c r="B12" s="438"/>
      <c r="C12" s="440"/>
      <c r="D12" s="442"/>
      <c r="E12" s="445"/>
      <c r="F12" s="447"/>
      <c r="G12" s="433"/>
      <c r="H12" s="433"/>
      <c r="I12" s="433"/>
    </row>
    <row r="13" spans="1:9" ht="37.5">
      <c r="A13" s="79" t="s">
        <v>167</v>
      </c>
      <c r="B13" s="80" t="s">
        <v>169</v>
      </c>
      <c r="C13" s="67"/>
      <c r="D13" s="23"/>
      <c r="E13" s="81"/>
      <c r="F13" s="24"/>
      <c r="G13" s="25">
        <f>G328</f>
        <v>398440700.16</v>
      </c>
      <c r="H13" s="25">
        <f>H328</f>
        <v>83108702.5</v>
      </c>
      <c r="I13" s="326">
        <f>H13/G13*100</f>
        <v>20.858487214440295</v>
      </c>
    </row>
    <row r="14" spans="1:9" ht="18.75">
      <c r="A14" s="451" t="s">
        <v>149</v>
      </c>
      <c r="B14" s="93" t="s">
        <v>169</v>
      </c>
      <c r="C14" s="95" t="s">
        <v>135</v>
      </c>
      <c r="D14" s="113"/>
      <c r="E14" s="95"/>
      <c r="F14" s="124"/>
      <c r="G14" s="19">
        <f>G15+G19+G55+G58</f>
        <v>27111050</v>
      </c>
      <c r="H14" s="19">
        <f>H15+H19+H55+H58</f>
        <v>4461622.289999999</v>
      </c>
      <c r="I14" s="326">
        <f aca="true" t="shared" si="0" ref="I14:I82">H14/G14*100</f>
        <v>16.456840624025993</v>
      </c>
    </row>
    <row r="15" spans="1:9" ht="32.25" customHeight="1">
      <c r="A15" s="452" t="s">
        <v>172</v>
      </c>
      <c r="B15" s="92" t="s">
        <v>169</v>
      </c>
      <c r="C15" s="31" t="s">
        <v>135</v>
      </c>
      <c r="D15" s="68" t="s">
        <v>144</v>
      </c>
      <c r="E15" s="7"/>
      <c r="F15" s="117"/>
      <c r="G15" s="18">
        <f>G16</f>
        <v>334500</v>
      </c>
      <c r="H15" s="18">
        <f>H16</f>
        <v>93615</v>
      </c>
      <c r="I15" s="326">
        <f t="shared" si="0"/>
        <v>27.986547085201796</v>
      </c>
    </row>
    <row r="16" spans="1:9" ht="21.75" customHeight="1">
      <c r="A16" s="453" t="s">
        <v>262</v>
      </c>
      <c r="B16" s="92" t="s">
        <v>169</v>
      </c>
      <c r="C16" s="166" t="s">
        <v>135</v>
      </c>
      <c r="D16" s="163" t="s">
        <v>144</v>
      </c>
      <c r="E16" s="156" t="s">
        <v>211</v>
      </c>
      <c r="F16" s="164"/>
      <c r="G16" s="165">
        <f>G17+G18</f>
        <v>334500</v>
      </c>
      <c r="H16" s="165">
        <f>H17+H18</f>
        <v>93615</v>
      </c>
      <c r="I16" s="326">
        <f t="shared" si="0"/>
        <v>27.986547085201796</v>
      </c>
    </row>
    <row r="17" spans="1:9" ht="36.75" customHeight="1">
      <c r="A17" s="454" t="s">
        <v>665</v>
      </c>
      <c r="B17" s="92" t="s">
        <v>169</v>
      </c>
      <c r="C17" s="32" t="s">
        <v>135</v>
      </c>
      <c r="D17" s="53" t="s">
        <v>144</v>
      </c>
      <c r="E17" s="8" t="s">
        <v>211</v>
      </c>
      <c r="F17" s="125" t="s">
        <v>666</v>
      </c>
      <c r="G17" s="17">
        <v>300000</v>
      </c>
      <c r="H17" s="17">
        <f>47115+14500</f>
        <v>61615</v>
      </c>
      <c r="I17" s="326">
        <f t="shared" si="0"/>
        <v>20.538333333333334</v>
      </c>
    </row>
    <row r="18" spans="1:9" ht="25.5" customHeight="1">
      <c r="A18" s="454" t="s">
        <v>213</v>
      </c>
      <c r="B18" s="92" t="s">
        <v>169</v>
      </c>
      <c r="C18" s="32" t="s">
        <v>135</v>
      </c>
      <c r="D18" s="53" t="s">
        <v>144</v>
      </c>
      <c r="E18" s="8" t="s">
        <v>211</v>
      </c>
      <c r="F18" s="125" t="s">
        <v>215</v>
      </c>
      <c r="G18" s="17">
        <v>34500</v>
      </c>
      <c r="H18" s="17">
        <v>32000</v>
      </c>
      <c r="I18" s="326">
        <f t="shared" si="0"/>
        <v>92.7536231884058</v>
      </c>
    </row>
    <row r="19" spans="1:9" ht="30.75" customHeight="1">
      <c r="A19" s="455" t="s">
        <v>163</v>
      </c>
      <c r="B19" s="92" t="s">
        <v>169</v>
      </c>
      <c r="C19" s="31" t="s">
        <v>135</v>
      </c>
      <c r="D19" s="68" t="s">
        <v>145</v>
      </c>
      <c r="E19" s="7"/>
      <c r="F19" s="117"/>
      <c r="G19" s="18">
        <f>G20+G26+G28+G32+G35+G38+G42+G44+G46+G48+G50+G53</f>
        <v>19045600</v>
      </c>
      <c r="H19" s="18">
        <f>H20+H26+H28+H32+H35+H38+H42+H44+H46+H48+H50+H53</f>
        <v>3112091.3799999994</v>
      </c>
      <c r="I19" s="326">
        <f t="shared" si="0"/>
        <v>16.34021180745159</v>
      </c>
    </row>
    <row r="20" spans="1:9" ht="27" customHeight="1">
      <c r="A20" s="456" t="s">
        <v>221</v>
      </c>
      <c r="B20" s="92" t="s">
        <v>169</v>
      </c>
      <c r="C20" s="166" t="s">
        <v>135</v>
      </c>
      <c r="D20" s="163" t="s">
        <v>145</v>
      </c>
      <c r="E20" s="156" t="s">
        <v>667</v>
      </c>
      <c r="F20" s="164"/>
      <c r="G20" s="165">
        <f>SUM(G21:G25)</f>
        <v>16651600</v>
      </c>
      <c r="H20" s="165">
        <f>SUM(H21:H25)</f>
        <v>2693645.92</v>
      </c>
      <c r="I20" s="326">
        <f t="shared" si="0"/>
        <v>16.176499075163946</v>
      </c>
    </row>
    <row r="21" spans="1:9" ht="26.25" customHeight="1">
      <c r="A21" s="454" t="s">
        <v>216</v>
      </c>
      <c r="B21" s="92" t="s">
        <v>169</v>
      </c>
      <c r="C21" s="32" t="s">
        <v>135</v>
      </c>
      <c r="D21" s="53" t="s">
        <v>145</v>
      </c>
      <c r="E21" s="8" t="s">
        <v>667</v>
      </c>
      <c r="F21" s="125" t="s">
        <v>217</v>
      </c>
      <c r="G21" s="17">
        <v>14118600</v>
      </c>
      <c r="H21" s="17">
        <f>1922862.36+440666.01</f>
        <v>2363528.37</v>
      </c>
      <c r="I21" s="326">
        <f t="shared" si="0"/>
        <v>16.74052930177213</v>
      </c>
    </row>
    <row r="22" spans="1:9" ht="17.25" customHeight="1">
      <c r="A22" s="454" t="s">
        <v>222</v>
      </c>
      <c r="B22" s="92" t="s">
        <v>169</v>
      </c>
      <c r="C22" s="32" t="s">
        <v>223</v>
      </c>
      <c r="D22" s="53" t="s">
        <v>145</v>
      </c>
      <c r="E22" s="8" t="s">
        <v>667</v>
      </c>
      <c r="F22" s="125" t="s">
        <v>224</v>
      </c>
      <c r="G22" s="17">
        <v>133000</v>
      </c>
      <c r="H22" s="17">
        <f>9560.4+11798</f>
        <v>21358.4</v>
      </c>
      <c r="I22" s="326">
        <f t="shared" si="0"/>
        <v>16.05894736842105</v>
      </c>
    </row>
    <row r="23" spans="1:9" ht="24.75" customHeight="1">
      <c r="A23" s="454" t="s">
        <v>212</v>
      </c>
      <c r="B23" s="92" t="s">
        <v>169</v>
      </c>
      <c r="C23" s="32" t="s">
        <v>223</v>
      </c>
      <c r="D23" s="53" t="s">
        <v>145</v>
      </c>
      <c r="E23" s="8" t="s">
        <v>667</v>
      </c>
      <c r="F23" s="125" t="s">
        <v>214</v>
      </c>
      <c r="G23" s="17">
        <v>400000</v>
      </c>
      <c r="H23" s="17"/>
      <c r="I23" s="326">
        <f t="shared" si="0"/>
        <v>0</v>
      </c>
    </row>
    <row r="24" spans="1:9" ht="25.5" customHeight="1">
      <c r="A24" s="454" t="s">
        <v>213</v>
      </c>
      <c r="B24" s="92" t="s">
        <v>169</v>
      </c>
      <c r="C24" s="32" t="s">
        <v>135</v>
      </c>
      <c r="D24" s="53" t="s">
        <v>145</v>
      </c>
      <c r="E24" s="8" t="s">
        <v>667</v>
      </c>
      <c r="F24" s="125" t="s">
        <v>215</v>
      </c>
      <c r="G24" s="17">
        <v>2000000</v>
      </c>
      <c r="H24" s="17">
        <f>143758.98+10630.82+33600.35+7500+98625+14644</f>
        <v>308759.15</v>
      </c>
      <c r="I24" s="326">
        <f t="shared" si="0"/>
        <v>15.437957500000001</v>
      </c>
    </row>
    <row r="25" spans="1:9" ht="27.75" customHeight="1">
      <c r="A25" s="457" t="s">
        <v>250</v>
      </c>
      <c r="B25" s="96" t="s">
        <v>169</v>
      </c>
      <c r="C25" s="32" t="s">
        <v>135</v>
      </c>
      <c r="D25" s="53" t="s">
        <v>145</v>
      </c>
      <c r="E25" s="8" t="s">
        <v>667</v>
      </c>
      <c r="F25" s="125" t="s">
        <v>251</v>
      </c>
      <c r="G25" s="17"/>
      <c r="H25" s="17"/>
      <c r="I25" s="326"/>
    </row>
    <row r="26" spans="1:9" ht="28.5" customHeight="1">
      <c r="A26" s="458" t="s">
        <v>170</v>
      </c>
      <c r="B26" s="96" t="s">
        <v>169</v>
      </c>
      <c r="C26" s="33" t="s">
        <v>135</v>
      </c>
      <c r="D26" s="55" t="s">
        <v>145</v>
      </c>
      <c r="E26" s="156" t="s">
        <v>668</v>
      </c>
      <c r="F26" s="118"/>
      <c r="G26" s="28">
        <f>G27</f>
        <v>1209000</v>
      </c>
      <c r="H26" s="28">
        <f>H27</f>
        <v>235073.02000000002</v>
      </c>
      <c r="I26" s="326">
        <f t="shared" si="0"/>
        <v>19.443591397849463</v>
      </c>
    </row>
    <row r="27" spans="1:9" ht="25.5" customHeight="1">
      <c r="A27" s="454" t="s">
        <v>216</v>
      </c>
      <c r="B27" s="96" t="s">
        <v>169</v>
      </c>
      <c r="C27" s="48" t="s">
        <v>135</v>
      </c>
      <c r="D27" s="53" t="s">
        <v>145</v>
      </c>
      <c r="E27" s="8" t="s">
        <v>668</v>
      </c>
      <c r="F27" s="125" t="s">
        <v>217</v>
      </c>
      <c r="G27" s="17">
        <v>1209000</v>
      </c>
      <c r="H27" s="17">
        <f>223092.48+11980.54</f>
        <v>235073.02000000002</v>
      </c>
      <c r="I27" s="326">
        <f t="shared" si="0"/>
        <v>19.443591397849463</v>
      </c>
    </row>
    <row r="28" spans="1:9" ht="26.25" customHeight="1">
      <c r="A28" s="459" t="s">
        <v>187</v>
      </c>
      <c r="B28" s="92" t="s">
        <v>169</v>
      </c>
      <c r="C28" s="33" t="s">
        <v>135</v>
      </c>
      <c r="D28" s="55" t="s">
        <v>145</v>
      </c>
      <c r="E28" s="27" t="s">
        <v>669</v>
      </c>
      <c r="F28" s="118"/>
      <c r="G28" s="28">
        <f>SUM(G29:G31)</f>
        <v>331000</v>
      </c>
      <c r="H28" s="28">
        <f>SUM(H29:H31)</f>
        <v>42430.53</v>
      </c>
      <c r="I28" s="326">
        <f t="shared" si="0"/>
        <v>12.818891238670693</v>
      </c>
    </row>
    <row r="29" spans="1:9" ht="20.25" customHeight="1">
      <c r="A29" s="454" t="s">
        <v>216</v>
      </c>
      <c r="B29" s="92" t="s">
        <v>169</v>
      </c>
      <c r="C29" s="32" t="s">
        <v>135</v>
      </c>
      <c r="D29" s="53" t="s">
        <v>145</v>
      </c>
      <c r="E29" s="8" t="s">
        <v>669</v>
      </c>
      <c r="F29" s="125" t="s">
        <v>217</v>
      </c>
      <c r="G29" s="17">
        <v>255000</v>
      </c>
      <c r="H29" s="17">
        <f>24065.83+18364.7</f>
        <v>42430.53</v>
      </c>
      <c r="I29" s="326">
        <f t="shared" si="0"/>
        <v>16.639423529411765</v>
      </c>
    </row>
    <row r="30" spans="1:9" ht="19.5" customHeight="1">
      <c r="A30" s="454" t="s">
        <v>222</v>
      </c>
      <c r="B30" s="92" t="s">
        <v>169</v>
      </c>
      <c r="C30" s="32" t="s">
        <v>135</v>
      </c>
      <c r="D30" s="53" t="s">
        <v>145</v>
      </c>
      <c r="E30" s="8" t="s">
        <v>669</v>
      </c>
      <c r="F30" s="125" t="s">
        <v>224</v>
      </c>
      <c r="G30" s="17">
        <v>15000</v>
      </c>
      <c r="H30" s="17"/>
      <c r="I30" s="326">
        <f t="shared" si="0"/>
        <v>0</v>
      </c>
    </row>
    <row r="31" spans="1:9" ht="17.25" customHeight="1">
      <c r="A31" s="454" t="s">
        <v>213</v>
      </c>
      <c r="B31" s="92" t="s">
        <v>169</v>
      </c>
      <c r="C31" s="32" t="s">
        <v>135</v>
      </c>
      <c r="D31" s="53" t="s">
        <v>145</v>
      </c>
      <c r="E31" s="8" t="s">
        <v>669</v>
      </c>
      <c r="F31" s="125" t="s">
        <v>215</v>
      </c>
      <c r="G31" s="17">
        <v>61000</v>
      </c>
      <c r="H31" s="17"/>
      <c r="I31" s="326">
        <f t="shared" si="0"/>
        <v>0</v>
      </c>
    </row>
    <row r="32" spans="1:9" ht="27" customHeight="1">
      <c r="A32" s="460" t="s">
        <v>174</v>
      </c>
      <c r="B32" s="92" t="s">
        <v>169</v>
      </c>
      <c r="C32" s="33" t="s">
        <v>135</v>
      </c>
      <c r="D32" s="55" t="s">
        <v>145</v>
      </c>
      <c r="E32" s="27" t="s">
        <v>670</v>
      </c>
      <c r="F32" s="118"/>
      <c r="G32" s="28">
        <f>G33+G34</f>
        <v>68000</v>
      </c>
      <c r="H32" s="28">
        <f>H33+H34</f>
        <v>15359.56</v>
      </c>
      <c r="I32" s="326">
        <f t="shared" si="0"/>
        <v>22.587588235294117</v>
      </c>
    </row>
    <row r="33" spans="1:9" ht="27.75" customHeight="1">
      <c r="A33" s="454" t="s">
        <v>216</v>
      </c>
      <c r="B33" s="92" t="s">
        <v>169</v>
      </c>
      <c r="C33" s="32" t="s">
        <v>135</v>
      </c>
      <c r="D33" s="53" t="s">
        <v>145</v>
      </c>
      <c r="E33" s="8" t="s">
        <v>670</v>
      </c>
      <c r="F33" s="125" t="s">
        <v>217</v>
      </c>
      <c r="G33" s="17">
        <v>64000</v>
      </c>
      <c r="H33" s="17">
        <f>11784.3+3575.26</f>
        <v>15359.56</v>
      </c>
      <c r="I33" s="326">
        <f t="shared" si="0"/>
        <v>23.9993125</v>
      </c>
    </row>
    <row r="34" spans="1:9" ht="16.5" customHeight="1">
      <c r="A34" s="454" t="s">
        <v>213</v>
      </c>
      <c r="B34" s="92" t="s">
        <v>169</v>
      </c>
      <c r="C34" s="32" t="s">
        <v>135</v>
      </c>
      <c r="D34" s="53" t="s">
        <v>145</v>
      </c>
      <c r="E34" s="8" t="s">
        <v>670</v>
      </c>
      <c r="F34" s="125" t="s">
        <v>215</v>
      </c>
      <c r="G34" s="17">
        <v>4000</v>
      </c>
      <c r="H34" s="17"/>
      <c r="I34" s="326">
        <f t="shared" si="0"/>
        <v>0</v>
      </c>
    </row>
    <row r="35" spans="1:9" ht="18" customHeight="1">
      <c r="A35" s="461" t="s">
        <v>188</v>
      </c>
      <c r="B35" s="92" t="s">
        <v>169</v>
      </c>
      <c r="C35" s="33" t="s">
        <v>135</v>
      </c>
      <c r="D35" s="55" t="s">
        <v>145</v>
      </c>
      <c r="E35" s="27" t="s">
        <v>671</v>
      </c>
      <c r="F35" s="118"/>
      <c r="G35" s="28">
        <f>G36+G37</f>
        <v>80000</v>
      </c>
      <c r="H35" s="28">
        <f>H36+H37</f>
        <v>18000</v>
      </c>
      <c r="I35" s="326">
        <f t="shared" si="0"/>
        <v>22.5</v>
      </c>
    </row>
    <row r="36" spans="1:9" ht="26.25" customHeight="1">
      <c r="A36" s="454" t="s">
        <v>216</v>
      </c>
      <c r="B36" s="92" t="s">
        <v>169</v>
      </c>
      <c r="C36" s="32" t="s">
        <v>135</v>
      </c>
      <c r="D36" s="53" t="s">
        <v>145</v>
      </c>
      <c r="E36" s="8" t="s">
        <v>671</v>
      </c>
      <c r="F36" s="125" t="s">
        <v>217</v>
      </c>
      <c r="G36" s="17">
        <v>73700</v>
      </c>
      <c r="H36" s="17">
        <v>18000</v>
      </c>
      <c r="I36" s="326">
        <f t="shared" si="0"/>
        <v>24.423337856173678</v>
      </c>
    </row>
    <row r="37" spans="1:9" ht="21" customHeight="1">
      <c r="A37" s="454" t="s">
        <v>213</v>
      </c>
      <c r="B37" s="92" t="s">
        <v>169</v>
      </c>
      <c r="C37" s="32" t="s">
        <v>135</v>
      </c>
      <c r="D37" s="53" t="s">
        <v>145</v>
      </c>
      <c r="E37" s="8" t="s">
        <v>671</v>
      </c>
      <c r="F37" s="125" t="s">
        <v>215</v>
      </c>
      <c r="G37" s="17">
        <v>6300</v>
      </c>
      <c r="H37" s="17"/>
      <c r="I37" s="326">
        <f t="shared" si="0"/>
        <v>0</v>
      </c>
    </row>
    <row r="38" spans="1:9" ht="37.5" customHeight="1">
      <c r="A38" s="462" t="s">
        <v>207</v>
      </c>
      <c r="B38" s="92" t="s">
        <v>169</v>
      </c>
      <c r="C38" s="109" t="s">
        <v>135</v>
      </c>
      <c r="D38" s="114" t="s">
        <v>145</v>
      </c>
      <c r="E38" s="105" t="s">
        <v>672</v>
      </c>
      <c r="F38" s="126"/>
      <c r="G38" s="28">
        <f>SUM(G39:G41)</f>
        <v>338000</v>
      </c>
      <c r="H38" s="28">
        <f>SUM(H39:H41)</f>
        <v>52570.4</v>
      </c>
      <c r="I38" s="326">
        <f t="shared" si="0"/>
        <v>15.55337278106509</v>
      </c>
    </row>
    <row r="39" spans="1:9" ht="25.5" customHeight="1">
      <c r="A39" s="454" t="s">
        <v>216</v>
      </c>
      <c r="B39" s="92" t="s">
        <v>169</v>
      </c>
      <c r="C39" s="32" t="s">
        <v>135</v>
      </c>
      <c r="D39" s="53" t="s">
        <v>145</v>
      </c>
      <c r="E39" s="8" t="s">
        <v>672</v>
      </c>
      <c r="F39" s="125" t="s">
        <v>217</v>
      </c>
      <c r="G39" s="17">
        <v>255000</v>
      </c>
      <c r="H39" s="17">
        <v>50970.4</v>
      </c>
      <c r="I39" s="326">
        <f t="shared" si="0"/>
        <v>19.988392156862744</v>
      </c>
    </row>
    <row r="40" spans="1:9" ht="18.75">
      <c r="A40" s="454" t="s">
        <v>213</v>
      </c>
      <c r="B40" s="92" t="s">
        <v>169</v>
      </c>
      <c r="C40" s="32" t="s">
        <v>135</v>
      </c>
      <c r="D40" s="53" t="s">
        <v>145</v>
      </c>
      <c r="E40" s="8" t="s">
        <v>672</v>
      </c>
      <c r="F40" s="125" t="s">
        <v>215</v>
      </c>
      <c r="G40" s="17">
        <v>73000</v>
      </c>
      <c r="H40" s="17"/>
      <c r="I40" s="326">
        <f t="shared" si="0"/>
        <v>0</v>
      </c>
    </row>
    <row r="41" spans="1:9" ht="18" customHeight="1">
      <c r="A41" s="454" t="s">
        <v>225</v>
      </c>
      <c r="B41" s="92" t="s">
        <v>169</v>
      </c>
      <c r="C41" s="32" t="s">
        <v>135</v>
      </c>
      <c r="D41" s="53" t="s">
        <v>145</v>
      </c>
      <c r="E41" s="8" t="s">
        <v>672</v>
      </c>
      <c r="F41" s="125" t="s">
        <v>202</v>
      </c>
      <c r="G41" s="17">
        <v>10000</v>
      </c>
      <c r="H41" s="17">
        <v>1600</v>
      </c>
      <c r="I41" s="326">
        <f t="shared" si="0"/>
        <v>16</v>
      </c>
    </row>
    <row r="42" spans="1:9" ht="26.25" customHeight="1">
      <c r="A42" s="456" t="s">
        <v>673</v>
      </c>
      <c r="B42" s="92" t="s">
        <v>169</v>
      </c>
      <c r="C42" s="166" t="s">
        <v>135</v>
      </c>
      <c r="D42" s="163" t="s">
        <v>145</v>
      </c>
      <c r="E42" s="156" t="s">
        <v>674</v>
      </c>
      <c r="F42" s="164"/>
      <c r="G42" s="165">
        <f>G43</f>
        <v>50000</v>
      </c>
      <c r="H42" s="165">
        <f>H43</f>
        <v>42332.03</v>
      </c>
      <c r="I42" s="326">
        <f t="shared" si="0"/>
        <v>84.66405999999999</v>
      </c>
    </row>
    <row r="43" spans="1:9" ht="39.75" customHeight="1">
      <c r="A43" s="454" t="s">
        <v>216</v>
      </c>
      <c r="B43" s="92" t="s">
        <v>169</v>
      </c>
      <c r="C43" s="32" t="s">
        <v>135</v>
      </c>
      <c r="D43" s="53" t="s">
        <v>145</v>
      </c>
      <c r="E43" s="8" t="s">
        <v>674</v>
      </c>
      <c r="F43" s="125" t="s">
        <v>217</v>
      </c>
      <c r="G43" s="17">
        <v>50000</v>
      </c>
      <c r="H43" s="17">
        <v>42332.03</v>
      </c>
      <c r="I43" s="326">
        <f t="shared" si="0"/>
        <v>84.66405999999999</v>
      </c>
    </row>
    <row r="44" spans="1:9" ht="27.75" customHeight="1">
      <c r="A44" s="456" t="s">
        <v>218</v>
      </c>
      <c r="B44" s="92" t="s">
        <v>169</v>
      </c>
      <c r="C44" s="166" t="s">
        <v>135</v>
      </c>
      <c r="D44" s="163" t="s">
        <v>145</v>
      </c>
      <c r="E44" s="156" t="s">
        <v>675</v>
      </c>
      <c r="F44" s="164"/>
      <c r="G44" s="165">
        <f>G45</f>
        <v>220000</v>
      </c>
      <c r="H44" s="165">
        <f>H45</f>
        <v>0</v>
      </c>
      <c r="I44" s="326">
        <f t="shared" si="0"/>
        <v>0</v>
      </c>
    </row>
    <row r="45" spans="1:9" ht="24" customHeight="1">
      <c r="A45" s="454" t="s">
        <v>213</v>
      </c>
      <c r="B45" s="92" t="s">
        <v>169</v>
      </c>
      <c r="C45" s="32" t="s">
        <v>135</v>
      </c>
      <c r="D45" s="53" t="s">
        <v>145</v>
      </c>
      <c r="E45" s="8" t="s">
        <v>675</v>
      </c>
      <c r="F45" s="125" t="s">
        <v>215</v>
      </c>
      <c r="G45" s="17">
        <v>220000</v>
      </c>
      <c r="H45" s="17"/>
      <c r="I45" s="326">
        <f t="shared" si="0"/>
        <v>0</v>
      </c>
    </row>
    <row r="46" spans="1:9" ht="129.75" customHeight="1">
      <c r="A46" s="456" t="s">
        <v>219</v>
      </c>
      <c r="B46" s="92" t="s">
        <v>169</v>
      </c>
      <c r="C46" s="162" t="s">
        <v>135</v>
      </c>
      <c r="D46" s="163" t="s">
        <v>145</v>
      </c>
      <c r="E46" s="156" t="s">
        <v>676</v>
      </c>
      <c r="F46" s="164"/>
      <c r="G46" s="165">
        <f>G47</f>
        <v>10000</v>
      </c>
      <c r="H46" s="165">
        <f>H47</f>
        <v>0</v>
      </c>
      <c r="I46" s="326">
        <f t="shared" si="0"/>
        <v>0</v>
      </c>
    </row>
    <row r="47" spans="1:9" ht="20.25" customHeight="1">
      <c r="A47" s="454" t="s">
        <v>213</v>
      </c>
      <c r="B47" s="92" t="s">
        <v>169</v>
      </c>
      <c r="C47" s="32" t="s">
        <v>135</v>
      </c>
      <c r="D47" s="53" t="s">
        <v>145</v>
      </c>
      <c r="E47" s="8" t="s">
        <v>676</v>
      </c>
      <c r="F47" s="125" t="s">
        <v>215</v>
      </c>
      <c r="G47" s="17">
        <v>10000</v>
      </c>
      <c r="H47" s="17"/>
      <c r="I47" s="326">
        <f t="shared" si="0"/>
        <v>0</v>
      </c>
    </row>
    <row r="48" spans="1:9" ht="27" customHeight="1">
      <c r="A48" s="463" t="s">
        <v>226</v>
      </c>
      <c r="B48" s="92" t="s">
        <v>169</v>
      </c>
      <c r="C48" s="106" t="s">
        <v>135</v>
      </c>
      <c r="D48" s="107" t="s">
        <v>145</v>
      </c>
      <c r="E48" s="27" t="s">
        <v>677</v>
      </c>
      <c r="F48" s="127"/>
      <c r="G48" s="108">
        <f>G49</f>
        <v>11000</v>
      </c>
      <c r="H48" s="108">
        <f>H49</f>
        <v>6420</v>
      </c>
      <c r="I48" s="326">
        <f t="shared" si="0"/>
        <v>58.36363636363636</v>
      </c>
    </row>
    <row r="49" spans="1:9" ht="27.75" customHeight="1">
      <c r="A49" s="454" t="s">
        <v>213</v>
      </c>
      <c r="B49" s="92" t="s">
        <v>169</v>
      </c>
      <c r="C49" s="32" t="s">
        <v>135</v>
      </c>
      <c r="D49" s="53" t="s">
        <v>145</v>
      </c>
      <c r="E49" s="8" t="s">
        <v>677</v>
      </c>
      <c r="F49" s="125" t="s">
        <v>215</v>
      </c>
      <c r="G49" s="17">
        <v>11000</v>
      </c>
      <c r="H49" s="17">
        <v>6420</v>
      </c>
      <c r="I49" s="326">
        <f t="shared" si="0"/>
        <v>58.36363636363636</v>
      </c>
    </row>
    <row r="50" spans="1:9" ht="28.5" customHeight="1">
      <c r="A50" s="463" t="s">
        <v>227</v>
      </c>
      <c r="B50" s="92" t="s">
        <v>169</v>
      </c>
      <c r="C50" s="47" t="s">
        <v>135</v>
      </c>
      <c r="D50" s="55" t="s">
        <v>145</v>
      </c>
      <c r="E50" s="27" t="s">
        <v>678</v>
      </c>
      <c r="F50" s="118"/>
      <c r="G50" s="28">
        <f>SUM(G51:G52)</f>
        <v>66000</v>
      </c>
      <c r="H50" s="28">
        <f>SUM(H51:H52)</f>
        <v>0</v>
      </c>
      <c r="I50" s="326">
        <f t="shared" si="0"/>
        <v>0</v>
      </c>
    </row>
    <row r="51" spans="1:9" ht="30.75" customHeight="1">
      <c r="A51" s="454" t="s">
        <v>216</v>
      </c>
      <c r="B51" s="92" t="s">
        <v>169</v>
      </c>
      <c r="C51" s="32" t="s">
        <v>135</v>
      </c>
      <c r="D51" s="53" t="s">
        <v>145</v>
      </c>
      <c r="E51" s="8" t="s">
        <v>678</v>
      </c>
      <c r="F51" s="125" t="s">
        <v>217</v>
      </c>
      <c r="G51" s="17">
        <v>63000</v>
      </c>
      <c r="H51" s="17"/>
      <c r="I51" s="326">
        <f t="shared" si="0"/>
        <v>0</v>
      </c>
    </row>
    <row r="52" spans="1:9" ht="28.5" customHeight="1">
      <c r="A52" s="454" t="s">
        <v>213</v>
      </c>
      <c r="B52" s="92" t="s">
        <v>169</v>
      </c>
      <c r="C52" s="32" t="s">
        <v>135</v>
      </c>
      <c r="D52" s="53" t="s">
        <v>145</v>
      </c>
      <c r="E52" s="8" t="s">
        <v>678</v>
      </c>
      <c r="F52" s="125" t="s">
        <v>215</v>
      </c>
      <c r="G52" s="17">
        <v>3000</v>
      </c>
      <c r="H52" s="17"/>
      <c r="I52" s="326">
        <f t="shared" si="0"/>
        <v>0</v>
      </c>
    </row>
    <row r="53" spans="1:9" ht="30" customHeight="1">
      <c r="A53" s="463" t="s">
        <v>228</v>
      </c>
      <c r="B53" s="92" t="s">
        <v>169</v>
      </c>
      <c r="C53" s="47" t="s">
        <v>135</v>
      </c>
      <c r="D53" s="55" t="s">
        <v>145</v>
      </c>
      <c r="E53" s="27" t="s">
        <v>679</v>
      </c>
      <c r="F53" s="118"/>
      <c r="G53" s="28">
        <f>G54</f>
        <v>11000</v>
      </c>
      <c r="H53" s="28">
        <f>H54</f>
        <v>6259.92</v>
      </c>
      <c r="I53" s="326">
        <f t="shared" si="0"/>
        <v>56.90836363636363</v>
      </c>
    </row>
    <row r="54" spans="1:9" ht="27.75" customHeight="1">
      <c r="A54" s="454" t="s">
        <v>213</v>
      </c>
      <c r="B54" s="92" t="s">
        <v>169</v>
      </c>
      <c r="C54" s="48" t="s">
        <v>135</v>
      </c>
      <c r="D54" s="53" t="s">
        <v>145</v>
      </c>
      <c r="E54" s="8" t="s">
        <v>679</v>
      </c>
      <c r="F54" s="125" t="s">
        <v>215</v>
      </c>
      <c r="G54" s="17">
        <v>11000</v>
      </c>
      <c r="H54" s="17">
        <v>6259.92</v>
      </c>
      <c r="I54" s="326">
        <f t="shared" si="0"/>
        <v>56.90836363636363</v>
      </c>
    </row>
    <row r="55" spans="1:9" ht="19.5" customHeight="1">
      <c r="A55" s="464" t="s">
        <v>178</v>
      </c>
      <c r="B55" s="92" t="s">
        <v>169</v>
      </c>
      <c r="C55" s="31" t="s">
        <v>135</v>
      </c>
      <c r="D55" s="68" t="s">
        <v>166</v>
      </c>
      <c r="E55" s="7"/>
      <c r="F55" s="117"/>
      <c r="G55" s="18">
        <f>G56</f>
        <v>500000</v>
      </c>
      <c r="H55" s="18">
        <f>H56</f>
        <v>0</v>
      </c>
      <c r="I55" s="326">
        <f t="shared" si="0"/>
        <v>0</v>
      </c>
    </row>
    <row r="56" spans="1:9" ht="13.5" customHeight="1">
      <c r="A56" s="465" t="s">
        <v>179</v>
      </c>
      <c r="B56" s="92" t="s">
        <v>169</v>
      </c>
      <c r="C56" s="33" t="s">
        <v>135</v>
      </c>
      <c r="D56" s="55" t="s">
        <v>166</v>
      </c>
      <c r="E56" s="27" t="s">
        <v>229</v>
      </c>
      <c r="F56" s="118"/>
      <c r="G56" s="28">
        <f>G57</f>
        <v>500000</v>
      </c>
      <c r="H56" s="28">
        <f>H57</f>
        <v>0</v>
      </c>
      <c r="I56" s="326">
        <f t="shared" si="0"/>
        <v>0</v>
      </c>
    </row>
    <row r="57" spans="1:9" ht="15.75" customHeight="1">
      <c r="A57" s="466" t="s">
        <v>230</v>
      </c>
      <c r="B57" s="92" t="s">
        <v>169</v>
      </c>
      <c r="C57" s="62" t="s">
        <v>135</v>
      </c>
      <c r="D57" s="69" t="s">
        <v>166</v>
      </c>
      <c r="E57" s="8" t="s">
        <v>229</v>
      </c>
      <c r="F57" s="128" t="s">
        <v>205</v>
      </c>
      <c r="G57" s="17">
        <v>500000</v>
      </c>
      <c r="H57" s="17"/>
      <c r="I57" s="326">
        <f t="shared" si="0"/>
        <v>0</v>
      </c>
    </row>
    <row r="58" spans="1:9" ht="15.75" customHeight="1">
      <c r="A58" s="455" t="s">
        <v>150</v>
      </c>
      <c r="B58" s="92" t="s">
        <v>169</v>
      </c>
      <c r="C58" s="31" t="s">
        <v>135</v>
      </c>
      <c r="D58" s="68" t="s">
        <v>183</v>
      </c>
      <c r="E58" s="7"/>
      <c r="F58" s="117"/>
      <c r="G58" s="18">
        <f>G59+G61+G68+G75</f>
        <v>7230950</v>
      </c>
      <c r="H58" s="18">
        <f>H59+H61+H68+H75</f>
        <v>1255915.9100000001</v>
      </c>
      <c r="I58" s="326">
        <f t="shared" si="0"/>
        <v>17.368615603758844</v>
      </c>
    </row>
    <row r="59" spans="1:9" ht="30" customHeight="1">
      <c r="A59" s="467" t="s">
        <v>112</v>
      </c>
      <c r="B59" s="92" t="s">
        <v>169</v>
      </c>
      <c r="C59" s="33" t="s">
        <v>135</v>
      </c>
      <c r="D59" s="55" t="s">
        <v>183</v>
      </c>
      <c r="E59" s="27" t="s">
        <v>111</v>
      </c>
      <c r="F59" s="118"/>
      <c r="G59" s="28">
        <f>G60</f>
        <v>50000</v>
      </c>
      <c r="H59" s="28">
        <f>H60</f>
        <v>0</v>
      </c>
      <c r="I59" s="326">
        <f>H59/G59*100</f>
        <v>0</v>
      </c>
    </row>
    <row r="60" spans="1:9" ht="29.25" customHeight="1">
      <c r="A60" s="468" t="s">
        <v>130</v>
      </c>
      <c r="B60" s="92" t="s">
        <v>169</v>
      </c>
      <c r="C60" s="62" t="s">
        <v>135</v>
      </c>
      <c r="D60" s="69" t="s">
        <v>183</v>
      </c>
      <c r="E60" s="8" t="s">
        <v>111</v>
      </c>
      <c r="F60" s="128" t="s">
        <v>266</v>
      </c>
      <c r="G60" s="17">
        <v>50000</v>
      </c>
      <c r="H60" s="17"/>
      <c r="I60" s="326">
        <f>H60/G60*100</f>
        <v>0</v>
      </c>
    </row>
    <row r="61" spans="1:9" ht="18" customHeight="1">
      <c r="A61" s="456" t="s">
        <v>263</v>
      </c>
      <c r="B61" s="92" t="s">
        <v>169</v>
      </c>
      <c r="C61" s="166" t="s">
        <v>135</v>
      </c>
      <c r="D61" s="163" t="s">
        <v>183</v>
      </c>
      <c r="E61" s="156" t="s">
        <v>680</v>
      </c>
      <c r="F61" s="164"/>
      <c r="G61" s="165">
        <f>SUM(G62:G67)</f>
        <v>2629550</v>
      </c>
      <c r="H61" s="165">
        <f>SUM(H62:H67)</f>
        <v>112172.34</v>
      </c>
      <c r="I61" s="326">
        <f t="shared" si="0"/>
        <v>4.265837881006256</v>
      </c>
    </row>
    <row r="62" spans="1:9" ht="36" customHeight="1">
      <c r="A62" s="454" t="s">
        <v>0</v>
      </c>
      <c r="B62" s="92" t="s">
        <v>169</v>
      </c>
      <c r="C62" s="32" t="s">
        <v>223</v>
      </c>
      <c r="D62" s="53" t="s">
        <v>183</v>
      </c>
      <c r="E62" s="8" t="s">
        <v>680</v>
      </c>
      <c r="F62" s="125" t="s">
        <v>666</v>
      </c>
      <c r="G62" s="17">
        <v>216000</v>
      </c>
      <c r="H62" s="17">
        <v>23378.14</v>
      </c>
      <c r="I62" s="326">
        <f t="shared" si="0"/>
        <v>10.823212962962963</v>
      </c>
    </row>
    <row r="63" spans="1:9" ht="20.25" customHeight="1">
      <c r="A63" s="454" t="s">
        <v>213</v>
      </c>
      <c r="B63" s="92" t="s">
        <v>169</v>
      </c>
      <c r="C63" s="32" t="s">
        <v>135</v>
      </c>
      <c r="D63" s="53" t="s">
        <v>183</v>
      </c>
      <c r="E63" s="8" t="s">
        <v>680</v>
      </c>
      <c r="F63" s="125" t="s">
        <v>215</v>
      </c>
      <c r="G63" s="17">
        <v>323200</v>
      </c>
      <c r="H63" s="17">
        <v>75691.85</v>
      </c>
      <c r="I63" s="326">
        <f>H63/G63*100</f>
        <v>23.41950804455446</v>
      </c>
    </row>
    <row r="64" spans="1:9" ht="64.5" customHeight="1">
      <c r="A64" s="454" t="s">
        <v>236</v>
      </c>
      <c r="B64" s="92" t="s">
        <v>169</v>
      </c>
      <c r="C64" s="32" t="s">
        <v>135</v>
      </c>
      <c r="D64" s="53" t="s">
        <v>183</v>
      </c>
      <c r="E64" s="8" t="s">
        <v>680</v>
      </c>
      <c r="F64" s="125" t="s">
        <v>232</v>
      </c>
      <c r="G64" s="17">
        <v>52350</v>
      </c>
      <c r="H64" s="17">
        <v>5178.48</v>
      </c>
      <c r="I64" s="326">
        <f t="shared" si="0"/>
        <v>9.892034383954154</v>
      </c>
    </row>
    <row r="65" spans="1:9" ht="23.25" customHeight="1">
      <c r="A65" s="454" t="s">
        <v>231</v>
      </c>
      <c r="B65" s="92" t="s">
        <v>169</v>
      </c>
      <c r="C65" s="32" t="s">
        <v>135</v>
      </c>
      <c r="D65" s="53" t="s">
        <v>183</v>
      </c>
      <c r="E65" s="8" t="s">
        <v>680</v>
      </c>
      <c r="F65" s="125" t="s">
        <v>234</v>
      </c>
      <c r="G65" s="17">
        <v>142500</v>
      </c>
      <c r="H65" s="17"/>
      <c r="I65" s="326">
        <f t="shared" si="0"/>
        <v>0</v>
      </c>
    </row>
    <row r="66" spans="1:9" ht="18.75" customHeight="1">
      <c r="A66" s="454" t="s">
        <v>233</v>
      </c>
      <c r="B66" s="92" t="s">
        <v>169</v>
      </c>
      <c r="C66" s="32" t="s">
        <v>135</v>
      </c>
      <c r="D66" s="53" t="s">
        <v>183</v>
      </c>
      <c r="E66" s="8" t="s">
        <v>680</v>
      </c>
      <c r="F66" s="125" t="s">
        <v>235</v>
      </c>
      <c r="G66" s="17">
        <v>18500</v>
      </c>
      <c r="H66" s="17">
        <v>7923.87</v>
      </c>
      <c r="I66" s="326">
        <f t="shared" si="0"/>
        <v>42.83172972972973</v>
      </c>
    </row>
    <row r="67" spans="1:9" ht="17.25" customHeight="1">
      <c r="A67" s="466" t="s">
        <v>230</v>
      </c>
      <c r="B67" s="92" t="s">
        <v>169</v>
      </c>
      <c r="C67" s="32" t="s">
        <v>135</v>
      </c>
      <c r="D67" s="53" t="s">
        <v>183</v>
      </c>
      <c r="E67" s="8" t="s">
        <v>680</v>
      </c>
      <c r="F67" s="125" t="s">
        <v>205</v>
      </c>
      <c r="G67" s="17">
        <f>1500000+377000</f>
        <v>1877000</v>
      </c>
      <c r="H67" s="17"/>
      <c r="I67" s="326">
        <f t="shared" si="0"/>
        <v>0</v>
      </c>
    </row>
    <row r="68" spans="1:9" ht="17.25" customHeight="1">
      <c r="A68" s="469" t="s">
        <v>204</v>
      </c>
      <c r="B68" s="92" t="s">
        <v>169</v>
      </c>
      <c r="C68" s="97" t="s">
        <v>135</v>
      </c>
      <c r="D68" s="99" t="s">
        <v>183</v>
      </c>
      <c r="E68" s="98" t="s">
        <v>1</v>
      </c>
      <c r="F68" s="129"/>
      <c r="G68" s="100">
        <f>SUM(G69:G74)</f>
        <v>4261400</v>
      </c>
      <c r="H68" s="100">
        <f>SUM(H69:H74)</f>
        <v>1143743.57</v>
      </c>
      <c r="I68" s="326">
        <f t="shared" si="0"/>
        <v>26.83962007790867</v>
      </c>
    </row>
    <row r="69" spans="1:9" ht="27" customHeight="1">
      <c r="A69" s="454" t="s">
        <v>237</v>
      </c>
      <c r="B69" s="92" t="s">
        <v>169</v>
      </c>
      <c r="C69" s="167" t="s">
        <v>135</v>
      </c>
      <c r="D69" s="102" t="s">
        <v>183</v>
      </c>
      <c r="E69" s="102" t="s">
        <v>1</v>
      </c>
      <c r="F69" s="130" t="s">
        <v>238</v>
      </c>
      <c r="G69" s="104">
        <f>2682000*95%</f>
        <v>2547900</v>
      </c>
      <c r="H69" s="104">
        <v>763702.23</v>
      </c>
      <c r="I69" s="326">
        <f t="shared" si="0"/>
        <v>29.973791357588603</v>
      </c>
    </row>
    <row r="70" spans="1:9" ht="22.5" customHeight="1">
      <c r="A70" s="454" t="s">
        <v>240</v>
      </c>
      <c r="B70" s="92" t="s">
        <v>169</v>
      </c>
      <c r="C70" s="167" t="s">
        <v>135</v>
      </c>
      <c r="D70" s="102" t="s">
        <v>183</v>
      </c>
      <c r="E70" s="102" t="s">
        <v>1</v>
      </c>
      <c r="F70" s="130" t="s">
        <v>239</v>
      </c>
      <c r="G70" s="104">
        <v>21500</v>
      </c>
      <c r="H70" s="104">
        <v>1615</v>
      </c>
      <c r="I70" s="326">
        <f t="shared" si="0"/>
        <v>7.511627906976743</v>
      </c>
    </row>
    <row r="71" spans="1:9" ht="18.75" customHeight="1">
      <c r="A71" s="454" t="s">
        <v>212</v>
      </c>
      <c r="B71" s="92" t="s">
        <v>169</v>
      </c>
      <c r="C71" s="167" t="s">
        <v>135</v>
      </c>
      <c r="D71" s="102" t="s">
        <v>183</v>
      </c>
      <c r="E71" s="102" t="s">
        <v>1</v>
      </c>
      <c r="F71" s="130" t="s">
        <v>214</v>
      </c>
      <c r="G71" s="104">
        <v>4000</v>
      </c>
      <c r="H71" s="104"/>
      <c r="I71" s="326">
        <f t="shared" si="0"/>
        <v>0</v>
      </c>
    </row>
    <row r="72" spans="1:9" ht="25.5" customHeight="1">
      <c r="A72" s="470" t="s">
        <v>241</v>
      </c>
      <c r="B72" s="92" t="s">
        <v>169</v>
      </c>
      <c r="C72" s="167" t="s">
        <v>135</v>
      </c>
      <c r="D72" s="102" t="s">
        <v>183</v>
      </c>
      <c r="E72" s="102" t="s">
        <v>1</v>
      </c>
      <c r="F72" s="130" t="s">
        <v>215</v>
      </c>
      <c r="G72" s="104">
        <v>1570000</v>
      </c>
      <c r="H72" s="104">
        <v>362969.81</v>
      </c>
      <c r="I72" s="326">
        <f t="shared" si="0"/>
        <v>23.11909617834395</v>
      </c>
    </row>
    <row r="73" spans="1:9" ht="25.5" customHeight="1">
      <c r="A73" s="454" t="s">
        <v>231</v>
      </c>
      <c r="B73" s="92" t="s">
        <v>169</v>
      </c>
      <c r="C73" s="32" t="s">
        <v>135</v>
      </c>
      <c r="D73" s="53" t="s">
        <v>183</v>
      </c>
      <c r="E73" s="102" t="s">
        <v>1</v>
      </c>
      <c r="F73" s="125" t="s">
        <v>234</v>
      </c>
      <c r="G73" s="17">
        <v>102000</v>
      </c>
      <c r="H73" s="17"/>
      <c r="I73" s="326">
        <f t="shared" si="0"/>
        <v>0</v>
      </c>
    </row>
    <row r="74" spans="1:9" ht="24" customHeight="1">
      <c r="A74" s="454" t="s">
        <v>233</v>
      </c>
      <c r="B74" s="92" t="s">
        <v>169</v>
      </c>
      <c r="C74" s="32" t="s">
        <v>135</v>
      </c>
      <c r="D74" s="53" t="s">
        <v>183</v>
      </c>
      <c r="E74" s="102" t="s">
        <v>1</v>
      </c>
      <c r="F74" s="125" t="s">
        <v>235</v>
      </c>
      <c r="G74" s="17">
        <v>16000</v>
      </c>
      <c r="H74" s="17">
        <v>15456.53</v>
      </c>
      <c r="I74" s="326">
        <f t="shared" si="0"/>
        <v>96.6033125</v>
      </c>
    </row>
    <row r="75" spans="1:9" ht="17.25" customHeight="1">
      <c r="A75" s="471" t="s">
        <v>2</v>
      </c>
      <c r="B75" s="92" t="s">
        <v>169</v>
      </c>
      <c r="C75" s="50" t="s">
        <v>135</v>
      </c>
      <c r="D75" s="55" t="s">
        <v>183</v>
      </c>
      <c r="E75" s="27" t="s">
        <v>3</v>
      </c>
      <c r="F75" s="139"/>
      <c r="G75" s="28">
        <f>SUM(G76:G76)</f>
        <v>290000</v>
      </c>
      <c r="H75" s="28">
        <f>SUM(H76:H76)</f>
        <v>0</v>
      </c>
      <c r="I75" s="326">
        <f t="shared" si="0"/>
        <v>0</v>
      </c>
    </row>
    <row r="76" spans="1:9" ht="39.75" customHeight="1">
      <c r="A76" s="454" t="s">
        <v>0</v>
      </c>
      <c r="B76" s="92" t="s">
        <v>169</v>
      </c>
      <c r="C76" s="40" t="s">
        <v>135</v>
      </c>
      <c r="D76" s="76" t="s">
        <v>183</v>
      </c>
      <c r="E76" s="8" t="s">
        <v>3</v>
      </c>
      <c r="F76" s="139" t="s">
        <v>666</v>
      </c>
      <c r="G76" s="17">
        <v>290000</v>
      </c>
      <c r="H76" s="17"/>
      <c r="I76" s="326">
        <f t="shared" si="0"/>
        <v>0</v>
      </c>
    </row>
    <row r="77" spans="1:9" ht="25.5" customHeight="1">
      <c r="A77" s="472" t="s">
        <v>197</v>
      </c>
      <c r="B77" s="93" t="s">
        <v>169</v>
      </c>
      <c r="C77" s="63" t="s">
        <v>142</v>
      </c>
      <c r="D77" s="115"/>
      <c r="E77" s="85"/>
      <c r="F77" s="115"/>
      <c r="G77" s="90">
        <f aca="true" t="shared" si="1" ref="G77:H79">G78</f>
        <v>619000</v>
      </c>
      <c r="H77" s="90">
        <f t="shared" si="1"/>
        <v>155000</v>
      </c>
      <c r="I77" s="326">
        <f t="shared" si="0"/>
        <v>25.040387722132472</v>
      </c>
    </row>
    <row r="78" spans="1:9" ht="14.25" customHeight="1">
      <c r="A78" s="473" t="s">
        <v>198</v>
      </c>
      <c r="B78" s="92" t="s">
        <v>169</v>
      </c>
      <c r="C78" s="91" t="s">
        <v>142</v>
      </c>
      <c r="D78" s="68" t="s">
        <v>144</v>
      </c>
      <c r="E78" s="7"/>
      <c r="F78" s="132"/>
      <c r="G78" s="18">
        <f t="shared" si="1"/>
        <v>619000</v>
      </c>
      <c r="H78" s="18">
        <f t="shared" si="1"/>
        <v>155000</v>
      </c>
      <c r="I78" s="326">
        <f t="shared" si="0"/>
        <v>25.040387722132472</v>
      </c>
    </row>
    <row r="79" spans="1:9" ht="24.75" customHeight="1">
      <c r="A79" s="459" t="s">
        <v>185</v>
      </c>
      <c r="B79" s="92" t="s">
        <v>169</v>
      </c>
      <c r="C79" s="33" t="s">
        <v>142</v>
      </c>
      <c r="D79" s="55" t="s">
        <v>144</v>
      </c>
      <c r="E79" s="27" t="s">
        <v>4</v>
      </c>
      <c r="F79" s="133"/>
      <c r="G79" s="28">
        <f t="shared" si="1"/>
        <v>619000</v>
      </c>
      <c r="H79" s="28">
        <f t="shared" si="1"/>
        <v>155000</v>
      </c>
      <c r="I79" s="326">
        <f t="shared" si="0"/>
        <v>25.040387722132472</v>
      </c>
    </row>
    <row r="80" spans="1:9" ht="17.25" customHeight="1">
      <c r="A80" s="454" t="s">
        <v>225</v>
      </c>
      <c r="B80" s="92" t="s">
        <v>169</v>
      </c>
      <c r="C80" s="32" t="s">
        <v>142</v>
      </c>
      <c r="D80" s="53" t="s">
        <v>144</v>
      </c>
      <c r="E80" s="8" t="s">
        <v>4</v>
      </c>
      <c r="F80" s="134" t="s">
        <v>202</v>
      </c>
      <c r="G80" s="17">
        <v>619000</v>
      </c>
      <c r="H80" s="17">
        <v>155000</v>
      </c>
      <c r="I80" s="326">
        <f t="shared" si="0"/>
        <v>25.040387722132472</v>
      </c>
    </row>
    <row r="81" spans="1:9" ht="16.5" customHeight="1">
      <c r="A81" s="472" t="s">
        <v>164</v>
      </c>
      <c r="B81" s="93" t="s">
        <v>169</v>
      </c>
      <c r="C81" s="63" t="s">
        <v>145</v>
      </c>
      <c r="D81" s="116"/>
      <c r="E81" s="60"/>
      <c r="F81" s="116"/>
      <c r="G81" s="174">
        <f>G82+G85</f>
        <v>233000</v>
      </c>
      <c r="H81" s="174">
        <f>H82+H85</f>
        <v>0</v>
      </c>
      <c r="I81" s="326">
        <f t="shared" si="0"/>
        <v>0</v>
      </c>
    </row>
    <row r="82" spans="1:9" ht="18" customHeight="1">
      <c r="A82" s="474" t="s">
        <v>264</v>
      </c>
      <c r="B82" s="92" t="s">
        <v>169</v>
      </c>
      <c r="C82" s="34" t="s">
        <v>145</v>
      </c>
      <c r="D82" s="117" t="s">
        <v>141</v>
      </c>
      <c r="E82" s="7"/>
      <c r="F82" s="117"/>
      <c r="G82" s="18">
        <f>G83</f>
        <v>180000</v>
      </c>
      <c r="H82" s="18">
        <f>H83</f>
        <v>0</v>
      </c>
      <c r="I82" s="326">
        <f t="shared" si="0"/>
        <v>0</v>
      </c>
    </row>
    <row r="83" spans="1:9" ht="42" customHeight="1">
      <c r="A83" s="475" t="s">
        <v>265</v>
      </c>
      <c r="B83" s="92" t="s">
        <v>169</v>
      </c>
      <c r="C83" s="29" t="s">
        <v>145</v>
      </c>
      <c r="D83" s="118" t="s">
        <v>141</v>
      </c>
      <c r="E83" s="27" t="s">
        <v>5</v>
      </c>
      <c r="F83" s="118"/>
      <c r="G83" s="28">
        <f>G84</f>
        <v>180000</v>
      </c>
      <c r="H83" s="28">
        <f>H84</f>
        <v>0</v>
      </c>
      <c r="I83" s="326">
        <f aca="true" t="shared" si="2" ref="I83:I162">H83/G83*100</f>
        <v>0</v>
      </c>
    </row>
    <row r="84" spans="1:9" ht="29.25" customHeight="1">
      <c r="A84" s="470" t="s">
        <v>241</v>
      </c>
      <c r="B84" s="92" t="s">
        <v>169</v>
      </c>
      <c r="C84" s="15" t="s">
        <v>145</v>
      </c>
      <c r="D84" s="53" t="s">
        <v>141</v>
      </c>
      <c r="E84" s="8" t="s">
        <v>5</v>
      </c>
      <c r="F84" s="135" t="s">
        <v>215</v>
      </c>
      <c r="G84" s="17">
        <v>180000</v>
      </c>
      <c r="H84" s="17"/>
      <c r="I84" s="326">
        <f t="shared" si="2"/>
        <v>0</v>
      </c>
    </row>
    <row r="85" spans="1:9" ht="21.75" customHeight="1">
      <c r="A85" s="474" t="s">
        <v>180</v>
      </c>
      <c r="B85" s="92" t="s">
        <v>169</v>
      </c>
      <c r="C85" s="34" t="s">
        <v>145</v>
      </c>
      <c r="D85" s="117" t="s">
        <v>139</v>
      </c>
      <c r="E85" s="7"/>
      <c r="F85" s="117"/>
      <c r="G85" s="18">
        <f>G86</f>
        <v>53000</v>
      </c>
      <c r="H85" s="18">
        <f>H86</f>
        <v>0</v>
      </c>
      <c r="I85" s="326">
        <f t="shared" si="2"/>
        <v>0</v>
      </c>
    </row>
    <row r="86" spans="1:9" ht="31.5" customHeight="1">
      <c r="A86" s="475" t="s">
        <v>6</v>
      </c>
      <c r="B86" s="92" t="s">
        <v>169</v>
      </c>
      <c r="C86" s="29" t="s">
        <v>145</v>
      </c>
      <c r="D86" s="118" t="s">
        <v>139</v>
      </c>
      <c r="E86" s="27" t="s">
        <v>7</v>
      </c>
      <c r="F86" s="118"/>
      <c r="G86" s="28">
        <f>G87</f>
        <v>53000</v>
      </c>
      <c r="H86" s="28">
        <f>H87</f>
        <v>0</v>
      </c>
      <c r="I86" s="326">
        <f t="shared" si="2"/>
        <v>0</v>
      </c>
    </row>
    <row r="87" spans="1:9" ht="32.25" customHeight="1">
      <c r="A87" s="470" t="s">
        <v>241</v>
      </c>
      <c r="B87" s="92" t="s">
        <v>169</v>
      </c>
      <c r="C87" s="15" t="s">
        <v>145</v>
      </c>
      <c r="D87" s="53" t="s">
        <v>139</v>
      </c>
      <c r="E87" s="8" t="s">
        <v>7</v>
      </c>
      <c r="F87" s="135" t="s">
        <v>215</v>
      </c>
      <c r="G87" s="17">
        <v>53000</v>
      </c>
      <c r="H87" s="17"/>
      <c r="I87" s="326">
        <f t="shared" si="2"/>
        <v>0</v>
      </c>
    </row>
    <row r="88" spans="1:9" ht="23.25" customHeight="1">
      <c r="A88" s="476" t="s">
        <v>160</v>
      </c>
      <c r="B88" s="93" t="s">
        <v>169</v>
      </c>
      <c r="C88" s="175" t="s">
        <v>141</v>
      </c>
      <c r="D88" s="176"/>
      <c r="E88" s="177"/>
      <c r="F88" s="178"/>
      <c r="G88" s="174">
        <f>G89+G96+G101</f>
        <v>5466700.16</v>
      </c>
      <c r="H88" s="174">
        <f>H89+H96+H101</f>
        <v>4961640.16</v>
      </c>
      <c r="I88" s="326">
        <f t="shared" si="2"/>
        <v>90.76115416580667</v>
      </c>
    </row>
    <row r="89" spans="1:9" ht="18" customHeight="1">
      <c r="A89" s="477" t="s">
        <v>220</v>
      </c>
      <c r="B89" s="92" t="s">
        <v>169</v>
      </c>
      <c r="C89" s="110" t="s">
        <v>141</v>
      </c>
      <c r="D89" s="160" t="s">
        <v>142</v>
      </c>
      <c r="E89" s="153"/>
      <c r="F89" s="154"/>
      <c r="G89" s="161">
        <f>G90+G92+G94</f>
        <v>5414700.16</v>
      </c>
      <c r="H89" s="161">
        <f>H90+H92+H94</f>
        <v>4961640.16</v>
      </c>
      <c r="I89" s="326">
        <f t="shared" si="2"/>
        <v>91.63277768643795</v>
      </c>
    </row>
    <row r="90" spans="1:9" ht="27" customHeight="1">
      <c r="A90" s="463" t="s">
        <v>112</v>
      </c>
      <c r="B90" s="92" t="s">
        <v>169</v>
      </c>
      <c r="C90" s="155" t="s">
        <v>141</v>
      </c>
      <c r="D90" s="156" t="s">
        <v>142</v>
      </c>
      <c r="E90" s="157" t="s">
        <v>111</v>
      </c>
      <c r="F90" s="158"/>
      <c r="G90" s="159">
        <f>G91</f>
        <v>403060</v>
      </c>
      <c r="H90" s="159">
        <f>H91</f>
        <v>0</v>
      </c>
      <c r="I90" s="326">
        <f>H90/G90*100</f>
        <v>0</v>
      </c>
    </row>
    <row r="91" spans="1:9" ht="33" customHeight="1">
      <c r="A91" s="454" t="s">
        <v>130</v>
      </c>
      <c r="B91" s="92" t="s">
        <v>169</v>
      </c>
      <c r="C91" s="32" t="s">
        <v>141</v>
      </c>
      <c r="D91" s="53" t="s">
        <v>142</v>
      </c>
      <c r="E91" s="8" t="s">
        <v>111</v>
      </c>
      <c r="F91" s="125" t="s">
        <v>266</v>
      </c>
      <c r="G91" s="17">
        <v>403060</v>
      </c>
      <c r="H91" s="17"/>
      <c r="I91" s="326">
        <f>H91/G91*100</f>
        <v>0</v>
      </c>
    </row>
    <row r="92" spans="1:9" ht="27.75" customHeight="1">
      <c r="A92" s="463" t="s">
        <v>8</v>
      </c>
      <c r="B92" s="92" t="s">
        <v>169</v>
      </c>
      <c r="C92" s="155" t="s">
        <v>141</v>
      </c>
      <c r="D92" s="156" t="s">
        <v>142</v>
      </c>
      <c r="E92" s="157" t="s">
        <v>9</v>
      </c>
      <c r="F92" s="158"/>
      <c r="G92" s="159">
        <f>G93</f>
        <v>50000</v>
      </c>
      <c r="H92" s="159">
        <f>H93</f>
        <v>0</v>
      </c>
      <c r="I92" s="326">
        <f t="shared" si="2"/>
        <v>0</v>
      </c>
    </row>
    <row r="93" spans="1:9" ht="20.25" customHeight="1">
      <c r="A93" s="454" t="s">
        <v>213</v>
      </c>
      <c r="B93" s="92" t="s">
        <v>169</v>
      </c>
      <c r="C93" s="32" t="s">
        <v>141</v>
      </c>
      <c r="D93" s="53" t="s">
        <v>142</v>
      </c>
      <c r="E93" s="8" t="s">
        <v>9</v>
      </c>
      <c r="F93" s="125" t="s">
        <v>215</v>
      </c>
      <c r="G93" s="17">
        <v>50000</v>
      </c>
      <c r="H93" s="17"/>
      <c r="I93" s="326">
        <f t="shared" si="2"/>
        <v>0</v>
      </c>
    </row>
    <row r="94" spans="1:9" ht="30" customHeight="1">
      <c r="A94" s="463" t="s">
        <v>115</v>
      </c>
      <c r="B94" s="92" t="s">
        <v>169</v>
      </c>
      <c r="C94" s="155" t="s">
        <v>141</v>
      </c>
      <c r="D94" s="156" t="s">
        <v>142</v>
      </c>
      <c r="E94" s="157" t="s">
        <v>114</v>
      </c>
      <c r="F94" s="158"/>
      <c r="G94" s="159">
        <f>G95</f>
        <v>4961640.16</v>
      </c>
      <c r="H94" s="159">
        <f>H95</f>
        <v>4961640.16</v>
      </c>
      <c r="I94" s="326">
        <f aca="true" t="shared" si="3" ref="I94:I100">H94/G94*100</f>
        <v>100</v>
      </c>
    </row>
    <row r="95" spans="1:9" ht="30" customHeight="1">
      <c r="A95" s="454" t="s">
        <v>129</v>
      </c>
      <c r="B95" s="92" t="s">
        <v>169</v>
      </c>
      <c r="C95" s="32" t="s">
        <v>141</v>
      </c>
      <c r="D95" s="53" t="s">
        <v>142</v>
      </c>
      <c r="E95" s="8" t="s">
        <v>114</v>
      </c>
      <c r="F95" s="125" t="s">
        <v>113</v>
      </c>
      <c r="G95" s="17">
        <v>4961640.16</v>
      </c>
      <c r="H95" s="17">
        <v>4961640.16</v>
      </c>
      <c r="I95" s="326">
        <f t="shared" si="3"/>
        <v>100</v>
      </c>
    </row>
    <row r="96" spans="1:9" ht="21.75" customHeight="1">
      <c r="A96" s="478" t="s">
        <v>116</v>
      </c>
      <c r="B96" s="92" t="s">
        <v>169</v>
      </c>
      <c r="C96" s="38" t="s">
        <v>141</v>
      </c>
      <c r="D96" s="68" t="s">
        <v>144</v>
      </c>
      <c r="E96" s="7"/>
      <c r="F96" s="117"/>
      <c r="G96" s="20">
        <f>G97+G99</f>
        <v>13000</v>
      </c>
      <c r="H96" s="20">
        <f>H97+H99</f>
        <v>0</v>
      </c>
      <c r="I96" s="326">
        <f t="shared" si="3"/>
        <v>0</v>
      </c>
    </row>
    <row r="97" spans="1:9" ht="20.25" customHeight="1">
      <c r="A97" s="471" t="s">
        <v>117</v>
      </c>
      <c r="B97" s="92" t="s">
        <v>169</v>
      </c>
      <c r="C97" s="33" t="s">
        <v>141</v>
      </c>
      <c r="D97" s="55" t="s">
        <v>144</v>
      </c>
      <c r="E97" s="27" t="s">
        <v>118</v>
      </c>
      <c r="F97" s="118"/>
      <c r="G97" s="28">
        <f>G98</f>
        <v>11000</v>
      </c>
      <c r="H97" s="28">
        <f>H98</f>
        <v>0</v>
      </c>
      <c r="I97" s="326">
        <f t="shared" si="3"/>
        <v>0</v>
      </c>
    </row>
    <row r="98" spans="1:9" ht="30" customHeight="1">
      <c r="A98" s="470" t="s">
        <v>241</v>
      </c>
      <c r="B98" s="92" t="s">
        <v>169</v>
      </c>
      <c r="C98" s="36" t="s">
        <v>141</v>
      </c>
      <c r="D98" s="53" t="s">
        <v>144</v>
      </c>
      <c r="E98" s="8" t="s">
        <v>118</v>
      </c>
      <c r="F98" s="125" t="s">
        <v>215</v>
      </c>
      <c r="G98" s="17">
        <v>11000</v>
      </c>
      <c r="H98" s="17"/>
      <c r="I98" s="326">
        <f t="shared" si="3"/>
        <v>0</v>
      </c>
    </row>
    <row r="99" spans="1:9" ht="18" customHeight="1">
      <c r="A99" s="471" t="s">
        <v>120</v>
      </c>
      <c r="B99" s="92" t="s">
        <v>169</v>
      </c>
      <c r="C99" s="33" t="s">
        <v>141</v>
      </c>
      <c r="D99" s="55" t="s">
        <v>144</v>
      </c>
      <c r="E99" s="27" t="s">
        <v>119</v>
      </c>
      <c r="F99" s="118"/>
      <c r="G99" s="28">
        <f>G100</f>
        <v>2000</v>
      </c>
      <c r="H99" s="28">
        <f>H100</f>
        <v>0</v>
      </c>
      <c r="I99" s="326">
        <f t="shared" si="3"/>
        <v>0</v>
      </c>
    </row>
    <row r="100" spans="1:9" ht="30" customHeight="1">
      <c r="A100" s="470" t="s">
        <v>241</v>
      </c>
      <c r="B100" s="92" t="s">
        <v>169</v>
      </c>
      <c r="C100" s="36" t="s">
        <v>141</v>
      </c>
      <c r="D100" s="53" t="s">
        <v>144</v>
      </c>
      <c r="E100" s="8" t="s">
        <v>119</v>
      </c>
      <c r="F100" s="125" t="s">
        <v>215</v>
      </c>
      <c r="G100" s="17">
        <v>2000</v>
      </c>
      <c r="H100" s="17"/>
      <c r="I100" s="326">
        <f t="shared" si="3"/>
        <v>0</v>
      </c>
    </row>
    <row r="101" spans="1:9" ht="15.75" customHeight="1">
      <c r="A101" s="478" t="s">
        <v>161</v>
      </c>
      <c r="B101" s="92" t="s">
        <v>169</v>
      </c>
      <c r="C101" s="38" t="s">
        <v>141</v>
      </c>
      <c r="D101" s="68" t="s">
        <v>141</v>
      </c>
      <c r="E101" s="7"/>
      <c r="F101" s="117"/>
      <c r="G101" s="20">
        <f>G102</f>
        <v>39000</v>
      </c>
      <c r="H101" s="20">
        <f>H102</f>
        <v>0</v>
      </c>
      <c r="I101" s="326">
        <f t="shared" si="2"/>
        <v>0</v>
      </c>
    </row>
    <row r="102" spans="1:9" ht="18" customHeight="1">
      <c r="A102" s="471" t="s">
        <v>10</v>
      </c>
      <c r="B102" s="92" t="s">
        <v>169</v>
      </c>
      <c r="C102" s="33" t="s">
        <v>141</v>
      </c>
      <c r="D102" s="55" t="s">
        <v>141</v>
      </c>
      <c r="E102" s="27" t="s">
        <v>11</v>
      </c>
      <c r="F102" s="118"/>
      <c r="G102" s="28">
        <f>G103</f>
        <v>39000</v>
      </c>
      <c r="H102" s="28">
        <f>H103</f>
        <v>0</v>
      </c>
      <c r="I102" s="326">
        <f t="shared" si="2"/>
        <v>0</v>
      </c>
    </row>
    <row r="103" spans="1:9" ht="15.75" customHeight="1">
      <c r="A103" s="457" t="s">
        <v>549</v>
      </c>
      <c r="B103" s="92" t="s">
        <v>169</v>
      </c>
      <c r="C103" s="36" t="s">
        <v>141</v>
      </c>
      <c r="D103" s="53" t="s">
        <v>141</v>
      </c>
      <c r="E103" s="8" t="s">
        <v>11</v>
      </c>
      <c r="F103" s="125" t="s">
        <v>547</v>
      </c>
      <c r="G103" s="17">
        <v>39000</v>
      </c>
      <c r="H103" s="17"/>
      <c r="I103" s="326">
        <f t="shared" si="2"/>
        <v>0</v>
      </c>
    </row>
    <row r="104" spans="1:9" ht="21" customHeight="1">
      <c r="A104" s="476" t="s">
        <v>155</v>
      </c>
      <c r="B104" s="93" t="s">
        <v>169</v>
      </c>
      <c r="C104" s="175" t="s">
        <v>136</v>
      </c>
      <c r="D104" s="176"/>
      <c r="E104" s="177"/>
      <c r="F104" s="178"/>
      <c r="G104" s="174">
        <f>G105+G137+G186+G198</f>
        <v>273943850</v>
      </c>
      <c r="H104" s="174">
        <f>H105+H137+H186+H198</f>
        <v>56589657.02</v>
      </c>
      <c r="I104" s="326">
        <f t="shared" si="2"/>
        <v>20.657392754026056</v>
      </c>
    </row>
    <row r="105" spans="1:9" ht="22.5" customHeight="1">
      <c r="A105" s="478" t="s">
        <v>156</v>
      </c>
      <c r="B105" s="92" t="s">
        <v>169</v>
      </c>
      <c r="C105" s="37" t="s">
        <v>136</v>
      </c>
      <c r="D105" s="78" t="s">
        <v>135</v>
      </c>
      <c r="E105" s="9"/>
      <c r="F105" s="137"/>
      <c r="G105" s="20">
        <f>G107+G109+G118+G124+G127+G131+G133+G135</f>
        <v>67260312</v>
      </c>
      <c r="H105" s="20">
        <f>H107+H109+H118+H124+H127+H131+H133+H135</f>
        <v>13212501.620000001</v>
      </c>
      <c r="I105" s="326">
        <f t="shared" si="2"/>
        <v>19.643830406258004</v>
      </c>
    </row>
    <row r="106" spans="1:9" ht="17.25" customHeight="1">
      <c r="A106" s="458" t="s">
        <v>12</v>
      </c>
      <c r="B106" s="92" t="s">
        <v>169</v>
      </c>
      <c r="C106" s="388" t="s">
        <v>136</v>
      </c>
      <c r="D106" s="163" t="s">
        <v>135</v>
      </c>
      <c r="E106" s="389" t="s">
        <v>13</v>
      </c>
      <c r="F106" s="390"/>
      <c r="G106" s="165">
        <f>G105</f>
        <v>67260312</v>
      </c>
      <c r="H106" s="165">
        <f>H105</f>
        <v>13212501.620000001</v>
      </c>
      <c r="I106" s="326">
        <f t="shared" si="2"/>
        <v>19.643830406258004</v>
      </c>
    </row>
    <row r="107" spans="1:9" ht="18" customHeight="1">
      <c r="A107" s="479" t="s">
        <v>14</v>
      </c>
      <c r="B107" s="92" t="s">
        <v>169</v>
      </c>
      <c r="C107" s="35" t="s">
        <v>136</v>
      </c>
      <c r="D107" s="54" t="s">
        <v>135</v>
      </c>
      <c r="E107" s="11" t="s">
        <v>15</v>
      </c>
      <c r="F107" s="120"/>
      <c r="G107" s="16">
        <f>G108</f>
        <v>10038000</v>
      </c>
      <c r="H107" s="16">
        <f>H108</f>
        <v>2450369.76</v>
      </c>
      <c r="I107" s="326">
        <f t="shared" si="2"/>
        <v>24.41093604303646</v>
      </c>
    </row>
    <row r="108" spans="1:9" ht="31.5" customHeight="1">
      <c r="A108" s="454" t="s">
        <v>241</v>
      </c>
      <c r="B108" s="92" t="s">
        <v>169</v>
      </c>
      <c r="C108" s="36" t="s">
        <v>136</v>
      </c>
      <c r="D108" s="53" t="s">
        <v>135</v>
      </c>
      <c r="E108" s="8" t="s">
        <v>15</v>
      </c>
      <c r="F108" s="125" t="s">
        <v>215</v>
      </c>
      <c r="G108" s="17">
        <v>10038000</v>
      </c>
      <c r="H108" s="17">
        <v>2450369.76</v>
      </c>
      <c r="I108" s="326">
        <f t="shared" si="2"/>
        <v>24.41093604303646</v>
      </c>
    </row>
    <row r="109" spans="1:9" ht="18" customHeight="1">
      <c r="A109" s="480" t="s">
        <v>16</v>
      </c>
      <c r="B109" s="92" t="s">
        <v>169</v>
      </c>
      <c r="C109" s="35" t="s">
        <v>136</v>
      </c>
      <c r="D109" s="54" t="s">
        <v>135</v>
      </c>
      <c r="E109" s="11" t="s">
        <v>17</v>
      </c>
      <c r="F109" s="120"/>
      <c r="G109" s="16">
        <f>SUM(G110:G117)</f>
        <v>25122350</v>
      </c>
      <c r="H109" s="16">
        <f>SUM(H110:H117)</f>
        <v>4550678.33</v>
      </c>
      <c r="I109" s="326">
        <f t="shared" si="2"/>
        <v>18.114063095212032</v>
      </c>
    </row>
    <row r="110" spans="1:9" ht="26.25" customHeight="1">
      <c r="A110" s="454" t="s">
        <v>237</v>
      </c>
      <c r="B110" s="92" t="s">
        <v>169</v>
      </c>
      <c r="C110" s="40" t="s">
        <v>136</v>
      </c>
      <c r="D110" s="76" t="s">
        <v>135</v>
      </c>
      <c r="E110" s="8" t="s">
        <v>17</v>
      </c>
      <c r="F110" s="130" t="s">
        <v>238</v>
      </c>
      <c r="G110" s="17">
        <v>17903000</v>
      </c>
      <c r="H110" s="17">
        <v>2939966.66</v>
      </c>
      <c r="I110" s="326">
        <f t="shared" si="2"/>
        <v>16.42164251801374</v>
      </c>
    </row>
    <row r="111" spans="1:9" ht="28.5" customHeight="1">
      <c r="A111" s="454" t="s">
        <v>240</v>
      </c>
      <c r="B111" s="92" t="s">
        <v>169</v>
      </c>
      <c r="C111" s="40" t="s">
        <v>136</v>
      </c>
      <c r="D111" s="76" t="s">
        <v>135</v>
      </c>
      <c r="E111" s="8" t="s">
        <v>17</v>
      </c>
      <c r="F111" s="130" t="s">
        <v>239</v>
      </c>
      <c r="G111" s="17">
        <v>606550</v>
      </c>
      <c r="H111" s="17">
        <v>55280.4</v>
      </c>
      <c r="I111" s="326">
        <f t="shared" si="2"/>
        <v>9.11390652048471</v>
      </c>
    </row>
    <row r="112" spans="1:9" ht="26.25" customHeight="1">
      <c r="A112" s="454" t="s">
        <v>212</v>
      </c>
      <c r="B112" s="92" t="s">
        <v>169</v>
      </c>
      <c r="C112" s="40" t="s">
        <v>136</v>
      </c>
      <c r="D112" s="76" t="s">
        <v>135</v>
      </c>
      <c r="E112" s="8" t="s">
        <v>17</v>
      </c>
      <c r="F112" s="130" t="s">
        <v>214</v>
      </c>
      <c r="G112" s="17">
        <v>16800</v>
      </c>
      <c r="H112" s="17"/>
      <c r="I112" s="326">
        <f t="shared" si="2"/>
        <v>0</v>
      </c>
    </row>
    <row r="113" spans="1:9" ht="27.75" customHeight="1">
      <c r="A113" s="454" t="s">
        <v>241</v>
      </c>
      <c r="B113" s="92" t="s">
        <v>169</v>
      </c>
      <c r="C113" s="40" t="s">
        <v>136</v>
      </c>
      <c r="D113" s="76" t="s">
        <v>135</v>
      </c>
      <c r="E113" s="8" t="s">
        <v>17</v>
      </c>
      <c r="F113" s="130" t="s">
        <v>215</v>
      </c>
      <c r="G113" s="17">
        <v>5716000</v>
      </c>
      <c r="H113" s="17">
        <v>1302754.76</v>
      </c>
      <c r="I113" s="326">
        <f t="shared" si="2"/>
        <v>22.791370888733383</v>
      </c>
    </row>
    <row r="114" spans="1:9" ht="43.5" customHeight="1">
      <c r="A114" s="481" t="s">
        <v>242</v>
      </c>
      <c r="B114" s="92" t="s">
        <v>169</v>
      </c>
      <c r="C114" s="168" t="s">
        <v>136</v>
      </c>
      <c r="D114" s="76" t="s">
        <v>135</v>
      </c>
      <c r="E114" s="8" t="s">
        <v>17</v>
      </c>
      <c r="F114" s="130" t="s">
        <v>243</v>
      </c>
      <c r="G114" s="17">
        <v>340000</v>
      </c>
      <c r="H114" s="17">
        <v>58333</v>
      </c>
      <c r="I114" s="326">
        <f t="shared" si="2"/>
        <v>17.156764705882352</v>
      </c>
    </row>
    <row r="115" spans="1:9" ht="65.25" customHeight="1">
      <c r="A115" s="454" t="s">
        <v>236</v>
      </c>
      <c r="B115" s="92" t="s">
        <v>169</v>
      </c>
      <c r="C115" s="40" t="s">
        <v>136</v>
      </c>
      <c r="D115" s="76" t="s">
        <v>135</v>
      </c>
      <c r="E115" s="8" t="s">
        <v>17</v>
      </c>
      <c r="F115" s="130" t="s">
        <v>232</v>
      </c>
      <c r="G115" s="17">
        <v>92556.86</v>
      </c>
      <c r="H115" s="17">
        <v>17306.62</v>
      </c>
      <c r="I115" s="326">
        <f t="shared" si="2"/>
        <v>18.698365523635957</v>
      </c>
    </row>
    <row r="116" spans="1:9" ht="21.75" customHeight="1">
      <c r="A116" s="454" t="s">
        <v>231</v>
      </c>
      <c r="B116" s="92" t="s">
        <v>169</v>
      </c>
      <c r="C116" s="40" t="s">
        <v>136</v>
      </c>
      <c r="D116" s="76" t="s">
        <v>135</v>
      </c>
      <c r="E116" s="8" t="s">
        <v>17</v>
      </c>
      <c r="F116" s="125" t="s">
        <v>234</v>
      </c>
      <c r="G116" s="17">
        <v>397443.14</v>
      </c>
      <c r="H116" s="17">
        <v>161116.09</v>
      </c>
      <c r="I116" s="326">
        <f t="shared" si="2"/>
        <v>40.538148425457784</v>
      </c>
    </row>
    <row r="117" spans="1:9" ht="22.5" customHeight="1">
      <c r="A117" s="454" t="s">
        <v>233</v>
      </c>
      <c r="B117" s="92" t="s">
        <v>169</v>
      </c>
      <c r="C117" s="40" t="s">
        <v>136</v>
      </c>
      <c r="D117" s="76" t="s">
        <v>135</v>
      </c>
      <c r="E117" s="8" t="s">
        <v>17</v>
      </c>
      <c r="F117" s="125" t="s">
        <v>235</v>
      </c>
      <c r="G117" s="17">
        <v>50000</v>
      </c>
      <c r="H117" s="17">
        <v>15920.8</v>
      </c>
      <c r="I117" s="326">
        <f t="shared" si="2"/>
        <v>31.841599999999996</v>
      </c>
    </row>
    <row r="118" spans="1:9" ht="46.5" customHeight="1">
      <c r="A118" s="482" t="s">
        <v>18</v>
      </c>
      <c r="B118" s="92" t="s">
        <v>169</v>
      </c>
      <c r="C118" s="169" t="s">
        <v>136</v>
      </c>
      <c r="D118" s="170" t="s">
        <v>135</v>
      </c>
      <c r="E118" s="156" t="s">
        <v>19</v>
      </c>
      <c r="F118" s="164"/>
      <c r="G118" s="165">
        <f>SUM(G119:G123)</f>
        <v>29102000</v>
      </c>
      <c r="H118" s="165">
        <f>SUM(H119:H123)</f>
        <v>5983491.96</v>
      </c>
      <c r="I118" s="326">
        <f t="shared" si="2"/>
        <v>20.560414954298672</v>
      </c>
    </row>
    <row r="119" spans="1:9" ht="27.75" customHeight="1">
      <c r="A119" s="454" t="s">
        <v>237</v>
      </c>
      <c r="B119" s="92" t="s">
        <v>169</v>
      </c>
      <c r="C119" s="40" t="s">
        <v>136</v>
      </c>
      <c r="D119" s="76" t="s">
        <v>135</v>
      </c>
      <c r="E119" s="8" t="s">
        <v>19</v>
      </c>
      <c r="F119" s="130" t="s">
        <v>238</v>
      </c>
      <c r="G119" s="17">
        <v>27155000</v>
      </c>
      <c r="H119" s="17">
        <v>5690868.05</v>
      </c>
      <c r="I119" s="326">
        <f t="shared" si="2"/>
        <v>20.95698048241576</v>
      </c>
    </row>
    <row r="120" spans="1:9" ht="16.5" customHeight="1">
      <c r="A120" s="454" t="s">
        <v>240</v>
      </c>
      <c r="B120" s="92" t="s">
        <v>169</v>
      </c>
      <c r="C120" s="40" t="s">
        <v>136</v>
      </c>
      <c r="D120" s="76" t="s">
        <v>135</v>
      </c>
      <c r="E120" s="8" t="s">
        <v>19</v>
      </c>
      <c r="F120" s="130" t="s">
        <v>239</v>
      </c>
      <c r="G120" s="17">
        <v>139500</v>
      </c>
      <c r="H120" s="17">
        <v>71215.95</v>
      </c>
      <c r="I120" s="326">
        <f t="shared" si="2"/>
        <v>51.05086021505376</v>
      </c>
    </row>
    <row r="121" spans="1:9" ht="19.5" customHeight="1">
      <c r="A121" s="454" t="s">
        <v>212</v>
      </c>
      <c r="B121" s="92" t="s">
        <v>169</v>
      </c>
      <c r="C121" s="40" t="s">
        <v>136</v>
      </c>
      <c r="D121" s="76" t="s">
        <v>135</v>
      </c>
      <c r="E121" s="8" t="s">
        <v>19</v>
      </c>
      <c r="F121" s="130" t="s">
        <v>214</v>
      </c>
      <c r="G121" s="17">
        <v>2900</v>
      </c>
      <c r="H121" s="17"/>
      <c r="I121" s="326">
        <f t="shared" si="2"/>
        <v>0</v>
      </c>
    </row>
    <row r="122" spans="1:9" ht="30" customHeight="1">
      <c r="A122" s="454" t="s">
        <v>241</v>
      </c>
      <c r="B122" s="92" t="s">
        <v>169</v>
      </c>
      <c r="C122" s="40" t="s">
        <v>136</v>
      </c>
      <c r="D122" s="76" t="s">
        <v>135</v>
      </c>
      <c r="E122" s="8" t="s">
        <v>19</v>
      </c>
      <c r="F122" s="130" t="s">
        <v>215</v>
      </c>
      <c r="G122" s="17">
        <v>709600</v>
      </c>
      <c r="H122" s="17">
        <v>50074.96</v>
      </c>
      <c r="I122" s="326">
        <f t="shared" si="2"/>
        <v>7.056786922209696</v>
      </c>
    </row>
    <row r="123" spans="1:9" ht="41.25" customHeight="1">
      <c r="A123" s="481" t="s">
        <v>242</v>
      </c>
      <c r="B123" s="92" t="s">
        <v>169</v>
      </c>
      <c r="C123" s="168" t="s">
        <v>136</v>
      </c>
      <c r="D123" s="76" t="s">
        <v>135</v>
      </c>
      <c r="E123" s="8" t="s">
        <v>19</v>
      </c>
      <c r="F123" s="130" t="s">
        <v>243</v>
      </c>
      <c r="G123" s="17">
        <v>1095000</v>
      </c>
      <c r="H123" s="17">
        <v>171333</v>
      </c>
      <c r="I123" s="326">
        <f t="shared" si="2"/>
        <v>15.646849315068492</v>
      </c>
    </row>
    <row r="124" spans="1:9" ht="31.5" customHeight="1">
      <c r="A124" s="471" t="s">
        <v>20</v>
      </c>
      <c r="B124" s="92" t="s">
        <v>169</v>
      </c>
      <c r="C124" s="33" t="s">
        <v>136</v>
      </c>
      <c r="D124" s="55" t="s">
        <v>135</v>
      </c>
      <c r="E124" s="27" t="s">
        <v>21</v>
      </c>
      <c r="F124" s="118"/>
      <c r="G124" s="28">
        <f>G125+G126</f>
        <v>1000000</v>
      </c>
      <c r="H124" s="28">
        <f>H125+H126</f>
        <v>220656.88999999998</v>
      </c>
      <c r="I124" s="326">
        <f t="shared" si="2"/>
        <v>22.065689</v>
      </c>
    </row>
    <row r="125" spans="1:9" ht="18.75" customHeight="1">
      <c r="A125" s="457" t="s">
        <v>240</v>
      </c>
      <c r="B125" s="92" t="s">
        <v>169</v>
      </c>
      <c r="C125" s="32" t="s">
        <v>136</v>
      </c>
      <c r="D125" s="53" t="s">
        <v>135</v>
      </c>
      <c r="E125" s="8" t="s">
        <v>21</v>
      </c>
      <c r="F125" s="125" t="s">
        <v>239</v>
      </c>
      <c r="G125" s="17">
        <v>900000</v>
      </c>
      <c r="H125" s="17">
        <v>187242.12</v>
      </c>
      <c r="I125" s="326">
        <f t="shared" si="2"/>
        <v>20.80468</v>
      </c>
    </row>
    <row r="126" spans="1:9" ht="16.5" customHeight="1">
      <c r="A126" s="457" t="s">
        <v>210</v>
      </c>
      <c r="B126" s="92" t="s">
        <v>169</v>
      </c>
      <c r="C126" s="32" t="s">
        <v>136</v>
      </c>
      <c r="D126" s="53" t="s">
        <v>135</v>
      </c>
      <c r="E126" s="8" t="s">
        <v>21</v>
      </c>
      <c r="F126" s="125" t="s">
        <v>209</v>
      </c>
      <c r="G126" s="17">
        <v>100000</v>
      </c>
      <c r="H126" s="17">
        <v>33414.77</v>
      </c>
      <c r="I126" s="326">
        <f t="shared" si="2"/>
        <v>33.41477</v>
      </c>
    </row>
    <row r="127" spans="1:9" ht="75" customHeight="1">
      <c r="A127" s="471" t="s">
        <v>22</v>
      </c>
      <c r="B127" s="92" t="s">
        <v>169</v>
      </c>
      <c r="C127" s="33" t="s">
        <v>136</v>
      </c>
      <c r="D127" s="55" t="s">
        <v>135</v>
      </c>
      <c r="E127" s="27" t="s">
        <v>23</v>
      </c>
      <c r="F127" s="118"/>
      <c r="G127" s="28">
        <f>SUM(G128:G130)</f>
        <v>644962</v>
      </c>
      <c r="H127" s="28">
        <f>SUM(H128:H130)</f>
        <v>7304.68</v>
      </c>
      <c r="I127" s="326">
        <f t="shared" si="2"/>
        <v>1.132575252495496</v>
      </c>
    </row>
    <row r="128" spans="1:9" ht="35.25" customHeight="1">
      <c r="A128" s="454" t="s">
        <v>237</v>
      </c>
      <c r="B128" s="92" t="s">
        <v>169</v>
      </c>
      <c r="C128" s="48" t="s">
        <v>136</v>
      </c>
      <c r="D128" s="8" t="s">
        <v>135</v>
      </c>
      <c r="E128" s="8" t="s">
        <v>23</v>
      </c>
      <c r="F128" s="8" t="s">
        <v>238</v>
      </c>
      <c r="G128" s="17">
        <v>130000</v>
      </c>
      <c r="H128" s="17">
        <v>7304.68</v>
      </c>
      <c r="I128" s="326">
        <f t="shared" si="2"/>
        <v>5.6189846153846155</v>
      </c>
    </row>
    <row r="129" spans="1:9" ht="30" customHeight="1">
      <c r="A129" s="454" t="s">
        <v>241</v>
      </c>
      <c r="B129" s="92" t="s">
        <v>169</v>
      </c>
      <c r="C129" s="48" t="s">
        <v>136</v>
      </c>
      <c r="D129" s="8" t="s">
        <v>135</v>
      </c>
      <c r="E129" s="8" t="s">
        <v>23</v>
      </c>
      <c r="F129" s="8" t="s">
        <v>215</v>
      </c>
      <c r="G129" s="17">
        <v>514962</v>
      </c>
      <c r="H129" s="17"/>
      <c r="I129" s="326">
        <f t="shared" si="2"/>
        <v>0</v>
      </c>
    </row>
    <row r="130" spans="1:9" ht="18.75" customHeight="1">
      <c r="A130" s="457" t="s">
        <v>210</v>
      </c>
      <c r="B130" s="92" t="s">
        <v>169</v>
      </c>
      <c r="C130" s="48" t="s">
        <v>136</v>
      </c>
      <c r="D130" s="8" t="s">
        <v>135</v>
      </c>
      <c r="E130" s="8" t="s">
        <v>23</v>
      </c>
      <c r="F130" s="8" t="s">
        <v>209</v>
      </c>
      <c r="G130" s="17"/>
      <c r="H130" s="17"/>
      <c r="I130" s="326"/>
    </row>
    <row r="131" spans="1:9" ht="21.75" customHeight="1">
      <c r="A131" s="471" t="s">
        <v>268</v>
      </c>
      <c r="B131" s="92" t="s">
        <v>169</v>
      </c>
      <c r="C131" s="33" t="s">
        <v>136</v>
      </c>
      <c r="D131" s="55" t="s">
        <v>135</v>
      </c>
      <c r="E131" s="27" t="s">
        <v>24</v>
      </c>
      <c r="F131" s="118"/>
      <c r="G131" s="28">
        <f>G132</f>
        <v>320000</v>
      </c>
      <c r="H131" s="28">
        <f>H132</f>
        <v>0</v>
      </c>
      <c r="I131" s="326">
        <f>H131/G131*100</f>
        <v>0</v>
      </c>
    </row>
    <row r="132" spans="1:9" ht="30" customHeight="1">
      <c r="A132" s="457" t="s">
        <v>250</v>
      </c>
      <c r="B132" s="92" t="s">
        <v>169</v>
      </c>
      <c r="C132" s="32" t="s">
        <v>136</v>
      </c>
      <c r="D132" s="53" t="s">
        <v>135</v>
      </c>
      <c r="E132" s="8" t="s">
        <v>24</v>
      </c>
      <c r="F132" s="8" t="s">
        <v>251</v>
      </c>
      <c r="G132" s="17">
        <v>320000</v>
      </c>
      <c r="H132" s="17"/>
      <c r="I132" s="326">
        <f t="shared" si="2"/>
        <v>0</v>
      </c>
    </row>
    <row r="133" spans="1:9" ht="18.75" customHeight="1">
      <c r="A133" s="471" t="s">
        <v>269</v>
      </c>
      <c r="B133" s="92" t="s">
        <v>169</v>
      </c>
      <c r="C133" s="33" t="s">
        <v>136</v>
      </c>
      <c r="D133" s="55" t="s">
        <v>135</v>
      </c>
      <c r="E133" s="27" t="s">
        <v>270</v>
      </c>
      <c r="F133" s="118"/>
      <c r="G133" s="28">
        <f>G134</f>
        <v>35000</v>
      </c>
      <c r="H133" s="28">
        <f>H134</f>
        <v>0</v>
      </c>
      <c r="I133" s="326">
        <f t="shared" si="2"/>
        <v>0</v>
      </c>
    </row>
    <row r="134" spans="1:9" ht="24" customHeight="1">
      <c r="A134" s="457" t="s">
        <v>250</v>
      </c>
      <c r="B134" s="92" t="s">
        <v>169</v>
      </c>
      <c r="C134" s="32" t="s">
        <v>136</v>
      </c>
      <c r="D134" s="53" t="s">
        <v>135</v>
      </c>
      <c r="E134" s="8" t="s">
        <v>270</v>
      </c>
      <c r="F134" s="8" t="s">
        <v>251</v>
      </c>
      <c r="G134" s="17">
        <v>35000</v>
      </c>
      <c r="H134" s="17"/>
      <c r="I134" s="326">
        <f t="shared" si="2"/>
        <v>0</v>
      </c>
    </row>
    <row r="135" spans="1:9" ht="24.75" customHeight="1">
      <c r="A135" s="471" t="s">
        <v>259</v>
      </c>
      <c r="B135" s="92" t="s">
        <v>169</v>
      </c>
      <c r="C135" s="33" t="s">
        <v>136</v>
      </c>
      <c r="D135" s="55" t="s">
        <v>135</v>
      </c>
      <c r="E135" s="27" t="s">
        <v>121</v>
      </c>
      <c r="F135" s="118"/>
      <c r="G135" s="28">
        <f>G136</f>
        <v>998000</v>
      </c>
      <c r="H135" s="28">
        <f>H136</f>
        <v>0</v>
      </c>
      <c r="I135" s="326">
        <f t="shared" si="2"/>
        <v>0</v>
      </c>
    </row>
    <row r="136" spans="1:9" ht="29.25" customHeight="1">
      <c r="A136" s="454" t="s">
        <v>241</v>
      </c>
      <c r="B136" s="92" t="s">
        <v>169</v>
      </c>
      <c r="C136" s="32" t="s">
        <v>136</v>
      </c>
      <c r="D136" s="53" t="s">
        <v>135</v>
      </c>
      <c r="E136" s="8" t="s">
        <v>121</v>
      </c>
      <c r="F136" s="8" t="s">
        <v>215</v>
      </c>
      <c r="G136" s="17">
        <v>998000</v>
      </c>
      <c r="H136" s="17"/>
      <c r="I136" s="326">
        <f t="shared" si="2"/>
        <v>0</v>
      </c>
    </row>
    <row r="137" spans="1:9" ht="14.25" customHeight="1">
      <c r="A137" s="478" t="s">
        <v>157</v>
      </c>
      <c r="B137" s="92" t="s">
        <v>169</v>
      </c>
      <c r="C137" s="38" t="s">
        <v>136</v>
      </c>
      <c r="D137" s="73" t="s">
        <v>142</v>
      </c>
      <c r="E137" s="7"/>
      <c r="F137" s="140"/>
      <c r="G137" s="20">
        <f>G138+G140+G163+G142+G175+G149+G151+G171+G154+G177+G179+G181+G184</f>
        <v>190457371</v>
      </c>
      <c r="H137" s="20">
        <f>H138+H140+H163+H142+H175+H149+H151+H171+H154+H177+H179+H181+H184</f>
        <v>41309720.86</v>
      </c>
      <c r="I137" s="326">
        <f t="shared" si="2"/>
        <v>21.68974644725092</v>
      </c>
    </row>
    <row r="138" spans="1:9" ht="24.75" customHeight="1">
      <c r="A138" s="483" t="s">
        <v>25</v>
      </c>
      <c r="B138" s="92" t="s">
        <v>169</v>
      </c>
      <c r="C138" s="171" t="s">
        <v>136</v>
      </c>
      <c r="D138" s="172" t="s">
        <v>142</v>
      </c>
      <c r="E138" s="150" t="s">
        <v>26</v>
      </c>
      <c r="F138" s="151"/>
      <c r="G138" s="152">
        <f>G139</f>
        <v>2450000</v>
      </c>
      <c r="H138" s="152">
        <f>H139</f>
        <v>554410.55</v>
      </c>
      <c r="I138" s="326">
        <f t="shared" si="2"/>
        <v>22.629002040816328</v>
      </c>
    </row>
    <row r="139" spans="1:9" ht="29.25" customHeight="1">
      <c r="A139" s="454" t="s">
        <v>241</v>
      </c>
      <c r="B139" s="92" t="s">
        <v>169</v>
      </c>
      <c r="C139" s="40" t="s">
        <v>136</v>
      </c>
      <c r="D139" s="76" t="s">
        <v>142</v>
      </c>
      <c r="E139" s="8" t="s">
        <v>26</v>
      </c>
      <c r="F139" s="125" t="s">
        <v>215</v>
      </c>
      <c r="G139" s="17">
        <v>2450000</v>
      </c>
      <c r="H139" s="17">
        <v>554410.55</v>
      </c>
      <c r="I139" s="326">
        <f t="shared" si="2"/>
        <v>22.629002040816328</v>
      </c>
    </row>
    <row r="140" spans="1:9" ht="16.5" customHeight="1">
      <c r="A140" s="484" t="s">
        <v>27</v>
      </c>
      <c r="B140" s="92" t="s">
        <v>169</v>
      </c>
      <c r="C140" s="51" t="s">
        <v>136</v>
      </c>
      <c r="D140" s="74" t="s">
        <v>142</v>
      </c>
      <c r="E140" s="11" t="s">
        <v>28</v>
      </c>
      <c r="F140" s="141"/>
      <c r="G140" s="16">
        <f>G141</f>
        <v>197000</v>
      </c>
      <c r="H140" s="16">
        <f>H141</f>
        <v>0</v>
      </c>
      <c r="I140" s="326">
        <f t="shared" si="2"/>
        <v>0</v>
      </c>
    </row>
    <row r="141" spans="1:9" ht="27.75" customHeight="1">
      <c r="A141" s="485" t="s">
        <v>241</v>
      </c>
      <c r="B141" s="92" t="s">
        <v>169</v>
      </c>
      <c r="C141" s="168" t="s">
        <v>136</v>
      </c>
      <c r="D141" s="76" t="s">
        <v>142</v>
      </c>
      <c r="E141" s="8" t="s">
        <v>28</v>
      </c>
      <c r="F141" s="139" t="s">
        <v>215</v>
      </c>
      <c r="G141" s="17">
        <v>197000</v>
      </c>
      <c r="H141" s="17"/>
      <c r="I141" s="326">
        <f t="shared" si="2"/>
        <v>0</v>
      </c>
    </row>
    <row r="142" spans="1:9" ht="18.75" customHeight="1">
      <c r="A142" s="479" t="s">
        <v>29</v>
      </c>
      <c r="B142" s="92" t="s">
        <v>169</v>
      </c>
      <c r="C142" s="41" t="s">
        <v>136</v>
      </c>
      <c r="D142" s="74" t="s">
        <v>142</v>
      </c>
      <c r="E142" s="11" t="s">
        <v>30</v>
      </c>
      <c r="F142" s="141"/>
      <c r="G142" s="16">
        <f>SUM(G143:G148)</f>
        <v>21086000</v>
      </c>
      <c r="H142" s="16">
        <f>SUM(H143:H148)</f>
        <v>5613189.449999999</v>
      </c>
      <c r="I142" s="326">
        <f t="shared" si="2"/>
        <v>26.620456464004548</v>
      </c>
    </row>
    <row r="143" spans="1:9" ht="26.25" customHeight="1">
      <c r="A143" s="454" t="s">
        <v>240</v>
      </c>
      <c r="B143" s="359" t="s">
        <v>169</v>
      </c>
      <c r="C143" s="40" t="s">
        <v>136</v>
      </c>
      <c r="D143" s="76" t="s">
        <v>142</v>
      </c>
      <c r="E143" s="8" t="s">
        <v>30</v>
      </c>
      <c r="F143" s="130" t="s">
        <v>239</v>
      </c>
      <c r="G143" s="17">
        <v>97110</v>
      </c>
      <c r="H143" s="17">
        <v>17787.5</v>
      </c>
      <c r="I143" s="326">
        <f t="shared" si="2"/>
        <v>18.31685717227886</v>
      </c>
    </row>
    <row r="144" spans="1:9" ht="33.75" customHeight="1">
      <c r="A144" s="454" t="s">
        <v>241</v>
      </c>
      <c r="B144" s="92" t="s">
        <v>169</v>
      </c>
      <c r="C144" s="40" t="s">
        <v>136</v>
      </c>
      <c r="D144" s="76" t="s">
        <v>142</v>
      </c>
      <c r="E144" s="8" t="s">
        <v>30</v>
      </c>
      <c r="F144" s="130" t="s">
        <v>215</v>
      </c>
      <c r="G144" s="17">
        <v>10081890</v>
      </c>
      <c r="H144" s="17">
        <v>2764046.67</v>
      </c>
      <c r="I144" s="326">
        <f t="shared" si="2"/>
        <v>27.415957424649545</v>
      </c>
    </row>
    <row r="145" spans="1:9" ht="42" customHeight="1">
      <c r="A145" s="481" t="s">
        <v>242</v>
      </c>
      <c r="B145" s="92" t="s">
        <v>169</v>
      </c>
      <c r="C145" s="168" t="s">
        <v>136</v>
      </c>
      <c r="D145" s="76" t="s">
        <v>142</v>
      </c>
      <c r="E145" s="8" t="s">
        <v>30</v>
      </c>
      <c r="F145" s="130" t="s">
        <v>243</v>
      </c>
      <c r="G145" s="17">
        <v>9775500</v>
      </c>
      <c r="H145" s="17">
        <v>2340386.33</v>
      </c>
      <c r="I145" s="326">
        <f t="shared" si="2"/>
        <v>23.941346529589282</v>
      </c>
    </row>
    <row r="146" spans="1:9" ht="60.75" customHeight="1">
      <c r="A146" s="485" t="s">
        <v>236</v>
      </c>
      <c r="B146" s="92" t="s">
        <v>169</v>
      </c>
      <c r="C146" s="168" t="s">
        <v>136</v>
      </c>
      <c r="D146" s="76" t="s">
        <v>142</v>
      </c>
      <c r="E146" s="8" t="s">
        <v>30</v>
      </c>
      <c r="F146" s="130" t="s">
        <v>232</v>
      </c>
      <c r="G146" s="17">
        <v>163740.49</v>
      </c>
      <c r="H146" s="17">
        <v>73197.85</v>
      </c>
      <c r="I146" s="326">
        <f t="shared" si="2"/>
        <v>44.70357331897566</v>
      </c>
    </row>
    <row r="147" spans="1:9" ht="18.75" customHeight="1">
      <c r="A147" s="485" t="s">
        <v>231</v>
      </c>
      <c r="B147" s="92" t="s">
        <v>169</v>
      </c>
      <c r="C147" s="168" t="s">
        <v>136</v>
      </c>
      <c r="D147" s="76" t="s">
        <v>142</v>
      </c>
      <c r="E147" s="8" t="s">
        <v>30</v>
      </c>
      <c r="F147" s="125" t="s">
        <v>234</v>
      </c>
      <c r="G147" s="17">
        <v>764509.51</v>
      </c>
      <c r="H147" s="17">
        <v>375821.1</v>
      </c>
      <c r="I147" s="326">
        <f t="shared" si="2"/>
        <v>49.15845978161867</v>
      </c>
    </row>
    <row r="148" spans="1:9" ht="18.75" customHeight="1">
      <c r="A148" s="485" t="s">
        <v>233</v>
      </c>
      <c r="B148" s="92" t="s">
        <v>169</v>
      </c>
      <c r="C148" s="168" t="s">
        <v>136</v>
      </c>
      <c r="D148" s="76" t="s">
        <v>142</v>
      </c>
      <c r="E148" s="8" t="s">
        <v>30</v>
      </c>
      <c r="F148" s="125" t="s">
        <v>235</v>
      </c>
      <c r="G148" s="17">
        <v>203250</v>
      </c>
      <c r="H148" s="17">
        <v>41950</v>
      </c>
      <c r="I148" s="326">
        <f t="shared" si="2"/>
        <v>20.63960639606396</v>
      </c>
    </row>
    <row r="149" spans="1:9" ht="29.25" customHeight="1">
      <c r="A149" s="484" t="s">
        <v>31</v>
      </c>
      <c r="B149" s="92" t="s">
        <v>169</v>
      </c>
      <c r="C149" s="51" t="s">
        <v>136</v>
      </c>
      <c r="D149" s="74" t="s">
        <v>142</v>
      </c>
      <c r="E149" s="11" t="s">
        <v>32</v>
      </c>
      <c r="F149" s="141"/>
      <c r="G149" s="16">
        <f>G150</f>
        <v>18000000</v>
      </c>
      <c r="H149" s="16">
        <f>H150</f>
        <v>2999417.95</v>
      </c>
      <c r="I149" s="326">
        <f t="shared" si="2"/>
        <v>16.663433055555558</v>
      </c>
    </row>
    <row r="150" spans="1:9" ht="44.25" customHeight="1">
      <c r="A150" s="481" t="s">
        <v>242</v>
      </c>
      <c r="B150" s="92" t="s">
        <v>169</v>
      </c>
      <c r="C150" s="168" t="s">
        <v>136</v>
      </c>
      <c r="D150" s="76" t="s">
        <v>142</v>
      </c>
      <c r="E150" s="8" t="s">
        <v>32</v>
      </c>
      <c r="F150" s="139" t="s">
        <v>243</v>
      </c>
      <c r="G150" s="17">
        <v>18000000</v>
      </c>
      <c r="H150" s="17">
        <v>2999417.95</v>
      </c>
      <c r="I150" s="326">
        <f t="shared" si="2"/>
        <v>16.663433055555558</v>
      </c>
    </row>
    <row r="151" spans="1:9" ht="63.75" customHeight="1">
      <c r="A151" s="471" t="s">
        <v>20</v>
      </c>
      <c r="B151" s="92" t="s">
        <v>169</v>
      </c>
      <c r="C151" s="33" t="s">
        <v>136</v>
      </c>
      <c r="D151" s="55" t="s">
        <v>142</v>
      </c>
      <c r="E151" s="27" t="s">
        <v>21</v>
      </c>
      <c r="F151" s="118"/>
      <c r="G151" s="28">
        <f>G152+G153</f>
        <v>3892000</v>
      </c>
      <c r="H151" s="28">
        <f>H152+H153</f>
        <v>1003821.1599999999</v>
      </c>
      <c r="I151" s="326">
        <f t="shared" si="2"/>
        <v>25.791910585817057</v>
      </c>
    </row>
    <row r="152" spans="1:9" ht="16.5" customHeight="1">
      <c r="A152" s="457" t="s">
        <v>240</v>
      </c>
      <c r="B152" s="92" t="s">
        <v>169</v>
      </c>
      <c r="C152" s="32" t="s">
        <v>136</v>
      </c>
      <c r="D152" s="53" t="s">
        <v>142</v>
      </c>
      <c r="E152" s="8" t="s">
        <v>21</v>
      </c>
      <c r="F152" s="125" t="s">
        <v>239</v>
      </c>
      <c r="G152" s="21">
        <v>2892000</v>
      </c>
      <c r="H152" s="21">
        <v>698642.62</v>
      </c>
      <c r="I152" s="326">
        <f t="shared" si="2"/>
        <v>24.15776694329184</v>
      </c>
    </row>
    <row r="153" spans="1:9" ht="15.75" customHeight="1">
      <c r="A153" s="457" t="s">
        <v>210</v>
      </c>
      <c r="B153" s="92" t="s">
        <v>169</v>
      </c>
      <c r="C153" s="32" t="s">
        <v>136</v>
      </c>
      <c r="D153" s="53" t="s">
        <v>142</v>
      </c>
      <c r="E153" s="8" t="s">
        <v>21</v>
      </c>
      <c r="F153" s="125" t="s">
        <v>209</v>
      </c>
      <c r="G153" s="17">
        <v>1000000</v>
      </c>
      <c r="H153" s="17">
        <v>305178.54</v>
      </c>
      <c r="I153" s="326">
        <f t="shared" si="2"/>
        <v>30.517854</v>
      </c>
    </row>
    <row r="154" spans="1:9" ht="67.5" customHeight="1">
      <c r="A154" s="486" t="s">
        <v>246</v>
      </c>
      <c r="B154" s="92" t="s">
        <v>169</v>
      </c>
      <c r="C154" s="173" t="s">
        <v>136</v>
      </c>
      <c r="D154" s="74" t="s">
        <v>142</v>
      </c>
      <c r="E154" s="150" t="s">
        <v>33</v>
      </c>
      <c r="F154" s="141"/>
      <c r="G154" s="16">
        <f>SUM(G155:G162)</f>
        <v>128902000</v>
      </c>
      <c r="H154" s="16">
        <f>SUM(H155:H162)</f>
        <v>28036557.79</v>
      </c>
      <c r="I154" s="326">
        <f t="shared" si="2"/>
        <v>21.750289204201643</v>
      </c>
    </row>
    <row r="155" spans="1:9" ht="23.25" customHeight="1">
      <c r="A155" s="454" t="s">
        <v>237</v>
      </c>
      <c r="B155" s="92" t="s">
        <v>169</v>
      </c>
      <c r="C155" s="48" t="s">
        <v>136</v>
      </c>
      <c r="D155" s="8" t="s">
        <v>142</v>
      </c>
      <c r="E155" s="8" t="s">
        <v>33</v>
      </c>
      <c r="F155" s="130" t="s">
        <v>238</v>
      </c>
      <c r="G155" s="17">
        <v>67402280</v>
      </c>
      <c r="H155" s="17">
        <v>14417840.28</v>
      </c>
      <c r="I155" s="326">
        <f t="shared" si="2"/>
        <v>21.390730818007935</v>
      </c>
    </row>
    <row r="156" spans="1:9" ht="19.5" customHeight="1">
      <c r="A156" s="454" t="s">
        <v>240</v>
      </c>
      <c r="B156" s="92" t="s">
        <v>169</v>
      </c>
      <c r="C156" s="48" t="s">
        <v>136</v>
      </c>
      <c r="D156" s="8" t="s">
        <v>142</v>
      </c>
      <c r="E156" s="8" t="s">
        <v>33</v>
      </c>
      <c r="F156" s="130" t="s">
        <v>239</v>
      </c>
      <c r="G156" s="17">
        <v>747780</v>
      </c>
      <c r="H156" s="17">
        <v>167170.63</v>
      </c>
      <c r="I156" s="326">
        <f t="shared" si="2"/>
        <v>22.355589879376286</v>
      </c>
    </row>
    <row r="157" spans="1:9" ht="20.25" customHeight="1">
      <c r="A157" s="454" t="s">
        <v>212</v>
      </c>
      <c r="B157" s="92" t="s">
        <v>169</v>
      </c>
      <c r="C157" s="48" t="s">
        <v>136</v>
      </c>
      <c r="D157" s="8" t="s">
        <v>142</v>
      </c>
      <c r="E157" s="8" t="s">
        <v>33</v>
      </c>
      <c r="F157" s="130" t="s">
        <v>214</v>
      </c>
      <c r="G157" s="17"/>
      <c r="H157" s="17"/>
      <c r="I157" s="326"/>
    </row>
    <row r="158" spans="1:9" ht="27" customHeight="1">
      <c r="A158" s="454" t="s">
        <v>241</v>
      </c>
      <c r="B158" s="92" t="s">
        <v>169</v>
      </c>
      <c r="C158" s="48" t="s">
        <v>136</v>
      </c>
      <c r="D158" s="8" t="s">
        <v>142</v>
      </c>
      <c r="E158" s="8" t="s">
        <v>33</v>
      </c>
      <c r="F158" s="130" t="s">
        <v>215</v>
      </c>
      <c r="G158" s="17">
        <v>2378745</v>
      </c>
      <c r="H158" s="17">
        <v>747909.73</v>
      </c>
      <c r="I158" s="326">
        <f t="shared" si="2"/>
        <v>31.441357942948905</v>
      </c>
    </row>
    <row r="159" spans="1:9" ht="38.25" customHeight="1">
      <c r="A159" s="481" t="s">
        <v>242</v>
      </c>
      <c r="B159" s="92" t="s">
        <v>169</v>
      </c>
      <c r="C159" s="48" t="s">
        <v>136</v>
      </c>
      <c r="D159" s="8" t="s">
        <v>142</v>
      </c>
      <c r="E159" s="8" t="s">
        <v>33</v>
      </c>
      <c r="F159" s="130" t="s">
        <v>243</v>
      </c>
      <c r="G159" s="17">
        <v>58335000</v>
      </c>
      <c r="H159" s="17">
        <v>12689400</v>
      </c>
      <c r="I159" s="326">
        <f t="shared" si="2"/>
        <v>21.752635638981744</v>
      </c>
    </row>
    <row r="160" spans="1:9" ht="63.75">
      <c r="A160" s="454" t="s">
        <v>236</v>
      </c>
      <c r="B160" s="92" t="s">
        <v>169</v>
      </c>
      <c r="C160" s="48" t="s">
        <v>136</v>
      </c>
      <c r="D160" s="8" t="s">
        <v>142</v>
      </c>
      <c r="E160" s="8" t="s">
        <v>33</v>
      </c>
      <c r="F160" s="130" t="s">
        <v>232</v>
      </c>
      <c r="G160" s="17"/>
      <c r="H160" s="17"/>
      <c r="I160" s="326"/>
    </row>
    <row r="161" spans="1:9" ht="18.75">
      <c r="A161" s="454" t="s">
        <v>231</v>
      </c>
      <c r="B161" s="92" t="s">
        <v>169</v>
      </c>
      <c r="C161" s="48" t="s">
        <v>136</v>
      </c>
      <c r="D161" s="8" t="s">
        <v>142</v>
      </c>
      <c r="E161" s="8" t="s">
        <v>33</v>
      </c>
      <c r="F161" s="125" t="s">
        <v>234</v>
      </c>
      <c r="G161" s="17">
        <v>15695</v>
      </c>
      <c r="H161" s="17"/>
      <c r="I161" s="326">
        <f t="shared" si="2"/>
        <v>0</v>
      </c>
    </row>
    <row r="162" spans="1:9" ht="24" customHeight="1">
      <c r="A162" s="454" t="s">
        <v>233</v>
      </c>
      <c r="B162" s="92" t="s">
        <v>169</v>
      </c>
      <c r="C162" s="48" t="s">
        <v>136</v>
      </c>
      <c r="D162" s="8" t="s">
        <v>142</v>
      </c>
      <c r="E162" s="8" t="s">
        <v>33</v>
      </c>
      <c r="F162" s="125" t="s">
        <v>235</v>
      </c>
      <c r="G162" s="17">
        <v>22500</v>
      </c>
      <c r="H162" s="17">
        <v>14237.15</v>
      </c>
      <c r="I162" s="326">
        <f t="shared" si="2"/>
        <v>63.27622222222222</v>
      </c>
    </row>
    <row r="163" spans="1:9" ht="59.25" customHeight="1">
      <c r="A163" s="471" t="s">
        <v>181</v>
      </c>
      <c r="B163" s="92" t="s">
        <v>169</v>
      </c>
      <c r="C163" s="39" t="s">
        <v>136</v>
      </c>
      <c r="D163" s="75" t="s">
        <v>142</v>
      </c>
      <c r="E163" s="27" t="s">
        <v>34</v>
      </c>
      <c r="F163" s="138"/>
      <c r="G163" s="28">
        <f>SUM(G164:G170)</f>
        <v>11180000</v>
      </c>
      <c r="H163" s="28">
        <f>SUM(H164:H170)</f>
        <v>3093056.9600000004</v>
      </c>
      <c r="I163" s="326">
        <f aca="true" t="shared" si="4" ref="I163:I243">H163/G163*100</f>
        <v>27.665983542039356</v>
      </c>
    </row>
    <row r="164" spans="1:9" ht="27" customHeight="1">
      <c r="A164" s="454" t="s">
        <v>237</v>
      </c>
      <c r="B164" s="92" t="s">
        <v>169</v>
      </c>
      <c r="C164" s="40" t="s">
        <v>136</v>
      </c>
      <c r="D164" s="76" t="s">
        <v>142</v>
      </c>
      <c r="E164" s="8" t="s">
        <v>34</v>
      </c>
      <c r="F164" s="130" t="s">
        <v>238</v>
      </c>
      <c r="G164" s="17">
        <v>7790000</v>
      </c>
      <c r="H164" s="17">
        <v>1912934.52</v>
      </c>
      <c r="I164" s="326">
        <f t="shared" si="4"/>
        <v>24.556283953786906</v>
      </c>
    </row>
    <row r="165" spans="1:9" ht="18" customHeight="1">
      <c r="A165" s="454" t="s">
        <v>240</v>
      </c>
      <c r="B165" s="92" t="s">
        <v>169</v>
      </c>
      <c r="C165" s="40" t="s">
        <v>136</v>
      </c>
      <c r="D165" s="76" t="s">
        <v>142</v>
      </c>
      <c r="E165" s="8" t="s">
        <v>34</v>
      </c>
      <c r="F165" s="130" t="s">
        <v>239</v>
      </c>
      <c r="G165" s="17">
        <v>105000</v>
      </c>
      <c r="H165" s="17">
        <v>47793.8</v>
      </c>
      <c r="I165" s="326">
        <f t="shared" si="4"/>
        <v>45.51790476190477</v>
      </c>
    </row>
    <row r="166" spans="1:9" ht="18.75" customHeight="1">
      <c r="A166" s="454" t="s">
        <v>212</v>
      </c>
      <c r="B166" s="92" t="s">
        <v>169</v>
      </c>
      <c r="C166" s="40" t="s">
        <v>136</v>
      </c>
      <c r="D166" s="76" t="s">
        <v>142</v>
      </c>
      <c r="E166" s="8" t="s">
        <v>34</v>
      </c>
      <c r="F166" s="130" t="s">
        <v>214</v>
      </c>
      <c r="G166" s="17"/>
      <c r="H166" s="17"/>
      <c r="I166" s="326"/>
    </row>
    <row r="167" spans="1:9" ht="27" customHeight="1">
      <c r="A167" s="454" t="s">
        <v>241</v>
      </c>
      <c r="B167" s="92" t="s">
        <v>169</v>
      </c>
      <c r="C167" s="40" t="s">
        <v>136</v>
      </c>
      <c r="D167" s="76" t="s">
        <v>142</v>
      </c>
      <c r="E167" s="8" t="s">
        <v>34</v>
      </c>
      <c r="F167" s="130" t="s">
        <v>215</v>
      </c>
      <c r="G167" s="17">
        <v>2980000</v>
      </c>
      <c r="H167" s="17">
        <v>1027700.66</v>
      </c>
      <c r="I167" s="326">
        <f t="shared" si="4"/>
        <v>34.486599328859064</v>
      </c>
    </row>
    <row r="168" spans="1:9" ht="30" customHeight="1">
      <c r="A168" s="454" t="s">
        <v>250</v>
      </c>
      <c r="B168" s="92" t="s">
        <v>169</v>
      </c>
      <c r="C168" s="40" t="s">
        <v>136</v>
      </c>
      <c r="D168" s="76" t="s">
        <v>142</v>
      </c>
      <c r="E168" s="8" t="s">
        <v>34</v>
      </c>
      <c r="F168" s="130" t="s">
        <v>251</v>
      </c>
      <c r="G168" s="17">
        <v>230000</v>
      </c>
      <c r="H168" s="17">
        <v>78389.24</v>
      </c>
      <c r="I168" s="326">
        <f t="shared" si="4"/>
        <v>34.08227826086957</v>
      </c>
    </row>
    <row r="169" spans="1:9" ht="18" customHeight="1">
      <c r="A169" s="454" t="s">
        <v>231</v>
      </c>
      <c r="B169" s="92" t="s">
        <v>169</v>
      </c>
      <c r="C169" s="40" t="s">
        <v>136</v>
      </c>
      <c r="D169" s="76" t="s">
        <v>142</v>
      </c>
      <c r="E169" s="8" t="s">
        <v>34</v>
      </c>
      <c r="F169" s="125" t="s">
        <v>234</v>
      </c>
      <c r="G169" s="17">
        <v>70000</v>
      </c>
      <c r="H169" s="17">
        <v>24279</v>
      </c>
      <c r="I169" s="326">
        <f t="shared" si="4"/>
        <v>34.684285714285714</v>
      </c>
    </row>
    <row r="170" spans="1:9" ht="17.25" customHeight="1">
      <c r="A170" s="454" t="s">
        <v>233</v>
      </c>
      <c r="B170" s="92" t="s">
        <v>169</v>
      </c>
      <c r="C170" s="40" t="s">
        <v>136</v>
      </c>
      <c r="D170" s="76" t="s">
        <v>142</v>
      </c>
      <c r="E170" s="8" t="s">
        <v>34</v>
      </c>
      <c r="F170" s="125" t="s">
        <v>235</v>
      </c>
      <c r="G170" s="17">
        <v>5000</v>
      </c>
      <c r="H170" s="17">
        <v>1959.74</v>
      </c>
      <c r="I170" s="326">
        <f t="shared" si="4"/>
        <v>39.1948</v>
      </c>
    </row>
    <row r="171" spans="1:9" ht="80.25" customHeight="1">
      <c r="A171" s="471" t="s">
        <v>22</v>
      </c>
      <c r="B171" s="92" t="s">
        <v>169</v>
      </c>
      <c r="C171" s="33" t="s">
        <v>136</v>
      </c>
      <c r="D171" s="55" t="s">
        <v>142</v>
      </c>
      <c r="E171" s="27" t="s">
        <v>23</v>
      </c>
      <c r="F171" s="118"/>
      <c r="G171" s="28">
        <f>SUM(G172:G174)</f>
        <v>40038</v>
      </c>
      <c r="H171" s="28">
        <f>SUM(H172:H174)</f>
        <v>942</v>
      </c>
      <c r="I171" s="326">
        <f t="shared" si="4"/>
        <v>2.3527648733702984</v>
      </c>
    </row>
    <row r="172" spans="1:9" ht="26.25" customHeight="1">
      <c r="A172" s="454" t="s">
        <v>237</v>
      </c>
      <c r="B172" s="92" t="s">
        <v>169</v>
      </c>
      <c r="C172" s="48" t="s">
        <v>136</v>
      </c>
      <c r="D172" s="8" t="s">
        <v>142</v>
      </c>
      <c r="E172" s="8" t="s">
        <v>23</v>
      </c>
      <c r="F172" s="8" t="s">
        <v>238</v>
      </c>
      <c r="G172" s="17"/>
      <c r="H172" s="17"/>
      <c r="I172" s="326"/>
    </row>
    <row r="173" spans="1:9" ht="27" customHeight="1">
      <c r="A173" s="454" t="s">
        <v>241</v>
      </c>
      <c r="B173" s="92" t="s">
        <v>169</v>
      </c>
      <c r="C173" s="48" t="s">
        <v>136</v>
      </c>
      <c r="D173" s="8" t="s">
        <v>142</v>
      </c>
      <c r="E173" s="8" t="s">
        <v>23</v>
      </c>
      <c r="F173" s="8" t="s">
        <v>215</v>
      </c>
      <c r="G173" s="17">
        <v>15780</v>
      </c>
      <c r="H173" s="17">
        <v>942</v>
      </c>
      <c r="I173" s="326">
        <f>H173/G173*100</f>
        <v>5.969581749049429</v>
      </c>
    </row>
    <row r="174" spans="1:9" ht="18" customHeight="1">
      <c r="A174" s="457" t="s">
        <v>210</v>
      </c>
      <c r="B174" s="92" t="s">
        <v>169</v>
      </c>
      <c r="C174" s="48" t="s">
        <v>136</v>
      </c>
      <c r="D174" s="8" t="s">
        <v>142</v>
      </c>
      <c r="E174" s="8" t="s">
        <v>23</v>
      </c>
      <c r="F174" s="8" t="s">
        <v>209</v>
      </c>
      <c r="G174" s="17">
        <v>24258</v>
      </c>
      <c r="H174" s="17"/>
      <c r="I174" s="326">
        <f t="shared" si="4"/>
        <v>0</v>
      </c>
    </row>
    <row r="175" spans="1:9" ht="18.75">
      <c r="A175" s="487" t="s">
        <v>259</v>
      </c>
      <c r="B175" s="92" t="s">
        <v>169</v>
      </c>
      <c r="C175" s="47" t="s">
        <v>136</v>
      </c>
      <c r="D175" s="55" t="s">
        <v>142</v>
      </c>
      <c r="E175" s="27" t="s">
        <v>121</v>
      </c>
      <c r="F175" s="118"/>
      <c r="G175" s="28">
        <f>G176</f>
        <v>3074000</v>
      </c>
      <c r="H175" s="28">
        <f>H176</f>
        <v>0</v>
      </c>
      <c r="I175" s="326">
        <f t="shared" si="4"/>
        <v>0</v>
      </c>
    </row>
    <row r="176" spans="1:9" ht="30" customHeight="1">
      <c r="A176" s="485" t="s">
        <v>241</v>
      </c>
      <c r="B176" s="92" t="s">
        <v>169</v>
      </c>
      <c r="C176" s="48" t="s">
        <v>136</v>
      </c>
      <c r="D176" s="53" t="s">
        <v>142</v>
      </c>
      <c r="E176" s="8" t="s">
        <v>121</v>
      </c>
      <c r="F176" s="8" t="s">
        <v>215</v>
      </c>
      <c r="G176" s="17">
        <v>3074000</v>
      </c>
      <c r="H176" s="17"/>
      <c r="I176" s="326">
        <f t="shared" si="4"/>
        <v>0</v>
      </c>
    </row>
    <row r="177" spans="1:9" ht="54.75" customHeight="1">
      <c r="A177" s="487" t="s">
        <v>122</v>
      </c>
      <c r="B177" s="92" t="s">
        <v>169</v>
      </c>
      <c r="C177" s="47" t="s">
        <v>136</v>
      </c>
      <c r="D177" s="55" t="s">
        <v>142</v>
      </c>
      <c r="E177" s="27" t="s">
        <v>123</v>
      </c>
      <c r="F177" s="118"/>
      <c r="G177" s="28">
        <f>G178</f>
        <v>876000</v>
      </c>
      <c r="H177" s="28">
        <f>H178</f>
        <v>0</v>
      </c>
      <c r="I177" s="326">
        <f>H177/G177*100</f>
        <v>0</v>
      </c>
    </row>
    <row r="178" spans="1:9" ht="21.75" customHeight="1">
      <c r="A178" s="457" t="s">
        <v>210</v>
      </c>
      <c r="B178" s="92" t="s">
        <v>169</v>
      </c>
      <c r="C178" s="48" t="s">
        <v>136</v>
      </c>
      <c r="D178" s="53" t="s">
        <v>142</v>
      </c>
      <c r="E178" s="8" t="s">
        <v>123</v>
      </c>
      <c r="F178" s="8" t="s">
        <v>209</v>
      </c>
      <c r="G178" s="17">
        <v>876000</v>
      </c>
      <c r="H178" s="17"/>
      <c r="I178" s="326">
        <f>H178/G178*100</f>
        <v>0</v>
      </c>
    </row>
    <row r="179" spans="1:9" ht="44.25" customHeight="1">
      <c r="A179" s="486" t="s">
        <v>271</v>
      </c>
      <c r="B179" s="92" t="s">
        <v>169</v>
      </c>
      <c r="C179" s="173" t="s">
        <v>136</v>
      </c>
      <c r="D179" s="74" t="s">
        <v>142</v>
      </c>
      <c r="E179" s="150" t="s">
        <v>35</v>
      </c>
      <c r="F179" s="141"/>
      <c r="G179" s="16">
        <f>G180</f>
        <v>73000</v>
      </c>
      <c r="H179" s="16">
        <f>H180</f>
        <v>0</v>
      </c>
      <c r="I179" s="326">
        <f t="shared" si="4"/>
        <v>0</v>
      </c>
    </row>
    <row r="180" spans="1:9" ht="26.25" customHeight="1">
      <c r="A180" s="454" t="s">
        <v>237</v>
      </c>
      <c r="B180" s="92" t="s">
        <v>169</v>
      </c>
      <c r="C180" s="48" t="s">
        <v>136</v>
      </c>
      <c r="D180" s="8" t="s">
        <v>142</v>
      </c>
      <c r="E180" s="8" t="s">
        <v>35</v>
      </c>
      <c r="F180" s="130" t="s">
        <v>238</v>
      </c>
      <c r="G180" s="17">
        <v>73000</v>
      </c>
      <c r="H180" s="17"/>
      <c r="I180" s="326">
        <f t="shared" si="4"/>
        <v>0</v>
      </c>
    </row>
    <row r="181" spans="1:9" ht="28.5" customHeight="1">
      <c r="A181" s="486" t="s">
        <v>272</v>
      </c>
      <c r="B181" s="92" t="s">
        <v>169</v>
      </c>
      <c r="C181" s="173" t="s">
        <v>136</v>
      </c>
      <c r="D181" s="74" t="s">
        <v>142</v>
      </c>
      <c r="E181" s="150" t="s">
        <v>273</v>
      </c>
      <c r="F181" s="141"/>
      <c r="G181" s="16">
        <f>G182+G183</f>
        <v>590000</v>
      </c>
      <c r="H181" s="16">
        <f>H182+H183</f>
        <v>8325</v>
      </c>
      <c r="I181" s="326">
        <f t="shared" si="4"/>
        <v>1.4110169491525424</v>
      </c>
    </row>
    <row r="182" spans="1:9" ht="28.5" customHeight="1">
      <c r="A182" s="454" t="s">
        <v>241</v>
      </c>
      <c r="B182" s="92" t="s">
        <v>169</v>
      </c>
      <c r="C182" s="48" t="s">
        <v>136</v>
      </c>
      <c r="D182" s="8" t="s">
        <v>142</v>
      </c>
      <c r="E182" s="8" t="s">
        <v>273</v>
      </c>
      <c r="F182" s="130" t="s">
        <v>215</v>
      </c>
      <c r="G182" s="17">
        <f>257140+31860</f>
        <v>289000</v>
      </c>
      <c r="H182" s="17">
        <v>2205</v>
      </c>
      <c r="I182" s="326">
        <f t="shared" si="4"/>
        <v>0.7629757785467128</v>
      </c>
    </row>
    <row r="183" spans="1:9" ht="15" customHeight="1">
      <c r="A183" s="457" t="s">
        <v>210</v>
      </c>
      <c r="B183" s="92" t="s">
        <v>169</v>
      </c>
      <c r="C183" s="48" t="s">
        <v>136</v>
      </c>
      <c r="D183" s="8" t="s">
        <v>142</v>
      </c>
      <c r="E183" s="8" t="s">
        <v>273</v>
      </c>
      <c r="F183" s="130" t="s">
        <v>209</v>
      </c>
      <c r="G183" s="17">
        <v>301000</v>
      </c>
      <c r="H183" s="17">
        <v>6120</v>
      </c>
      <c r="I183" s="326">
        <f t="shared" si="4"/>
        <v>2.0332225913621262</v>
      </c>
    </row>
    <row r="184" spans="1:9" ht="55.5" customHeight="1">
      <c r="A184" s="487" t="s">
        <v>124</v>
      </c>
      <c r="B184" s="92" t="s">
        <v>169</v>
      </c>
      <c r="C184" s="47" t="s">
        <v>136</v>
      </c>
      <c r="D184" s="55" t="s">
        <v>142</v>
      </c>
      <c r="E184" s="27" t="s">
        <v>125</v>
      </c>
      <c r="F184" s="118"/>
      <c r="G184" s="28">
        <f>G185</f>
        <v>97333</v>
      </c>
      <c r="H184" s="28">
        <f>H185</f>
        <v>0</v>
      </c>
      <c r="I184" s="326">
        <f t="shared" si="4"/>
        <v>0</v>
      </c>
    </row>
    <row r="185" spans="1:9" ht="15" customHeight="1">
      <c r="A185" s="457" t="s">
        <v>210</v>
      </c>
      <c r="B185" s="92" t="s">
        <v>169</v>
      </c>
      <c r="C185" s="48" t="s">
        <v>136</v>
      </c>
      <c r="D185" s="53" t="s">
        <v>142</v>
      </c>
      <c r="E185" s="8" t="s">
        <v>125</v>
      </c>
      <c r="F185" s="8" t="s">
        <v>209</v>
      </c>
      <c r="G185" s="17">
        <v>97333</v>
      </c>
      <c r="H185" s="17"/>
      <c r="I185" s="326">
        <f t="shared" si="4"/>
        <v>0</v>
      </c>
    </row>
    <row r="186" spans="1:9" ht="15.75" customHeight="1">
      <c r="A186" s="477" t="s">
        <v>208</v>
      </c>
      <c r="B186" s="92" t="s">
        <v>169</v>
      </c>
      <c r="C186" s="110" t="s">
        <v>136</v>
      </c>
      <c r="D186" s="119" t="s">
        <v>136</v>
      </c>
      <c r="E186" s="111"/>
      <c r="F186" s="142"/>
      <c r="G186" s="112">
        <f>G187+G192+G195</f>
        <v>1665300</v>
      </c>
      <c r="H186" s="112">
        <f>H187+H192+H195</f>
        <v>17339.12</v>
      </c>
      <c r="I186" s="326">
        <f t="shared" si="4"/>
        <v>1.041200984807542</v>
      </c>
    </row>
    <row r="187" spans="1:9" ht="16.5" customHeight="1">
      <c r="A187" s="488" t="s">
        <v>36</v>
      </c>
      <c r="B187" s="92" t="s">
        <v>169</v>
      </c>
      <c r="C187" s="50" t="s">
        <v>136</v>
      </c>
      <c r="D187" s="55" t="s">
        <v>136</v>
      </c>
      <c r="E187" s="27" t="s">
        <v>37</v>
      </c>
      <c r="F187" s="46"/>
      <c r="G187" s="28">
        <f>SUM(G188:G191)</f>
        <v>275300</v>
      </c>
      <c r="H187" s="28">
        <f>SUM(H188:H191)</f>
        <v>17339.12</v>
      </c>
      <c r="I187" s="326">
        <f t="shared" si="4"/>
        <v>6.298263712313839</v>
      </c>
    </row>
    <row r="188" spans="1:9" ht="25.5">
      <c r="A188" s="454" t="s">
        <v>237</v>
      </c>
      <c r="B188" s="92" t="s">
        <v>169</v>
      </c>
      <c r="C188" s="40" t="s">
        <v>136</v>
      </c>
      <c r="D188" s="76" t="s">
        <v>136</v>
      </c>
      <c r="E188" s="8" t="s">
        <v>37</v>
      </c>
      <c r="F188" s="125" t="s">
        <v>238</v>
      </c>
      <c r="G188" s="17">
        <v>5316.3</v>
      </c>
      <c r="H188" s="17"/>
      <c r="I188" s="326">
        <f t="shared" si="4"/>
        <v>0</v>
      </c>
    </row>
    <row r="189" spans="1:9" ht="38.25">
      <c r="A189" s="454" t="s">
        <v>0</v>
      </c>
      <c r="B189" s="92" t="s">
        <v>169</v>
      </c>
      <c r="C189" s="40" t="s">
        <v>136</v>
      </c>
      <c r="D189" s="76" t="s">
        <v>136</v>
      </c>
      <c r="E189" s="8" t="s">
        <v>37</v>
      </c>
      <c r="F189" s="125" t="s">
        <v>666</v>
      </c>
      <c r="G189" s="17">
        <v>234300</v>
      </c>
      <c r="H189" s="17">
        <v>13086.08</v>
      </c>
      <c r="I189" s="326">
        <f>H189/G189*100</f>
        <v>5.585181391378574</v>
      </c>
    </row>
    <row r="190" spans="1:9" ht="18.75">
      <c r="A190" s="457" t="s">
        <v>210</v>
      </c>
      <c r="B190" s="92" t="s">
        <v>169</v>
      </c>
      <c r="C190" s="40" t="s">
        <v>136</v>
      </c>
      <c r="D190" s="76" t="s">
        <v>136</v>
      </c>
      <c r="E190" s="8" t="s">
        <v>37</v>
      </c>
      <c r="F190" s="125" t="s">
        <v>209</v>
      </c>
      <c r="G190" s="17">
        <v>4253.04</v>
      </c>
      <c r="H190" s="17">
        <v>4253.04</v>
      </c>
      <c r="I190" s="326">
        <f>H190/G190*100</f>
        <v>100</v>
      </c>
    </row>
    <row r="191" spans="1:9" ht="18.75">
      <c r="A191" s="489" t="s">
        <v>230</v>
      </c>
      <c r="B191" s="92" t="s">
        <v>169</v>
      </c>
      <c r="C191" s="40" t="s">
        <v>136</v>
      </c>
      <c r="D191" s="76" t="s">
        <v>136</v>
      </c>
      <c r="E191" s="8" t="s">
        <v>37</v>
      </c>
      <c r="F191" s="125" t="s">
        <v>205</v>
      </c>
      <c r="G191" s="17">
        <v>31430.66</v>
      </c>
      <c r="H191" s="17"/>
      <c r="I191" s="326">
        <f>H191/G191*100</f>
        <v>0</v>
      </c>
    </row>
    <row r="192" spans="1:9" ht="30" customHeight="1">
      <c r="A192" s="488" t="s">
        <v>38</v>
      </c>
      <c r="B192" s="92" t="s">
        <v>169</v>
      </c>
      <c r="C192" s="50" t="s">
        <v>136</v>
      </c>
      <c r="D192" s="55" t="s">
        <v>136</v>
      </c>
      <c r="E192" s="27" t="s">
        <v>39</v>
      </c>
      <c r="F192" s="46"/>
      <c r="G192" s="28">
        <f>SUM(G193:G194)</f>
        <v>1190000</v>
      </c>
      <c r="H192" s="28">
        <f>SUM(H193:H194)</f>
        <v>0</v>
      </c>
      <c r="I192" s="326">
        <f t="shared" si="4"/>
        <v>0</v>
      </c>
    </row>
    <row r="193" spans="1:9" ht="30" customHeight="1">
      <c r="A193" s="454" t="s">
        <v>241</v>
      </c>
      <c r="B193" s="92" t="s">
        <v>169</v>
      </c>
      <c r="C193" s="40" t="s">
        <v>136</v>
      </c>
      <c r="D193" s="76" t="s">
        <v>136</v>
      </c>
      <c r="E193" s="8" t="s">
        <v>39</v>
      </c>
      <c r="F193" s="125" t="s">
        <v>215</v>
      </c>
      <c r="G193" s="17">
        <v>614794</v>
      </c>
      <c r="H193" s="17"/>
      <c r="I193" s="326">
        <f t="shared" si="4"/>
        <v>0</v>
      </c>
    </row>
    <row r="194" spans="1:9" ht="14.25" customHeight="1">
      <c r="A194" s="457" t="s">
        <v>210</v>
      </c>
      <c r="B194" s="92" t="s">
        <v>169</v>
      </c>
      <c r="C194" s="40" t="s">
        <v>136</v>
      </c>
      <c r="D194" s="76" t="s">
        <v>136</v>
      </c>
      <c r="E194" s="8" t="s">
        <v>39</v>
      </c>
      <c r="F194" s="139" t="s">
        <v>209</v>
      </c>
      <c r="G194" s="17">
        <v>575206</v>
      </c>
      <c r="H194" s="17"/>
      <c r="I194" s="326">
        <f t="shared" si="4"/>
        <v>0</v>
      </c>
    </row>
    <row r="195" spans="1:9" ht="29.25" customHeight="1">
      <c r="A195" s="488" t="s">
        <v>40</v>
      </c>
      <c r="B195" s="92" t="s">
        <v>169</v>
      </c>
      <c r="C195" s="50" t="s">
        <v>136</v>
      </c>
      <c r="D195" s="55" t="s">
        <v>136</v>
      </c>
      <c r="E195" s="27" t="s">
        <v>274</v>
      </c>
      <c r="F195" s="46"/>
      <c r="G195" s="28">
        <f>SUM(G196:G197)</f>
        <v>200000</v>
      </c>
      <c r="H195" s="28">
        <f>SUM(H196:H197)</f>
        <v>0</v>
      </c>
      <c r="I195" s="326">
        <f t="shared" si="4"/>
        <v>0</v>
      </c>
    </row>
    <row r="196" spans="1:9" ht="27" customHeight="1">
      <c r="A196" s="454" t="s">
        <v>241</v>
      </c>
      <c r="B196" s="92" t="s">
        <v>169</v>
      </c>
      <c r="C196" s="40" t="s">
        <v>136</v>
      </c>
      <c r="D196" s="76" t="s">
        <v>136</v>
      </c>
      <c r="E196" s="8" t="s">
        <v>274</v>
      </c>
      <c r="F196" s="125" t="s">
        <v>215</v>
      </c>
      <c r="G196" s="17">
        <v>89000</v>
      </c>
      <c r="H196" s="17"/>
      <c r="I196" s="326">
        <f t="shared" si="4"/>
        <v>0</v>
      </c>
    </row>
    <row r="197" spans="1:9" ht="16.5" customHeight="1">
      <c r="A197" s="457" t="s">
        <v>210</v>
      </c>
      <c r="B197" s="92" t="s">
        <v>169</v>
      </c>
      <c r="C197" s="40" t="s">
        <v>136</v>
      </c>
      <c r="D197" s="76" t="s">
        <v>136</v>
      </c>
      <c r="E197" s="8" t="s">
        <v>274</v>
      </c>
      <c r="F197" s="139" t="s">
        <v>209</v>
      </c>
      <c r="G197" s="17">
        <v>111000</v>
      </c>
      <c r="H197" s="17"/>
      <c r="I197" s="326">
        <f t="shared" si="4"/>
        <v>0</v>
      </c>
    </row>
    <row r="198" spans="1:9" ht="18.75" customHeight="1">
      <c r="A198" s="478" t="s">
        <v>158</v>
      </c>
      <c r="B198" s="92" t="s">
        <v>169</v>
      </c>
      <c r="C198" s="38" t="s">
        <v>136</v>
      </c>
      <c r="D198" s="68" t="s">
        <v>138</v>
      </c>
      <c r="E198" s="7"/>
      <c r="F198" s="117"/>
      <c r="G198" s="18">
        <f>G199+G207+G211+G216+G219</f>
        <v>14560867</v>
      </c>
      <c r="H198" s="18">
        <f>H199+H207+H211+H216+H219</f>
        <v>2050095.42</v>
      </c>
      <c r="I198" s="326">
        <f t="shared" si="4"/>
        <v>14.079487299760377</v>
      </c>
    </row>
    <row r="199" spans="1:9" ht="32.25" customHeight="1">
      <c r="A199" s="480" t="s">
        <v>41</v>
      </c>
      <c r="B199" s="92" t="s">
        <v>169</v>
      </c>
      <c r="C199" s="41" t="s">
        <v>136</v>
      </c>
      <c r="D199" s="54" t="s">
        <v>138</v>
      </c>
      <c r="E199" s="11" t="s">
        <v>42</v>
      </c>
      <c r="F199" s="120"/>
      <c r="G199" s="16">
        <f>SUM(G200:G206)</f>
        <v>11334867</v>
      </c>
      <c r="H199" s="16">
        <f>SUM(H200:H206)</f>
        <v>2018095.42</v>
      </c>
      <c r="I199" s="326">
        <f t="shared" si="4"/>
        <v>17.80431495137967</v>
      </c>
    </row>
    <row r="200" spans="1:9" ht="25.5" customHeight="1">
      <c r="A200" s="454" t="s">
        <v>237</v>
      </c>
      <c r="B200" s="92" t="s">
        <v>169</v>
      </c>
      <c r="C200" s="40" t="s">
        <v>136</v>
      </c>
      <c r="D200" s="53" t="s">
        <v>138</v>
      </c>
      <c r="E200" s="8" t="s">
        <v>42</v>
      </c>
      <c r="F200" s="130" t="s">
        <v>238</v>
      </c>
      <c r="G200" s="17">
        <v>9631200</v>
      </c>
      <c r="H200" s="17">
        <v>1835483.1</v>
      </c>
      <c r="I200" s="326">
        <f t="shared" si="4"/>
        <v>19.05767817094443</v>
      </c>
    </row>
    <row r="201" spans="1:9" ht="25.5">
      <c r="A201" s="454" t="s">
        <v>240</v>
      </c>
      <c r="B201" s="92" t="s">
        <v>169</v>
      </c>
      <c r="C201" s="40" t="s">
        <v>136</v>
      </c>
      <c r="D201" s="53" t="s">
        <v>138</v>
      </c>
      <c r="E201" s="8" t="s">
        <v>42</v>
      </c>
      <c r="F201" s="130" t="s">
        <v>239</v>
      </c>
      <c r="G201" s="17">
        <v>130000</v>
      </c>
      <c r="H201" s="17">
        <v>102362.5</v>
      </c>
      <c r="I201" s="326">
        <f t="shared" si="4"/>
        <v>78.74038461538461</v>
      </c>
    </row>
    <row r="202" spans="1:9" ht="15.75" customHeight="1">
      <c r="A202" s="454" t="s">
        <v>212</v>
      </c>
      <c r="B202" s="92" t="s">
        <v>169</v>
      </c>
      <c r="C202" s="40" t="s">
        <v>136</v>
      </c>
      <c r="D202" s="53" t="s">
        <v>138</v>
      </c>
      <c r="E202" s="8" t="s">
        <v>42</v>
      </c>
      <c r="F202" s="130" t="s">
        <v>214</v>
      </c>
      <c r="G202" s="17">
        <v>81000</v>
      </c>
      <c r="H202" s="17"/>
      <c r="I202" s="326">
        <f t="shared" si="4"/>
        <v>0</v>
      </c>
    </row>
    <row r="203" spans="1:9" ht="27" customHeight="1">
      <c r="A203" s="454" t="s">
        <v>241</v>
      </c>
      <c r="B203" s="92" t="s">
        <v>169</v>
      </c>
      <c r="C203" s="40" t="s">
        <v>136</v>
      </c>
      <c r="D203" s="53" t="s">
        <v>138</v>
      </c>
      <c r="E203" s="8" t="s">
        <v>42</v>
      </c>
      <c r="F203" s="130" t="s">
        <v>215</v>
      </c>
      <c r="G203" s="17">
        <v>485000</v>
      </c>
      <c r="H203" s="17">
        <v>74982.64</v>
      </c>
      <c r="I203" s="326">
        <f t="shared" si="4"/>
        <v>15.460338144329896</v>
      </c>
    </row>
    <row r="204" spans="1:9" ht="21.75" customHeight="1">
      <c r="A204" s="454" t="s">
        <v>231</v>
      </c>
      <c r="B204" s="92" t="s">
        <v>169</v>
      </c>
      <c r="C204" s="40" t="s">
        <v>136</v>
      </c>
      <c r="D204" s="53" t="s">
        <v>138</v>
      </c>
      <c r="E204" s="8" t="s">
        <v>42</v>
      </c>
      <c r="F204" s="125" t="s">
        <v>234</v>
      </c>
      <c r="G204" s="17">
        <v>40000</v>
      </c>
      <c r="H204" s="17">
        <v>362</v>
      </c>
      <c r="I204" s="326">
        <f t="shared" si="4"/>
        <v>0.905</v>
      </c>
    </row>
    <row r="205" spans="1:9" ht="24.75" customHeight="1">
      <c r="A205" s="454" t="s">
        <v>233</v>
      </c>
      <c r="B205" s="92" t="s">
        <v>169</v>
      </c>
      <c r="C205" s="40" t="s">
        <v>136</v>
      </c>
      <c r="D205" s="53" t="s">
        <v>138</v>
      </c>
      <c r="E205" s="8" t="s">
        <v>42</v>
      </c>
      <c r="F205" s="125" t="s">
        <v>235</v>
      </c>
      <c r="G205" s="17">
        <v>40000</v>
      </c>
      <c r="H205" s="17">
        <v>4905.18</v>
      </c>
      <c r="I205" s="326">
        <f t="shared" si="4"/>
        <v>12.26295</v>
      </c>
    </row>
    <row r="206" spans="1:9" ht="21.75" customHeight="1">
      <c r="A206" s="466" t="s">
        <v>230</v>
      </c>
      <c r="B206" s="92" t="s">
        <v>169</v>
      </c>
      <c r="C206" s="40" t="s">
        <v>136</v>
      </c>
      <c r="D206" s="53" t="s">
        <v>138</v>
      </c>
      <c r="E206" s="8" t="s">
        <v>42</v>
      </c>
      <c r="F206" s="125" t="s">
        <v>205</v>
      </c>
      <c r="G206" s="17">
        <v>927667</v>
      </c>
      <c r="H206" s="17"/>
      <c r="I206" s="326">
        <f t="shared" si="4"/>
        <v>0</v>
      </c>
    </row>
    <row r="207" spans="1:9" ht="44.25" customHeight="1">
      <c r="A207" s="471" t="s">
        <v>126</v>
      </c>
      <c r="B207" s="92" t="s">
        <v>169</v>
      </c>
      <c r="C207" s="39" t="s">
        <v>136</v>
      </c>
      <c r="D207" s="55" t="s">
        <v>138</v>
      </c>
      <c r="E207" s="27" t="s">
        <v>127</v>
      </c>
      <c r="F207" s="118"/>
      <c r="G207" s="28">
        <f>SUM(G208:G210)</f>
        <v>150000</v>
      </c>
      <c r="H207" s="28">
        <f>SUM(H208:H210)</f>
        <v>26000</v>
      </c>
      <c r="I207" s="326">
        <f>H207/G207*100</f>
        <v>17.333333333333336</v>
      </c>
    </row>
    <row r="208" spans="1:9" ht="30" customHeight="1">
      <c r="A208" s="454" t="s">
        <v>241</v>
      </c>
      <c r="B208" s="92" t="s">
        <v>169</v>
      </c>
      <c r="C208" s="40" t="s">
        <v>136</v>
      </c>
      <c r="D208" s="53" t="s">
        <v>138</v>
      </c>
      <c r="E208" s="8" t="s">
        <v>127</v>
      </c>
      <c r="F208" s="102" t="s">
        <v>215</v>
      </c>
      <c r="G208" s="22">
        <v>25700</v>
      </c>
      <c r="H208" s="22">
        <v>11000</v>
      </c>
      <c r="I208" s="326">
        <f>H208/G208*100</f>
        <v>42.80155642023346</v>
      </c>
    </row>
    <row r="209" spans="1:9" ht="21.75" customHeight="1">
      <c r="A209" s="457" t="s">
        <v>210</v>
      </c>
      <c r="B209" s="92" t="s">
        <v>169</v>
      </c>
      <c r="C209" s="40" t="s">
        <v>136</v>
      </c>
      <c r="D209" s="53" t="s">
        <v>138</v>
      </c>
      <c r="E209" s="8" t="s">
        <v>127</v>
      </c>
      <c r="F209" s="130" t="s">
        <v>209</v>
      </c>
      <c r="G209" s="17">
        <v>15000</v>
      </c>
      <c r="H209" s="17">
        <v>15000</v>
      </c>
      <c r="I209" s="326">
        <f>H209/G209*100</f>
        <v>100</v>
      </c>
    </row>
    <row r="210" spans="1:9" ht="21.75" customHeight="1">
      <c r="A210" s="466" t="s">
        <v>230</v>
      </c>
      <c r="B210" s="92" t="s">
        <v>169</v>
      </c>
      <c r="C210" s="40" t="s">
        <v>136</v>
      </c>
      <c r="D210" s="53" t="s">
        <v>138</v>
      </c>
      <c r="E210" s="8" t="s">
        <v>127</v>
      </c>
      <c r="F210" s="130" t="s">
        <v>205</v>
      </c>
      <c r="G210" s="17">
        <v>109300</v>
      </c>
      <c r="H210" s="17"/>
      <c r="I210" s="326">
        <f>H210/G210*100</f>
        <v>0</v>
      </c>
    </row>
    <row r="211" spans="1:9" ht="25.5">
      <c r="A211" s="471" t="s">
        <v>43</v>
      </c>
      <c r="B211" s="92" t="s">
        <v>169</v>
      </c>
      <c r="C211" s="39" t="s">
        <v>136</v>
      </c>
      <c r="D211" s="55" t="s">
        <v>138</v>
      </c>
      <c r="E211" s="27" t="s">
        <v>247</v>
      </c>
      <c r="F211" s="118"/>
      <c r="G211" s="28">
        <f>G212+G213+G214</f>
        <v>2470000</v>
      </c>
      <c r="H211" s="28">
        <f>H212+H213+H214</f>
        <v>0</v>
      </c>
      <c r="I211" s="326">
        <f t="shared" si="4"/>
        <v>0</v>
      </c>
    </row>
    <row r="212" spans="1:9" ht="24" customHeight="1">
      <c r="A212" s="454" t="s">
        <v>241</v>
      </c>
      <c r="B212" s="92" t="s">
        <v>169</v>
      </c>
      <c r="C212" s="40" t="s">
        <v>136</v>
      </c>
      <c r="D212" s="53" t="s">
        <v>138</v>
      </c>
      <c r="E212" s="8" t="s">
        <v>247</v>
      </c>
      <c r="F212" s="130" t="s">
        <v>215</v>
      </c>
      <c r="G212" s="17">
        <v>100000</v>
      </c>
      <c r="H212" s="17"/>
      <c r="I212" s="326">
        <f t="shared" si="4"/>
        <v>0</v>
      </c>
    </row>
    <row r="213" spans="1:9" ht="19.5" customHeight="1">
      <c r="A213" s="457" t="s">
        <v>210</v>
      </c>
      <c r="B213" s="92" t="s">
        <v>169</v>
      </c>
      <c r="C213" s="40" t="s">
        <v>136</v>
      </c>
      <c r="D213" s="53" t="s">
        <v>138</v>
      </c>
      <c r="E213" s="8" t="s">
        <v>247</v>
      </c>
      <c r="F213" s="130" t="s">
        <v>209</v>
      </c>
      <c r="G213" s="17">
        <v>870000</v>
      </c>
      <c r="H213" s="17"/>
      <c r="I213" s="326">
        <f t="shared" si="4"/>
        <v>0</v>
      </c>
    </row>
    <row r="214" spans="1:9" ht="45" customHeight="1">
      <c r="A214" s="480" t="s">
        <v>44</v>
      </c>
      <c r="B214" s="92" t="s">
        <v>169</v>
      </c>
      <c r="C214" s="391" t="s">
        <v>136</v>
      </c>
      <c r="D214" s="392" t="s">
        <v>138</v>
      </c>
      <c r="E214" s="393" t="s">
        <v>45</v>
      </c>
      <c r="F214" s="394"/>
      <c r="G214" s="395">
        <f>G215</f>
        <v>1500000</v>
      </c>
      <c r="H214" s="395">
        <f>H215</f>
        <v>0</v>
      </c>
      <c r="I214" s="326">
        <f t="shared" si="4"/>
        <v>0</v>
      </c>
    </row>
    <row r="215" spans="1:9" ht="27" customHeight="1">
      <c r="A215" s="454" t="s">
        <v>241</v>
      </c>
      <c r="B215" s="92" t="s">
        <v>169</v>
      </c>
      <c r="C215" s="40" t="s">
        <v>136</v>
      </c>
      <c r="D215" s="53" t="s">
        <v>138</v>
      </c>
      <c r="E215" s="8" t="s">
        <v>45</v>
      </c>
      <c r="F215" s="130" t="s">
        <v>215</v>
      </c>
      <c r="G215" s="17">
        <v>1500000</v>
      </c>
      <c r="H215" s="17"/>
      <c r="I215" s="326">
        <f t="shared" si="4"/>
        <v>0</v>
      </c>
    </row>
    <row r="216" spans="1:9" ht="18" customHeight="1">
      <c r="A216" s="471" t="s">
        <v>46</v>
      </c>
      <c r="B216" s="92" t="s">
        <v>169</v>
      </c>
      <c r="C216" s="39" t="s">
        <v>136</v>
      </c>
      <c r="D216" s="55" t="s">
        <v>138</v>
      </c>
      <c r="E216" s="27" t="s">
        <v>47</v>
      </c>
      <c r="F216" s="118"/>
      <c r="G216" s="28">
        <f>G217+G218</f>
        <v>606000</v>
      </c>
      <c r="H216" s="28">
        <f>H217+H218</f>
        <v>6000</v>
      </c>
      <c r="I216" s="326">
        <f t="shared" si="4"/>
        <v>0.9900990099009901</v>
      </c>
    </row>
    <row r="217" spans="1:9" ht="31.5" customHeight="1">
      <c r="A217" s="454" t="s">
        <v>241</v>
      </c>
      <c r="B217" s="92" t="s">
        <v>169</v>
      </c>
      <c r="C217" s="40" t="s">
        <v>136</v>
      </c>
      <c r="D217" s="53" t="s">
        <v>138</v>
      </c>
      <c r="E217" s="8" t="s">
        <v>47</v>
      </c>
      <c r="F217" s="130" t="s">
        <v>215</v>
      </c>
      <c r="G217" s="17">
        <v>450000</v>
      </c>
      <c r="H217" s="17"/>
      <c r="I217" s="326">
        <f t="shared" si="4"/>
        <v>0</v>
      </c>
    </row>
    <row r="218" spans="1:9" ht="18" customHeight="1">
      <c r="A218" s="457" t="s">
        <v>210</v>
      </c>
      <c r="B218" s="92" t="s">
        <v>169</v>
      </c>
      <c r="C218" s="40" t="s">
        <v>136</v>
      </c>
      <c r="D218" s="53" t="s">
        <v>138</v>
      </c>
      <c r="E218" s="8" t="s">
        <v>47</v>
      </c>
      <c r="F218" s="130" t="s">
        <v>209</v>
      </c>
      <c r="G218" s="17">
        <v>156000</v>
      </c>
      <c r="H218" s="17">
        <v>6000</v>
      </c>
      <c r="I218" s="326">
        <f t="shared" si="4"/>
        <v>3.8461538461538463</v>
      </c>
    </row>
    <row r="219" spans="1:9" ht="28.5" customHeight="1">
      <c r="A219" s="471" t="s">
        <v>578</v>
      </c>
      <c r="B219" s="92" t="s">
        <v>169</v>
      </c>
      <c r="C219" s="39" t="s">
        <v>136</v>
      </c>
      <c r="D219" s="55" t="s">
        <v>138</v>
      </c>
      <c r="E219" s="27" t="s">
        <v>544</v>
      </c>
      <c r="F219" s="118"/>
      <c r="G219" s="28">
        <f>G220</f>
        <v>0</v>
      </c>
      <c r="H219" s="28">
        <f>H220</f>
        <v>0</v>
      </c>
      <c r="I219" s="326"/>
    </row>
    <row r="220" spans="1:9" ht="17.25" customHeight="1">
      <c r="A220" s="457" t="s">
        <v>210</v>
      </c>
      <c r="B220" s="92" t="s">
        <v>169</v>
      </c>
      <c r="C220" s="40" t="s">
        <v>136</v>
      </c>
      <c r="D220" s="53" t="s">
        <v>138</v>
      </c>
      <c r="E220" s="8" t="s">
        <v>544</v>
      </c>
      <c r="F220" s="130" t="s">
        <v>209</v>
      </c>
      <c r="G220" s="17"/>
      <c r="H220" s="17"/>
      <c r="I220" s="326"/>
    </row>
    <row r="221" spans="1:9" ht="19.5" customHeight="1">
      <c r="A221" s="490" t="s">
        <v>200</v>
      </c>
      <c r="B221" s="93" t="s">
        <v>169</v>
      </c>
      <c r="C221" s="43" t="s">
        <v>137</v>
      </c>
      <c r="D221" s="72"/>
      <c r="E221" s="12"/>
      <c r="F221" s="136"/>
      <c r="G221" s="19">
        <f>G222</f>
        <v>13080900</v>
      </c>
      <c r="H221" s="19">
        <f>H222</f>
        <v>2108757</v>
      </c>
      <c r="I221" s="326">
        <f t="shared" si="4"/>
        <v>16.12088617755659</v>
      </c>
    </row>
    <row r="222" spans="1:9" ht="19.5" customHeight="1">
      <c r="A222" s="478" t="s">
        <v>159</v>
      </c>
      <c r="B222" s="92" t="s">
        <v>169</v>
      </c>
      <c r="C222" s="34" t="s">
        <v>137</v>
      </c>
      <c r="D222" s="68" t="s">
        <v>135</v>
      </c>
      <c r="E222" s="7"/>
      <c r="F222" s="117"/>
      <c r="G222" s="20">
        <f>G223</f>
        <v>13080900</v>
      </c>
      <c r="H222" s="20">
        <f>H223</f>
        <v>2108757</v>
      </c>
      <c r="I222" s="326">
        <f t="shared" si="4"/>
        <v>16.12088617755659</v>
      </c>
    </row>
    <row r="223" spans="1:9" ht="18.75">
      <c r="A223" s="491" t="s">
        <v>48</v>
      </c>
      <c r="B223" s="92" t="s">
        <v>169</v>
      </c>
      <c r="C223" s="396" t="s">
        <v>137</v>
      </c>
      <c r="D223" s="397" t="s">
        <v>135</v>
      </c>
      <c r="E223" s="398" t="s">
        <v>49</v>
      </c>
      <c r="F223" s="399"/>
      <c r="G223" s="400">
        <f>G224+G243+G246+G249+G252</f>
        <v>13080900</v>
      </c>
      <c r="H223" s="400">
        <f>H224+H243+H246+H249+H252</f>
        <v>2108757</v>
      </c>
      <c r="I223" s="326">
        <f t="shared" si="4"/>
        <v>16.12088617755659</v>
      </c>
    </row>
    <row r="224" spans="1:9" ht="38.25">
      <c r="A224" s="455" t="s">
        <v>50</v>
      </c>
      <c r="B224" s="92" t="s">
        <v>169</v>
      </c>
      <c r="C224" s="34" t="s">
        <v>51</v>
      </c>
      <c r="D224" s="68" t="s">
        <v>135</v>
      </c>
      <c r="E224" s="7" t="s">
        <v>52</v>
      </c>
      <c r="F224" s="117"/>
      <c r="G224" s="20">
        <f>G225+G229+G231+G235</f>
        <v>12230900</v>
      </c>
      <c r="H224" s="20">
        <f>H225+H229+H231+H235</f>
        <v>2015238.44</v>
      </c>
      <c r="I224" s="326">
        <f t="shared" si="4"/>
        <v>16.476616111651634</v>
      </c>
    </row>
    <row r="225" spans="1:9" ht="28.5" customHeight="1">
      <c r="A225" s="471" t="s">
        <v>53</v>
      </c>
      <c r="B225" s="92" t="s">
        <v>169</v>
      </c>
      <c r="C225" s="33" t="s">
        <v>137</v>
      </c>
      <c r="D225" s="55" t="s">
        <v>135</v>
      </c>
      <c r="E225" s="27" t="s">
        <v>54</v>
      </c>
      <c r="F225" s="118"/>
      <c r="G225" s="28">
        <f>SUM(G226:G228)</f>
        <v>1000000</v>
      </c>
      <c r="H225" s="28">
        <f>SUM(H226:H228)</f>
        <v>21017.63</v>
      </c>
      <c r="I225" s="326">
        <f t="shared" si="4"/>
        <v>2.101763</v>
      </c>
    </row>
    <row r="226" spans="1:9" ht="27.75" customHeight="1">
      <c r="A226" s="454" t="s">
        <v>237</v>
      </c>
      <c r="B226" s="92" t="s">
        <v>169</v>
      </c>
      <c r="C226" s="101" t="s">
        <v>137</v>
      </c>
      <c r="D226" s="103" t="s">
        <v>135</v>
      </c>
      <c r="E226" s="102" t="s">
        <v>54</v>
      </c>
      <c r="F226" s="130" t="s">
        <v>238</v>
      </c>
      <c r="G226" s="104">
        <v>750000</v>
      </c>
      <c r="H226" s="104">
        <v>21017.63</v>
      </c>
      <c r="I226" s="326">
        <f t="shared" si="4"/>
        <v>2.8023506666666664</v>
      </c>
    </row>
    <row r="227" spans="1:9" ht="21" customHeight="1">
      <c r="A227" s="454" t="s">
        <v>240</v>
      </c>
      <c r="B227" s="92" t="s">
        <v>169</v>
      </c>
      <c r="C227" s="101" t="s">
        <v>137</v>
      </c>
      <c r="D227" s="103" t="s">
        <v>135</v>
      </c>
      <c r="E227" s="102" t="s">
        <v>54</v>
      </c>
      <c r="F227" s="130" t="s">
        <v>239</v>
      </c>
      <c r="G227" s="104">
        <v>4000</v>
      </c>
      <c r="H227" s="104"/>
      <c r="I227" s="326">
        <f t="shared" si="4"/>
        <v>0</v>
      </c>
    </row>
    <row r="228" spans="1:9" ht="26.25" customHeight="1">
      <c r="A228" s="454" t="s">
        <v>241</v>
      </c>
      <c r="B228" s="92" t="s">
        <v>169</v>
      </c>
      <c r="C228" s="101" t="s">
        <v>137</v>
      </c>
      <c r="D228" s="103" t="s">
        <v>135</v>
      </c>
      <c r="E228" s="102" t="s">
        <v>54</v>
      </c>
      <c r="F228" s="125" t="s">
        <v>215</v>
      </c>
      <c r="G228" s="104">
        <v>246000</v>
      </c>
      <c r="H228" s="104"/>
      <c r="I228" s="326">
        <f>H228/G228*100</f>
        <v>0</v>
      </c>
    </row>
    <row r="229" spans="1:9" ht="23.25" customHeight="1">
      <c r="A229" s="492" t="s">
        <v>545</v>
      </c>
      <c r="B229" s="92" t="s">
        <v>169</v>
      </c>
      <c r="C229" s="155" t="s">
        <v>137</v>
      </c>
      <c r="D229" s="156" t="s">
        <v>135</v>
      </c>
      <c r="E229" s="157" t="s">
        <v>546</v>
      </c>
      <c r="F229" s="158"/>
      <c r="G229" s="159">
        <f>G230</f>
        <v>0</v>
      </c>
      <c r="H229" s="159">
        <f>H230</f>
        <v>0</v>
      </c>
      <c r="I229" s="326"/>
    </row>
    <row r="230" spans="1:9" ht="36" customHeight="1">
      <c r="A230" s="454" t="s">
        <v>267</v>
      </c>
      <c r="B230" s="92" t="s">
        <v>169</v>
      </c>
      <c r="C230" s="32" t="s">
        <v>137</v>
      </c>
      <c r="D230" s="53" t="s">
        <v>135</v>
      </c>
      <c r="E230" s="8" t="s">
        <v>546</v>
      </c>
      <c r="F230" s="125" t="s">
        <v>266</v>
      </c>
      <c r="G230" s="17"/>
      <c r="H230" s="17"/>
      <c r="I230" s="326"/>
    </row>
    <row r="231" spans="1:9" ht="30.75" customHeight="1">
      <c r="A231" s="458" t="s">
        <v>55</v>
      </c>
      <c r="B231" s="92" t="s">
        <v>169</v>
      </c>
      <c r="C231" s="33" t="s">
        <v>137</v>
      </c>
      <c r="D231" s="55" t="s">
        <v>135</v>
      </c>
      <c r="E231" s="27" t="s">
        <v>56</v>
      </c>
      <c r="F231" s="118"/>
      <c r="G231" s="28">
        <f>G232+G233+G234</f>
        <v>315000</v>
      </c>
      <c r="H231" s="28">
        <f>H232+H233+H234</f>
        <v>30474.239999999998</v>
      </c>
      <c r="I231" s="326">
        <f>H231/G231*100</f>
        <v>9.674361904761904</v>
      </c>
    </row>
    <row r="232" spans="1:9" ht="19.5" customHeight="1">
      <c r="A232" s="454" t="s">
        <v>240</v>
      </c>
      <c r="B232" s="92" t="s">
        <v>169</v>
      </c>
      <c r="C232" s="42" t="s">
        <v>137</v>
      </c>
      <c r="D232" s="53" t="s">
        <v>135</v>
      </c>
      <c r="E232" s="8" t="s">
        <v>56</v>
      </c>
      <c r="F232" s="125" t="s">
        <v>239</v>
      </c>
      <c r="G232" s="17">
        <v>10000</v>
      </c>
      <c r="H232" s="17">
        <v>1665</v>
      </c>
      <c r="I232" s="326">
        <f t="shared" si="4"/>
        <v>16.650000000000002</v>
      </c>
    </row>
    <row r="233" spans="1:9" ht="24" customHeight="1">
      <c r="A233" s="454" t="s">
        <v>241</v>
      </c>
      <c r="B233" s="92" t="s">
        <v>169</v>
      </c>
      <c r="C233" s="42" t="s">
        <v>137</v>
      </c>
      <c r="D233" s="53" t="s">
        <v>135</v>
      </c>
      <c r="E233" s="8" t="s">
        <v>56</v>
      </c>
      <c r="F233" s="125" t="s">
        <v>215</v>
      </c>
      <c r="G233" s="17">
        <v>285000</v>
      </c>
      <c r="H233" s="17">
        <v>18086.52</v>
      </c>
      <c r="I233" s="326">
        <f t="shared" si="4"/>
        <v>6.346147368421053</v>
      </c>
    </row>
    <row r="234" spans="1:9" ht="23.25" customHeight="1">
      <c r="A234" s="454" t="s">
        <v>233</v>
      </c>
      <c r="B234" s="92" t="s">
        <v>169</v>
      </c>
      <c r="C234" s="42" t="s">
        <v>137</v>
      </c>
      <c r="D234" s="53" t="s">
        <v>135</v>
      </c>
      <c r="E234" s="8" t="s">
        <v>56</v>
      </c>
      <c r="F234" s="125" t="s">
        <v>235</v>
      </c>
      <c r="G234" s="17">
        <v>20000</v>
      </c>
      <c r="H234" s="17">
        <v>10722.72</v>
      </c>
      <c r="I234" s="326">
        <f t="shared" si="4"/>
        <v>53.61359999999999</v>
      </c>
    </row>
    <row r="235" spans="1:9" ht="18" customHeight="1">
      <c r="A235" s="458" t="s">
        <v>57</v>
      </c>
      <c r="B235" s="92" t="s">
        <v>169</v>
      </c>
      <c r="C235" s="33" t="s">
        <v>137</v>
      </c>
      <c r="D235" s="55" t="s">
        <v>135</v>
      </c>
      <c r="E235" s="27" t="s">
        <v>58</v>
      </c>
      <c r="F235" s="118"/>
      <c r="G235" s="28">
        <f>SUM(G236:G242)</f>
        <v>10915900</v>
      </c>
      <c r="H235" s="28">
        <f>SUM(H236:H242)</f>
        <v>1963746.5699999998</v>
      </c>
      <c r="I235" s="326">
        <f>H235/G235*100</f>
        <v>17.989781602982806</v>
      </c>
    </row>
    <row r="236" spans="1:9" ht="37.5" customHeight="1">
      <c r="A236" s="454" t="s">
        <v>237</v>
      </c>
      <c r="B236" s="92" t="s">
        <v>169</v>
      </c>
      <c r="C236" s="42" t="s">
        <v>137</v>
      </c>
      <c r="D236" s="53" t="s">
        <v>135</v>
      </c>
      <c r="E236" s="8" t="s">
        <v>58</v>
      </c>
      <c r="F236" s="130" t="s">
        <v>238</v>
      </c>
      <c r="G236" s="17">
        <v>9300000</v>
      </c>
      <c r="H236" s="17">
        <v>1704078.19</v>
      </c>
      <c r="I236" s="326">
        <f t="shared" si="4"/>
        <v>18.32342139784946</v>
      </c>
    </row>
    <row r="237" spans="1:9" ht="24" customHeight="1">
      <c r="A237" s="454" t="s">
        <v>240</v>
      </c>
      <c r="B237" s="92" t="s">
        <v>169</v>
      </c>
      <c r="C237" s="42" t="s">
        <v>137</v>
      </c>
      <c r="D237" s="53" t="s">
        <v>135</v>
      </c>
      <c r="E237" s="8" t="s">
        <v>58</v>
      </c>
      <c r="F237" s="130" t="s">
        <v>239</v>
      </c>
      <c r="G237" s="17">
        <v>109000</v>
      </c>
      <c r="H237" s="17">
        <v>6224.2</v>
      </c>
      <c r="I237" s="326">
        <f t="shared" si="4"/>
        <v>5.710275229357798</v>
      </c>
    </row>
    <row r="238" spans="1:9" ht="27.75" customHeight="1">
      <c r="A238" s="454" t="s">
        <v>212</v>
      </c>
      <c r="B238" s="92" t="s">
        <v>169</v>
      </c>
      <c r="C238" s="42" t="s">
        <v>137</v>
      </c>
      <c r="D238" s="53" t="s">
        <v>135</v>
      </c>
      <c r="E238" s="8" t="s">
        <v>58</v>
      </c>
      <c r="F238" s="130" t="s">
        <v>214</v>
      </c>
      <c r="G238" s="17"/>
      <c r="H238" s="17"/>
      <c r="I238" s="326"/>
    </row>
    <row r="239" spans="1:9" ht="32.25" customHeight="1">
      <c r="A239" s="454" t="s">
        <v>241</v>
      </c>
      <c r="B239" s="92" t="s">
        <v>169</v>
      </c>
      <c r="C239" s="42" t="s">
        <v>137</v>
      </c>
      <c r="D239" s="53" t="s">
        <v>135</v>
      </c>
      <c r="E239" s="8" t="s">
        <v>58</v>
      </c>
      <c r="F239" s="125" t="s">
        <v>215</v>
      </c>
      <c r="G239" s="17">
        <v>1456400</v>
      </c>
      <c r="H239" s="17">
        <v>244829.22</v>
      </c>
      <c r="I239" s="326">
        <f t="shared" si="4"/>
        <v>16.810575391375995</v>
      </c>
    </row>
    <row r="240" spans="1:9" ht="69" customHeight="1">
      <c r="A240" s="454" t="s">
        <v>236</v>
      </c>
      <c r="B240" s="92" t="s">
        <v>169</v>
      </c>
      <c r="C240" s="42" t="s">
        <v>137</v>
      </c>
      <c r="D240" s="53" t="s">
        <v>135</v>
      </c>
      <c r="E240" s="8" t="s">
        <v>58</v>
      </c>
      <c r="F240" s="125" t="s">
        <v>232</v>
      </c>
      <c r="G240" s="17">
        <v>12500</v>
      </c>
      <c r="H240" s="17"/>
      <c r="I240" s="326">
        <f t="shared" si="4"/>
        <v>0</v>
      </c>
    </row>
    <row r="241" spans="1:9" ht="18.75">
      <c r="A241" s="454" t="s">
        <v>231</v>
      </c>
      <c r="B241" s="92" t="s">
        <v>169</v>
      </c>
      <c r="C241" s="42" t="s">
        <v>137</v>
      </c>
      <c r="D241" s="53" t="s">
        <v>135</v>
      </c>
      <c r="E241" s="8" t="s">
        <v>58</v>
      </c>
      <c r="F241" s="125" t="s">
        <v>234</v>
      </c>
      <c r="G241" s="17">
        <v>26000</v>
      </c>
      <c r="H241" s="17">
        <v>3660</v>
      </c>
      <c r="I241" s="326">
        <f t="shared" si="4"/>
        <v>14.076923076923077</v>
      </c>
    </row>
    <row r="242" spans="1:9" ht="18.75">
      <c r="A242" s="454" t="s">
        <v>233</v>
      </c>
      <c r="B242" s="92" t="s">
        <v>169</v>
      </c>
      <c r="C242" s="42" t="s">
        <v>137</v>
      </c>
      <c r="D242" s="53" t="s">
        <v>135</v>
      </c>
      <c r="E242" s="8" t="s">
        <v>58</v>
      </c>
      <c r="F242" s="125" t="s">
        <v>235</v>
      </c>
      <c r="G242" s="17">
        <v>12000</v>
      </c>
      <c r="H242" s="17">
        <v>4954.96</v>
      </c>
      <c r="I242" s="326">
        <f t="shared" si="4"/>
        <v>41.291333333333334</v>
      </c>
    </row>
    <row r="243" spans="1:9" ht="18.75">
      <c r="A243" s="493" t="s">
        <v>59</v>
      </c>
      <c r="B243" s="92" t="s">
        <v>169</v>
      </c>
      <c r="C243" s="401" t="s">
        <v>137</v>
      </c>
      <c r="D243" s="393" t="s">
        <v>135</v>
      </c>
      <c r="E243" s="402" t="s">
        <v>60</v>
      </c>
      <c r="F243" s="403"/>
      <c r="G243" s="404">
        <f>G244</f>
        <v>300000</v>
      </c>
      <c r="H243" s="404">
        <f>H244</f>
        <v>10000</v>
      </c>
      <c r="I243" s="326">
        <f t="shared" si="4"/>
        <v>3.3333333333333335</v>
      </c>
    </row>
    <row r="244" spans="1:9" ht="25.5">
      <c r="A244" s="492" t="s">
        <v>61</v>
      </c>
      <c r="B244" s="92" t="s">
        <v>169</v>
      </c>
      <c r="C244" s="155" t="s">
        <v>137</v>
      </c>
      <c r="D244" s="156" t="s">
        <v>135</v>
      </c>
      <c r="E244" s="157" t="s">
        <v>62</v>
      </c>
      <c r="F244" s="158"/>
      <c r="G244" s="159">
        <f>G245</f>
        <v>300000</v>
      </c>
      <c r="H244" s="159">
        <f>H245</f>
        <v>10000</v>
      </c>
      <c r="I244" s="326">
        <f aca="true" t="shared" si="5" ref="I244:I323">H244/G244*100</f>
        <v>3.3333333333333335</v>
      </c>
    </row>
    <row r="245" spans="1:9" ht="25.5">
      <c r="A245" s="454" t="s">
        <v>241</v>
      </c>
      <c r="B245" s="92" t="s">
        <v>169</v>
      </c>
      <c r="C245" s="32" t="s">
        <v>137</v>
      </c>
      <c r="D245" s="53" t="s">
        <v>135</v>
      </c>
      <c r="E245" s="8" t="s">
        <v>62</v>
      </c>
      <c r="F245" s="125" t="s">
        <v>215</v>
      </c>
      <c r="G245" s="17">
        <v>300000</v>
      </c>
      <c r="H245" s="17">
        <v>10000</v>
      </c>
      <c r="I245" s="326">
        <f t="shared" si="5"/>
        <v>3.3333333333333335</v>
      </c>
    </row>
    <row r="246" spans="1:9" ht="18.75">
      <c r="A246" s="480" t="s">
        <v>63</v>
      </c>
      <c r="B246" s="92" t="s">
        <v>169</v>
      </c>
      <c r="C246" s="391" t="s">
        <v>137</v>
      </c>
      <c r="D246" s="392" t="s">
        <v>135</v>
      </c>
      <c r="E246" s="393" t="s">
        <v>64</v>
      </c>
      <c r="F246" s="405"/>
      <c r="G246" s="395">
        <f>G247</f>
        <v>300000</v>
      </c>
      <c r="H246" s="395">
        <f>H247</f>
        <v>83518.56</v>
      </c>
      <c r="I246" s="326">
        <f t="shared" si="5"/>
        <v>27.83952</v>
      </c>
    </row>
    <row r="247" spans="1:9" ht="18.75">
      <c r="A247" s="471" t="s">
        <v>65</v>
      </c>
      <c r="B247" s="92" t="s">
        <v>169</v>
      </c>
      <c r="C247" s="39" t="s">
        <v>137</v>
      </c>
      <c r="D247" s="55" t="s">
        <v>135</v>
      </c>
      <c r="E247" s="27" t="s">
        <v>66</v>
      </c>
      <c r="F247" s="118"/>
      <c r="G247" s="28">
        <f>G248</f>
        <v>300000</v>
      </c>
      <c r="H247" s="28">
        <f>H248</f>
        <v>83518.56</v>
      </c>
      <c r="I247" s="326">
        <f t="shared" si="5"/>
        <v>27.83952</v>
      </c>
    </row>
    <row r="248" spans="1:9" ht="25.5">
      <c r="A248" s="454" t="s">
        <v>241</v>
      </c>
      <c r="B248" s="92" t="s">
        <v>169</v>
      </c>
      <c r="C248" s="40" t="s">
        <v>137</v>
      </c>
      <c r="D248" s="53" t="s">
        <v>135</v>
      </c>
      <c r="E248" s="8" t="s">
        <v>66</v>
      </c>
      <c r="F248" s="125" t="s">
        <v>215</v>
      </c>
      <c r="G248" s="17">
        <v>300000</v>
      </c>
      <c r="H248" s="17">
        <v>83518.56</v>
      </c>
      <c r="I248" s="326">
        <f t="shared" si="5"/>
        <v>27.83952</v>
      </c>
    </row>
    <row r="249" spans="1:9" ht="18.75">
      <c r="A249" s="480" t="s">
        <v>46</v>
      </c>
      <c r="B249" s="92" t="s">
        <v>169</v>
      </c>
      <c r="C249" s="391" t="s">
        <v>137</v>
      </c>
      <c r="D249" s="392" t="s">
        <v>135</v>
      </c>
      <c r="E249" s="393" t="s">
        <v>67</v>
      </c>
      <c r="F249" s="405"/>
      <c r="G249" s="395">
        <f>G250</f>
        <v>150000</v>
      </c>
      <c r="H249" s="395">
        <f>H250</f>
        <v>0</v>
      </c>
      <c r="I249" s="326">
        <f t="shared" si="5"/>
        <v>0</v>
      </c>
    </row>
    <row r="250" spans="1:9" ht="25.5">
      <c r="A250" s="471" t="s">
        <v>68</v>
      </c>
      <c r="B250" s="92" t="s">
        <v>169</v>
      </c>
      <c r="C250" s="39" t="s">
        <v>137</v>
      </c>
      <c r="D250" s="55" t="s">
        <v>135</v>
      </c>
      <c r="E250" s="27" t="s">
        <v>248</v>
      </c>
      <c r="F250" s="118"/>
      <c r="G250" s="28">
        <f>G251</f>
        <v>150000</v>
      </c>
      <c r="H250" s="28">
        <f>H251</f>
        <v>0</v>
      </c>
      <c r="I250" s="326">
        <f t="shared" si="5"/>
        <v>0</v>
      </c>
    </row>
    <row r="251" spans="1:9" ht="25.5">
      <c r="A251" s="485" t="s">
        <v>241</v>
      </c>
      <c r="B251" s="92" t="s">
        <v>169</v>
      </c>
      <c r="C251" s="168" t="s">
        <v>137</v>
      </c>
      <c r="D251" s="53" t="s">
        <v>135</v>
      </c>
      <c r="E251" s="8" t="s">
        <v>248</v>
      </c>
      <c r="F251" s="125" t="s">
        <v>215</v>
      </c>
      <c r="G251" s="17">
        <v>150000</v>
      </c>
      <c r="H251" s="17"/>
      <c r="I251" s="326">
        <f t="shared" si="5"/>
        <v>0</v>
      </c>
    </row>
    <row r="252" spans="1:9" ht="18.75">
      <c r="A252" s="494" t="s">
        <v>69</v>
      </c>
      <c r="B252" s="92" t="s">
        <v>169</v>
      </c>
      <c r="C252" s="406" t="s">
        <v>137</v>
      </c>
      <c r="D252" s="392" t="s">
        <v>135</v>
      </c>
      <c r="E252" s="393" t="s">
        <v>70</v>
      </c>
      <c r="F252" s="405"/>
      <c r="G252" s="395">
        <f>G253</f>
        <v>100000</v>
      </c>
      <c r="H252" s="395">
        <f>H253</f>
        <v>0</v>
      </c>
      <c r="I252" s="326">
        <f t="shared" si="5"/>
        <v>0</v>
      </c>
    </row>
    <row r="253" spans="1:9" ht="25.5">
      <c r="A253" s="492" t="s">
        <v>71</v>
      </c>
      <c r="B253" s="92" t="s">
        <v>169</v>
      </c>
      <c r="C253" s="50" t="s">
        <v>137</v>
      </c>
      <c r="D253" s="55" t="s">
        <v>135</v>
      </c>
      <c r="E253" s="27" t="s">
        <v>249</v>
      </c>
      <c r="F253" s="118"/>
      <c r="G253" s="28">
        <f>G254</f>
        <v>100000</v>
      </c>
      <c r="H253" s="28">
        <f>H254</f>
        <v>0</v>
      </c>
      <c r="I253" s="326">
        <f t="shared" si="5"/>
        <v>0</v>
      </c>
    </row>
    <row r="254" spans="1:9" ht="25.5">
      <c r="A254" s="485" t="s">
        <v>241</v>
      </c>
      <c r="B254" s="92" t="s">
        <v>169</v>
      </c>
      <c r="C254" s="168" t="s">
        <v>137</v>
      </c>
      <c r="D254" s="53" t="s">
        <v>135</v>
      </c>
      <c r="E254" s="8" t="s">
        <v>249</v>
      </c>
      <c r="F254" s="125" t="s">
        <v>215</v>
      </c>
      <c r="G254" s="17">
        <v>100000</v>
      </c>
      <c r="H254" s="17"/>
      <c r="I254" s="326">
        <f>H254/G254*100</f>
        <v>0</v>
      </c>
    </row>
    <row r="255" spans="1:9" ht="18.75">
      <c r="A255" s="495" t="s">
        <v>72</v>
      </c>
      <c r="B255" s="93" t="s">
        <v>169</v>
      </c>
      <c r="C255" s="179" t="s">
        <v>138</v>
      </c>
      <c r="D255" s="176"/>
      <c r="E255" s="177"/>
      <c r="F255" s="178"/>
      <c r="G255" s="180">
        <f aca="true" t="shared" si="6" ref="G255:H257">G256</f>
        <v>802200</v>
      </c>
      <c r="H255" s="180">
        <f t="shared" si="6"/>
        <v>0</v>
      </c>
      <c r="I255" s="326">
        <f>H255/G255*100</f>
        <v>0</v>
      </c>
    </row>
    <row r="256" spans="1:9" ht="18.75">
      <c r="A256" s="496" t="s">
        <v>73</v>
      </c>
      <c r="B256" s="92" t="s">
        <v>169</v>
      </c>
      <c r="C256" s="31" t="s">
        <v>138</v>
      </c>
      <c r="D256" s="68" t="s">
        <v>135</v>
      </c>
      <c r="E256" s="7"/>
      <c r="F256" s="117"/>
      <c r="G256" s="18">
        <f t="shared" si="6"/>
        <v>802200</v>
      </c>
      <c r="H256" s="18">
        <f t="shared" si="6"/>
        <v>0</v>
      </c>
      <c r="I256" s="326">
        <f t="shared" si="5"/>
        <v>0</v>
      </c>
    </row>
    <row r="257" spans="1:9" ht="18.75">
      <c r="A257" s="497" t="s">
        <v>74</v>
      </c>
      <c r="B257" s="92" t="s">
        <v>169</v>
      </c>
      <c r="C257" s="33" t="s">
        <v>138</v>
      </c>
      <c r="D257" s="55" t="s">
        <v>135</v>
      </c>
      <c r="E257" s="27" t="s">
        <v>75</v>
      </c>
      <c r="F257" s="118"/>
      <c r="G257" s="28">
        <f t="shared" si="6"/>
        <v>802200</v>
      </c>
      <c r="H257" s="28">
        <f t="shared" si="6"/>
        <v>0</v>
      </c>
      <c r="I257" s="326">
        <f>H257/G257*100</f>
        <v>0</v>
      </c>
    </row>
    <row r="258" spans="1:9" ht="18.75">
      <c r="A258" s="498" t="s">
        <v>210</v>
      </c>
      <c r="B258" s="92" t="s">
        <v>169</v>
      </c>
      <c r="C258" s="42" t="s">
        <v>138</v>
      </c>
      <c r="D258" s="53" t="s">
        <v>135</v>
      </c>
      <c r="E258" s="8" t="s">
        <v>75</v>
      </c>
      <c r="F258" s="125" t="s">
        <v>209</v>
      </c>
      <c r="G258" s="17">
        <v>802200</v>
      </c>
      <c r="H258" s="17"/>
      <c r="I258" s="326">
        <f t="shared" si="5"/>
        <v>0</v>
      </c>
    </row>
    <row r="259" spans="1:9" ht="18.75">
      <c r="A259" s="476" t="s">
        <v>146</v>
      </c>
      <c r="B259" s="93" t="s">
        <v>169</v>
      </c>
      <c r="C259" s="179" t="s">
        <v>140</v>
      </c>
      <c r="D259" s="176"/>
      <c r="E259" s="177"/>
      <c r="F259" s="178"/>
      <c r="G259" s="180">
        <f>G260+G263+G268+G281+G304</f>
        <v>60117000</v>
      </c>
      <c r="H259" s="180">
        <f>H260+H263+H268+H281+H304</f>
        <v>12043573.91</v>
      </c>
      <c r="I259" s="326">
        <f t="shared" si="5"/>
        <v>20.033557745729162</v>
      </c>
    </row>
    <row r="260" spans="1:9" ht="18.75">
      <c r="A260" s="455" t="s">
        <v>151</v>
      </c>
      <c r="B260" s="92" t="s">
        <v>169</v>
      </c>
      <c r="C260" s="31" t="s">
        <v>140</v>
      </c>
      <c r="D260" s="68" t="s">
        <v>135</v>
      </c>
      <c r="E260" s="7"/>
      <c r="F260" s="117"/>
      <c r="G260" s="18">
        <f>G261</f>
        <v>4000000</v>
      </c>
      <c r="H260" s="18">
        <f>H261</f>
        <v>708284</v>
      </c>
      <c r="I260" s="326">
        <f t="shared" si="5"/>
        <v>17.7071</v>
      </c>
    </row>
    <row r="261" spans="1:9" ht="18.75">
      <c r="A261" s="471" t="s">
        <v>165</v>
      </c>
      <c r="B261" s="92" t="s">
        <v>169</v>
      </c>
      <c r="C261" s="33" t="s">
        <v>140</v>
      </c>
      <c r="D261" s="55" t="s">
        <v>135</v>
      </c>
      <c r="E261" s="27" t="s">
        <v>76</v>
      </c>
      <c r="F261" s="118"/>
      <c r="G261" s="28">
        <f>G262</f>
        <v>4000000</v>
      </c>
      <c r="H261" s="28">
        <f>H262</f>
        <v>708284</v>
      </c>
      <c r="I261" s="326">
        <f t="shared" si="5"/>
        <v>17.7071</v>
      </c>
    </row>
    <row r="262" spans="1:9" ht="18.75">
      <c r="A262" s="457" t="s">
        <v>252</v>
      </c>
      <c r="B262" s="92" t="s">
        <v>169</v>
      </c>
      <c r="C262" s="42" t="s">
        <v>140</v>
      </c>
      <c r="D262" s="53" t="s">
        <v>135</v>
      </c>
      <c r="E262" s="8" t="s">
        <v>76</v>
      </c>
      <c r="F262" s="125" t="s">
        <v>253</v>
      </c>
      <c r="G262" s="17">
        <v>4000000</v>
      </c>
      <c r="H262" s="17">
        <v>708284</v>
      </c>
      <c r="I262" s="326">
        <f t="shared" si="5"/>
        <v>17.7071</v>
      </c>
    </row>
    <row r="263" spans="1:9" ht="18.75">
      <c r="A263" s="455" t="s">
        <v>147</v>
      </c>
      <c r="B263" s="92" t="s">
        <v>169</v>
      </c>
      <c r="C263" s="31" t="s">
        <v>140</v>
      </c>
      <c r="D263" s="68" t="s">
        <v>142</v>
      </c>
      <c r="E263" s="8"/>
      <c r="F263" s="125"/>
      <c r="G263" s="18">
        <f>G264+G266</f>
        <v>24224000</v>
      </c>
      <c r="H263" s="18">
        <f>H264+H266</f>
        <v>4581759.96</v>
      </c>
      <c r="I263" s="326">
        <f t="shared" si="5"/>
        <v>18.914134577278734</v>
      </c>
    </row>
    <row r="264" spans="1:9" ht="39" customHeight="1">
      <c r="A264" s="499" t="s">
        <v>175</v>
      </c>
      <c r="B264" s="92" t="s">
        <v>169</v>
      </c>
      <c r="C264" s="162" t="s">
        <v>140</v>
      </c>
      <c r="D264" s="164" t="s">
        <v>142</v>
      </c>
      <c r="E264" s="156" t="s">
        <v>77</v>
      </c>
      <c r="F264" s="164"/>
      <c r="G264" s="165">
        <f>G265</f>
        <v>23316000</v>
      </c>
      <c r="H264" s="165">
        <f>H265</f>
        <v>4504200</v>
      </c>
      <c r="I264" s="326">
        <f t="shared" si="5"/>
        <v>19.318064848172927</v>
      </c>
    </row>
    <row r="265" spans="1:9" ht="38.25">
      <c r="A265" s="470" t="s">
        <v>242</v>
      </c>
      <c r="B265" s="92" t="s">
        <v>169</v>
      </c>
      <c r="C265" s="32" t="s">
        <v>140</v>
      </c>
      <c r="D265" s="53" t="s">
        <v>142</v>
      </c>
      <c r="E265" s="8" t="s">
        <v>77</v>
      </c>
      <c r="F265" s="125" t="s">
        <v>243</v>
      </c>
      <c r="G265" s="17">
        <v>23316000</v>
      </c>
      <c r="H265" s="17">
        <v>4504200</v>
      </c>
      <c r="I265" s="326">
        <f t="shared" si="5"/>
        <v>19.318064848172927</v>
      </c>
    </row>
    <row r="266" spans="1:9" ht="114.75">
      <c r="A266" s="458" t="s">
        <v>173</v>
      </c>
      <c r="B266" s="92" t="s">
        <v>169</v>
      </c>
      <c r="C266" s="33" t="s">
        <v>140</v>
      </c>
      <c r="D266" s="55" t="s">
        <v>142</v>
      </c>
      <c r="E266" s="27" t="s">
        <v>78</v>
      </c>
      <c r="F266" s="118"/>
      <c r="G266" s="28">
        <f>G267</f>
        <v>908000</v>
      </c>
      <c r="H266" s="28">
        <f>H267</f>
        <v>77559.96</v>
      </c>
      <c r="I266" s="326">
        <f t="shared" si="5"/>
        <v>8.541845814977975</v>
      </c>
    </row>
    <row r="267" spans="1:9" ht="25.5">
      <c r="A267" s="457" t="s">
        <v>250</v>
      </c>
      <c r="B267" s="92" t="s">
        <v>169</v>
      </c>
      <c r="C267" s="32" t="s">
        <v>140</v>
      </c>
      <c r="D267" s="53" t="s">
        <v>142</v>
      </c>
      <c r="E267" s="8" t="s">
        <v>78</v>
      </c>
      <c r="F267" s="125" t="s">
        <v>209</v>
      </c>
      <c r="G267" s="21">
        <v>908000</v>
      </c>
      <c r="H267" s="21">
        <v>77559.96</v>
      </c>
      <c r="I267" s="326">
        <f t="shared" si="5"/>
        <v>8.541845814977975</v>
      </c>
    </row>
    <row r="268" spans="1:9" ht="18.75">
      <c r="A268" s="455" t="s">
        <v>148</v>
      </c>
      <c r="B268" s="92" t="s">
        <v>169</v>
      </c>
      <c r="C268" s="31" t="s">
        <v>140</v>
      </c>
      <c r="D268" s="68" t="s">
        <v>144</v>
      </c>
      <c r="E268" s="8"/>
      <c r="F268" s="125"/>
      <c r="G268" s="18">
        <f>G269+G271+G274+G276+G279</f>
        <v>6326000</v>
      </c>
      <c r="H268" s="18">
        <f>H269+H271+H274+H276+H279</f>
        <v>788054.83</v>
      </c>
      <c r="I268" s="326">
        <f t="shared" si="5"/>
        <v>12.457395352513435</v>
      </c>
    </row>
    <row r="269" spans="1:9" ht="18.75">
      <c r="A269" s="471" t="s">
        <v>276</v>
      </c>
      <c r="B269" s="92" t="s">
        <v>169</v>
      </c>
      <c r="C269" s="33" t="s">
        <v>140</v>
      </c>
      <c r="D269" s="55" t="s">
        <v>144</v>
      </c>
      <c r="E269" s="27" t="s">
        <v>79</v>
      </c>
      <c r="F269" s="118"/>
      <c r="G269" s="28">
        <f>G270</f>
        <v>0</v>
      </c>
      <c r="H269" s="28">
        <f>H270</f>
        <v>0</v>
      </c>
      <c r="I269" s="326"/>
    </row>
    <row r="270" spans="1:9" ht="18.75">
      <c r="A270" s="457" t="s">
        <v>548</v>
      </c>
      <c r="B270" s="92" t="s">
        <v>169</v>
      </c>
      <c r="C270" s="32" t="s">
        <v>140</v>
      </c>
      <c r="D270" s="53" t="s">
        <v>144</v>
      </c>
      <c r="E270" s="8" t="s">
        <v>79</v>
      </c>
      <c r="F270" s="125" t="s">
        <v>547</v>
      </c>
      <c r="G270" s="21"/>
      <c r="H270" s="21"/>
      <c r="I270" s="326"/>
    </row>
    <row r="271" spans="1:9" ht="18.75">
      <c r="A271" s="471" t="s">
        <v>277</v>
      </c>
      <c r="B271" s="92" t="s">
        <v>169</v>
      </c>
      <c r="C271" s="33" t="s">
        <v>140</v>
      </c>
      <c r="D271" s="55" t="s">
        <v>144</v>
      </c>
      <c r="E271" s="27" t="s">
        <v>80</v>
      </c>
      <c r="F271" s="118"/>
      <c r="G271" s="28">
        <f>G272+G273</f>
        <v>0</v>
      </c>
      <c r="H271" s="28">
        <f>H272+H273</f>
        <v>0</v>
      </c>
      <c r="I271" s="326"/>
    </row>
    <row r="272" spans="1:9" ht="18.75">
      <c r="A272" s="457" t="s">
        <v>549</v>
      </c>
      <c r="B272" s="92" t="s">
        <v>169</v>
      </c>
      <c r="C272" s="32" t="s">
        <v>140</v>
      </c>
      <c r="D272" s="53" t="s">
        <v>144</v>
      </c>
      <c r="E272" s="8" t="s">
        <v>80</v>
      </c>
      <c r="F272" s="125" t="s">
        <v>547</v>
      </c>
      <c r="G272" s="17"/>
      <c r="H272" s="17"/>
      <c r="I272" s="326"/>
    </row>
    <row r="273" spans="1:9" ht="18.75">
      <c r="A273" s="457" t="s">
        <v>548</v>
      </c>
      <c r="B273" s="92" t="s">
        <v>169</v>
      </c>
      <c r="C273" s="32" t="s">
        <v>140</v>
      </c>
      <c r="D273" s="53" t="s">
        <v>144</v>
      </c>
      <c r="E273" s="8" t="s">
        <v>80</v>
      </c>
      <c r="F273" s="125" t="s">
        <v>547</v>
      </c>
      <c r="G273" s="21"/>
      <c r="H273" s="21"/>
      <c r="I273" s="326"/>
    </row>
    <row r="274" spans="1:9" ht="78.75" customHeight="1">
      <c r="A274" s="471" t="s">
        <v>22</v>
      </c>
      <c r="B274" s="92" t="s">
        <v>169</v>
      </c>
      <c r="C274" s="33" t="s">
        <v>140</v>
      </c>
      <c r="D274" s="55" t="s">
        <v>144</v>
      </c>
      <c r="E274" s="27" t="s">
        <v>81</v>
      </c>
      <c r="F274" s="118"/>
      <c r="G274" s="28">
        <f>G275</f>
        <v>40000</v>
      </c>
      <c r="H274" s="28">
        <f>H275</f>
        <v>0</v>
      </c>
      <c r="I274" s="326">
        <f t="shared" si="5"/>
        <v>0</v>
      </c>
    </row>
    <row r="275" spans="1:9" ht="25.5">
      <c r="A275" s="457" t="s">
        <v>250</v>
      </c>
      <c r="B275" s="92" t="s">
        <v>169</v>
      </c>
      <c r="C275" s="32" t="s">
        <v>140</v>
      </c>
      <c r="D275" s="53" t="s">
        <v>144</v>
      </c>
      <c r="E275" s="8" t="s">
        <v>81</v>
      </c>
      <c r="F275" s="125" t="s">
        <v>251</v>
      </c>
      <c r="G275" s="17">
        <v>40000</v>
      </c>
      <c r="H275" s="17"/>
      <c r="I275" s="326">
        <f t="shared" si="5"/>
        <v>0</v>
      </c>
    </row>
    <row r="276" spans="1:9" ht="25.5">
      <c r="A276" s="471" t="s">
        <v>201</v>
      </c>
      <c r="B276" s="92" t="s">
        <v>169</v>
      </c>
      <c r="C276" s="33" t="s">
        <v>140</v>
      </c>
      <c r="D276" s="55" t="s">
        <v>144</v>
      </c>
      <c r="E276" s="27" t="s">
        <v>82</v>
      </c>
      <c r="F276" s="118"/>
      <c r="G276" s="28">
        <f>SUM(G277:G278)</f>
        <v>5686000</v>
      </c>
      <c r="H276" s="28">
        <f>SUM(H277:H278)</f>
        <v>694524.83</v>
      </c>
      <c r="I276" s="326">
        <f t="shared" si="5"/>
        <v>12.214647027787548</v>
      </c>
    </row>
    <row r="277" spans="1:9" ht="25.5">
      <c r="A277" s="457" t="s">
        <v>250</v>
      </c>
      <c r="B277" s="92" t="s">
        <v>169</v>
      </c>
      <c r="C277" s="42" t="s">
        <v>140</v>
      </c>
      <c r="D277" s="53" t="s">
        <v>144</v>
      </c>
      <c r="E277" s="8" t="s">
        <v>82</v>
      </c>
      <c r="F277" s="125" t="s">
        <v>251</v>
      </c>
      <c r="G277" s="17">
        <v>2771000</v>
      </c>
      <c r="H277" s="17">
        <v>150346.47</v>
      </c>
      <c r="I277" s="326">
        <f t="shared" si="5"/>
        <v>5.4257116564417185</v>
      </c>
    </row>
    <row r="278" spans="1:9" ht="25.5">
      <c r="A278" s="457" t="s">
        <v>250</v>
      </c>
      <c r="B278" s="92" t="s">
        <v>169</v>
      </c>
      <c r="C278" s="42" t="s">
        <v>140</v>
      </c>
      <c r="D278" s="53" t="s">
        <v>144</v>
      </c>
      <c r="E278" s="8" t="s">
        <v>82</v>
      </c>
      <c r="F278" s="186" t="s">
        <v>209</v>
      </c>
      <c r="G278" s="17">
        <v>2915000</v>
      </c>
      <c r="H278" s="17">
        <v>544178.36</v>
      </c>
      <c r="I278" s="326">
        <f t="shared" si="5"/>
        <v>18.668211320754715</v>
      </c>
    </row>
    <row r="279" spans="1:9" ht="18.75">
      <c r="A279" s="471" t="s">
        <v>83</v>
      </c>
      <c r="B279" s="92" t="s">
        <v>169</v>
      </c>
      <c r="C279" s="44" t="s">
        <v>140</v>
      </c>
      <c r="D279" s="77" t="s">
        <v>144</v>
      </c>
      <c r="E279" s="27" t="s">
        <v>84</v>
      </c>
      <c r="F279" s="27"/>
      <c r="G279" s="28">
        <f>G280</f>
        <v>600000</v>
      </c>
      <c r="H279" s="28">
        <f>H280</f>
        <v>93530</v>
      </c>
      <c r="I279" s="326">
        <f t="shared" si="5"/>
        <v>15.588333333333335</v>
      </c>
    </row>
    <row r="280" spans="1:9" ht="25.5">
      <c r="A280" s="457" t="s">
        <v>250</v>
      </c>
      <c r="B280" s="92" t="s">
        <v>169</v>
      </c>
      <c r="C280" s="32" t="s">
        <v>140</v>
      </c>
      <c r="D280" s="53" t="s">
        <v>144</v>
      </c>
      <c r="E280" s="8" t="s">
        <v>84</v>
      </c>
      <c r="F280" s="125" t="s">
        <v>209</v>
      </c>
      <c r="G280" s="61">
        <v>600000</v>
      </c>
      <c r="H280" s="61">
        <v>93530</v>
      </c>
      <c r="I280" s="326">
        <f t="shared" si="5"/>
        <v>15.588333333333335</v>
      </c>
    </row>
    <row r="281" spans="1:9" ht="18.75">
      <c r="A281" s="455" t="s">
        <v>190</v>
      </c>
      <c r="B281" s="92" t="s">
        <v>169</v>
      </c>
      <c r="C281" s="31" t="s">
        <v>140</v>
      </c>
      <c r="D281" s="68" t="s">
        <v>145</v>
      </c>
      <c r="E281" s="10"/>
      <c r="F281" s="144"/>
      <c r="G281" s="18">
        <f>G282+G286+G288+G293+G295+G299+G301</f>
        <v>25367000</v>
      </c>
      <c r="H281" s="18">
        <f>H282+H286+H288+H293+H295+H299+H301</f>
        <v>5942475.12</v>
      </c>
      <c r="I281" s="326">
        <f t="shared" si="5"/>
        <v>23.426006701620217</v>
      </c>
    </row>
    <row r="282" spans="1:9" ht="51">
      <c r="A282" s="471" t="s">
        <v>206</v>
      </c>
      <c r="B282" s="92" t="s">
        <v>169</v>
      </c>
      <c r="C282" s="39" t="s">
        <v>140</v>
      </c>
      <c r="D282" s="75" t="s">
        <v>145</v>
      </c>
      <c r="E282" s="27" t="s">
        <v>85</v>
      </c>
      <c r="F282" s="138"/>
      <c r="G282" s="28">
        <f>SUM(G283:G285)</f>
        <v>18219000</v>
      </c>
      <c r="H282" s="28">
        <f>SUM(H283:H285)</f>
        <v>4776513.04</v>
      </c>
      <c r="I282" s="326">
        <f>H282/G282*100</f>
        <v>26.21720753059992</v>
      </c>
    </row>
    <row r="283" spans="1:9" ht="18.75">
      <c r="A283" s="454" t="s">
        <v>213</v>
      </c>
      <c r="B283" s="92" t="s">
        <v>169</v>
      </c>
      <c r="C283" s="40" t="s">
        <v>140</v>
      </c>
      <c r="D283" s="76" t="s">
        <v>145</v>
      </c>
      <c r="E283" s="8" t="s">
        <v>85</v>
      </c>
      <c r="F283" s="139" t="s">
        <v>215</v>
      </c>
      <c r="G283" s="17">
        <v>30000</v>
      </c>
      <c r="H283" s="17"/>
      <c r="I283" s="326">
        <f>H283/G283*100</f>
        <v>0</v>
      </c>
    </row>
    <row r="284" spans="1:9" ht="25.5">
      <c r="A284" s="457" t="s">
        <v>250</v>
      </c>
      <c r="B284" s="92" t="s">
        <v>169</v>
      </c>
      <c r="C284" s="40" t="s">
        <v>140</v>
      </c>
      <c r="D284" s="76" t="s">
        <v>145</v>
      </c>
      <c r="E284" s="8" t="s">
        <v>85</v>
      </c>
      <c r="F284" s="139" t="s">
        <v>251</v>
      </c>
      <c r="G284" s="17">
        <v>11903000</v>
      </c>
      <c r="H284" s="17">
        <v>3016224.43</v>
      </c>
      <c r="I284" s="326">
        <f t="shared" si="5"/>
        <v>25.340035537259514</v>
      </c>
    </row>
    <row r="285" spans="1:9" ht="25.5">
      <c r="A285" s="457" t="s">
        <v>244</v>
      </c>
      <c r="B285" s="92" t="s">
        <v>169</v>
      </c>
      <c r="C285" s="40" t="s">
        <v>140</v>
      </c>
      <c r="D285" s="76" t="s">
        <v>145</v>
      </c>
      <c r="E285" s="8" t="s">
        <v>85</v>
      </c>
      <c r="F285" s="139" t="s">
        <v>245</v>
      </c>
      <c r="G285" s="17">
        <v>6286000</v>
      </c>
      <c r="H285" s="17">
        <v>1760288.61</v>
      </c>
      <c r="I285" s="326">
        <f t="shared" si="5"/>
        <v>28.003318644607067</v>
      </c>
    </row>
    <row r="286" spans="1:9" ht="18.75">
      <c r="A286" s="471" t="s">
        <v>191</v>
      </c>
      <c r="B286" s="92" t="s">
        <v>169</v>
      </c>
      <c r="C286" s="39" t="s">
        <v>140</v>
      </c>
      <c r="D286" s="75" t="s">
        <v>145</v>
      </c>
      <c r="E286" s="27" t="s">
        <v>128</v>
      </c>
      <c r="F286" s="138"/>
      <c r="G286" s="28">
        <f>G287</f>
        <v>60000</v>
      </c>
      <c r="H286" s="28">
        <f>H287</f>
        <v>0</v>
      </c>
      <c r="I286" s="326">
        <f>H286/G286*100</f>
        <v>0</v>
      </c>
    </row>
    <row r="287" spans="1:9" ht="25.5">
      <c r="A287" s="454" t="s">
        <v>240</v>
      </c>
      <c r="B287" s="92" t="s">
        <v>169</v>
      </c>
      <c r="C287" s="32" t="s">
        <v>140</v>
      </c>
      <c r="D287" s="53" t="s">
        <v>145</v>
      </c>
      <c r="E287" s="8" t="s">
        <v>128</v>
      </c>
      <c r="F287" s="125" t="s">
        <v>239</v>
      </c>
      <c r="G287" s="17">
        <v>60000</v>
      </c>
      <c r="H287" s="17"/>
      <c r="I287" s="326">
        <f>H287/G287*100</f>
        <v>0</v>
      </c>
    </row>
    <row r="288" spans="1:9" ht="18.75">
      <c r="A288" s="471" t="s">
        <v>191</v>
      </c>
      <c r="B288" s="92" t="s">
        <v>169</v>
      </c>
      <c r="C288" s="39" t="s">
        <v>140</v>
      </c>
      <c r="D288" s="75" t="s">
        <v>145</v>
      </c>
      <c r="E288" s="27" t="s">
        <v>86</v>
      </c>
      <c r="F288" s="138"/>
      <c r="G288" s="28">
        <f>SUM(G289:G292)</f>
        <v>485000</v>
      </c>
      <c r="H288" s="28">
        <f>SUM(H289:H292)</f>
        <v>101900</v>
      </c>
      <c r="I288" s="326">
        <f t="shared" si="5"/>
        <v>21.010309278350515</v>
      </c>
    </row>
    <row r="289" spans="1:9" ht="25.5">
      <c r="A289" s="454" t="s">
        <v>216</v>
      </c>
      <c r="B289" s="92" t="s">
        <v>169</v>
      </c>
      <c r="C289" s="32" t="s">
        <v>140</v>
      </c>
      <c r="D289" s="53" t="s">
        <v>145</v>
      </c>
      <c r="E289" s="8" t="s">
        <v>86</v>
      </c>
      <c r="F289" s="125" t="s">
        <v>217</v>
      </c>
      <c r="G289" s="17">
        <v>400000</v>
      </c>
      <c r="H289" s="17">
        <v>95560</v>
      </c>
      <c r="I289" s="326">
        <f t="shared" si="5"/>
        <v>23.89</v>
      </c>
    </row>
    <row r="290" spans="1:9" ht="18.75">
      <c r="A290" s="454" t="s">
        <v>222</v>
      </c>
      <c r="B290" s="92" t="s">
        <v>169</v>
      </c>
      <c r="C290" s="32" t="s">
        <v>140</v>
      </c>
      <c r="D290" s="53" t="s">
        <v>145</v>
      </c>
      <c r="E290" s="8" t="s">
        <v>86</v>
      </c>
      <c r="F290" s="125" t="s">
        <v>224</v>
      </c>
      <c r="G290" s="17">
        <v>5000</v>
      </c>
      <c r="H290" s="17">
        <v>640</v>
      </c>
      <c r="I290" s="326">
        <f t="shared" si="5"/>
        <v>12.8</v>
      </c>
    </row>
    <row r="291" spans="1:9" ht="25.5">
      <c r="A291" s="454" t="s">
        <v>212</v>
      </c>
      <c r="B291" s="92" t="s">
        <v>169</v>
      </c>
      <c r="C291" s="32" t="s">
        <v>140</v>
      </c>
      <c r="D291" s="53" t="s">
        <v>145</v>
      </c>
      <c r="E291" s="8" t="s">
        <v>86</v>
      </c>
      <c r="F291" s="125" t="s">
        <v>214</v>
      </c>
      <c r="G291" s="17">
        <v>5000</v>
      </c>
      <c r="H291" s="17"/>
      <c r="I291" s="326">
        <f t="shared" si="5"/>
        <v>0</v>
      </c>
    </row>
    <row r="292" spans="1:9" ht="18.75">
      <c r="A292" s="454" t="s">
        <v>213</v>
      </c>
      <c r="B292" s="92" t="s">
        <v>169</v>
      </c>
      <c r="C292" s="32" t="s">
        <v>140</v>
      </c>
      <c r="D292" s="53" t="s">
        <v>145</v>
      </c>
      <c r="E292" s="8" t="s">
        <v>86</v>
      </c>
      <c r="F292" s="125" t="s">
        <v>215</v>
      </c>
      <c r="G292" s="17">
        <v>75000</v>
      </c>
      <c r="H292" s="17">
        <v>5700</v>
      </c>
      <c r="I292" s="326">
        <f t="shared" si="5"/>
        <v>7.6</v>
      </c>
    </row>
    <row r="293" spans="1:9" ht="38.25">
      <c r="A293" s="500" t="s">
        <v>579</v>
      </c>
      <c r="B293" s="92" t="s">
        <v>169</v>
      </c>
      <c r="C293" s="30" t="s">
        <v>140</v>
      </c>
      <c r="D293" s="121" t="s">
        <v>145</v>
      </c>
      <c r="E293" s="98" t="s">
        <v>87</v>
      </c>
      <c r="F293" s="145"/>
      <c r="G293" s="100">
        <f>G294</f>
        <v>0</v>
      </c>
      <c r="H293" s="100">
        <f>H294</f>
        <v>0</v>
      </c>
      <c r="I293" s="326"/>
    </row>
    <row r="294" spans="1:9" ht="33" customHeight="1">
      <c r="A294" s="454" t="s">
        <v>88</v>
      </c>
      <c r="B294" s="92" t="s">
        <v>169</v>
      </c>
      <c r="C294" s="45" t="s">
        <v>140</v>
      </c>
      <c r="D294" s="122" t="s">
        <v>145</v>
      </c>
      <c r="E294" s="102" t="s">
        <v>87</v>
      </c>
      <c r="F294" s="142" t="s">
        <v>275</v>
      </c>
      <c r="G294" s="104"/>
      <c r="H294" s="104"/>
      <c r="I294" s="326"/>
    </row>
    <row r="295" spans="1:9" ht="42" customHeight="1">
      <c r="A295" s="471" t="s">
        <v>182</v>
      </c>
      <c r="B295" s="92" t="s">
        <v>169</v>
      </c>
      <c r="C295" s="39" t="s">
        <v>140</v>
      </c>
      <c r="D295" s="75" t="s">
        <v>145</v>
      </c>
      <c r="E295" s="27" t="s">
        <v>89</v>
      </c>
      <c r="F295" s="138"/>
      <c r="G295" s="28">
        <f>SUM(G296:G298)</f>
        <v>3734000</v>
      </c>
      <c r="H295" s="28">
        <f>SUM(H296:H298)</f>
        <v>1064062.08</v>
      </c>
      <c r="I295" s="326">
        <f t="shared" si="5"/>
        <v>28.49657418318158</v>
      </c>
    </row>
    <row r="296" spans="1:9" ht="18.75">
      <c r="A296" s="454" t="s">
        <v>213</v>
      </c>
      <c r="B296" s="92" t="s">
        <v>169</v>
      </c>
      <c r="C296" s="40" t="s">
        <v>140</v>
      </c>
      <c r="D296" s="76" t="s">
        <v>145</v>
      </c>
      <c r="E296" s="8" t="s">
        <v>89</v>
      </c>
      <c r="F296" s="139" t="s">
        <v>215</v>
      </c>
      <c r="G296" s="17">
        <v>110000</v>
      </c>
      <c r="H296" s="17">
        <v>27095.96</v>
      </c>
      <c r="I296" s="326">
        <f t="shared" si="5"/>
        <v>24.63269090909091</v>
      </c>
    </row>
    <row r="297" spans="1:9" ht="25.5">
      <c r="A297" s="457" t="s">
        <v>250</v>
      </c>
      <c r="B297" s="92" t="s">
        <v>169</v>
      </c>
      <c r="C297" s="40" t="s">
        <v>140</v>
      </c>
      <c r="D297" s="76" t="s">
        <v>145</v>
      </c>
      <c r="E297" s="8" t="s">
        <v>89</v>
      </c>
      <c r="F297" s="139" t="s">
        <v>251</v>
      </c>
      <c r="G297" s="17">
        <v>3432000</v>
      </c>
      <c r="H297" s="17">
        <v>991692.37</v>
      </c>
      <c r="I297" s="326">
        <f t="shared" si="5"/>
        <v>28.895465326340325</v>
      </c>
    </row>
    <row r="298" spans="1:9" ht="18.75">
      <c r="A298" s="457" t="s">
        <v>210</v>
      </c>
      <c r="B298" s="92" t="s">
        <v>169</v>
      </c>
      <c r="C298" s="40" t="s">
        <v>254</v>
      </c>
      <c r="D298" s="76" t="s">
        <v>145</v>
      </c>
      <c r="E298" s="8" t="s">
        <v>89</v>
      </c>
      <c r="F298" s="139" t="s">
        <v>209</v>
      </c>
      <c r="G298" s="17">
        <v>192000</v>
      </c>
      <c r="H298" s="17">
        <v>45273.75</v>
      </c>
      <c r="I298" s="326">
        <f t="shared" si="5"/>
        <v>23.580078125</v>
      </c>
    </row>
    <row r="299" spans="1:9" ht="38.25">
      <c r="A299" s="500" t="s">
        <v>580</v>
      </c>
      <c r="B299" s="92" t="s">
        <v>169</v>
      </c>
      <c r="C299" s="30" t="s">
        <v>140</v>
      </c>
      <c r="D299" s="121" t="s">
        <v>145</v>
      </c>
      <c r="E299" s="98" t="s">
        <v>90</v>
      </c>
      <c r="F299" s="145"/>
      <c r="G299" s="100">
        <f>G300</f>
        <v>1373000</v>
      </c>
      <c r="H299" s="100">
        <f>H300</f>
        <v>0</v>
      </c>
      <c r="I299" s="326">
        <f t="shared" si="5"/>
        <v>0</v>
      </c>
    </row>
    <row r="300" spans="1:9" ht="25.5">
      <c r="A300" s="454" t="s">
        <v>91</v>
      </c>
      <c r="B300" s="92" t="s">
        <v>169</v>
      </c>
      <c r="C300" s="45" t="s">
        <v>140</v>
      </c>
      <c r="D300" s="122" t="s">
        <v>145</v>
      </c>
      <c r="E300" s="102" t="s">
        <v>90</v>
      </c>
      <c r="F300" s="142" t="s">
        <v>275</v>
      </c>
      <c r="G300" s="104">
        <v>1373000</v>
      </c>
      <c r="H300" s="104"/>
      <c r="I300" s="326">
        <f t="shared" si="5"/>
        <v>0</v>
      </c>
    </row>
    <row r="301" spans="1:9" ht="25.5">
      <c r="A301" s="471" t="s">
        <v>203</v>
      </c>
      <c r="B301" s="92" t="s">
        <v>169</v>
      </c>
      <c r="C301" s="39" t="s">
        <v>140</v>
      </c>
      <c r="D301" s="75" t="s">
        <v>145</v>
      </c>
      <c r="E301" s="27" t="s">
        <v>92</v>
      </c>
      <c r="F301" s="138"/>
      <c r="G301" s="28">
        <f>G302+G303</f>
        <v>1496000</v>
      </c>
      <c r="H301" s="28">
        <f>H302+H303</f>
        <v>0</v>
      </c>
      <c r="I301" s="326">
        <f t="shared" si="5"/>
        <v>0</v>
      </c>
    </row>
    <row r="302" spans="1:9" ht="18.75">
      <c r="A302" s="454" t="s">
        <v>213</v>
      </c>
      <c r="B302" s="92" t="s">
        <v>169</v>
      </c>
      <c r="C302" s="40" t="s">
        <v>140</v>
      </c>
      <c r="D302" s="76" t="s">
        <v>145</v>
      </c>
      <c r="E302" s="8" t="s">
        <v>92</v>
      </c>
      <c r="F302" s="139" t="s">
        <v>215</v>
      </c>
      <c r="G302" s="17">
        <v>532000</v>
      </c>
      <c r="H302" s="17"/>
      <c r="I302" s="326">
        <f t="shared" si="5"/>
        <v>0</v>
      </c>
    </row>
    <row r="303" spans="1:9" ht="19.5" customHeight="1">
      <c r="A303" s="457" t="s">
        <v>210</v>
      </c>
      <c r="B303" s="92" t="s">
        <v>169</v>
      </c>
      <c r="C303" s="40" t="s">
        <v>140</v>
      </c>
      <c r="D303" s="76" t="s">
        <v>145</v>
      </c>
      <c r="E303" s="8" t="s">
        <v>92</v>
      </c>
      <c r="F303" s="139" t="s">
        <v>209</v>
      </c>
      <c r="G303" s="17">
        <v>964000</v>
      </c>
      <c r="H303" s="17"/>
      <c r="I303" s="326">
        <f t="shared" si="5"/>
        <v>0</v>
      </c>
    </row>
    <row r="304" spans="1:9" ht="18.75">
      <c r="A304" s="455" t="s">
        <v>93</v>
      </c>
      <c r="B304" s="92" t="s">
        <v>169</v>
      </c>
      <c r="C304" s="31" t="s">
        <v>140</v>
      </c>
      <c r="D304" s="68" t="s">
        <v>385</v>
      </c>
      <c r="E304" s="10"/>
      <c r="F304" s="144"/>
      <c r="G304" s="18">
        <f>G305</f>
        <v>200000</v>
      </c>
      <c r="H304" s="18">
        <f>H305</f>
        <v>23000</v>
      </c>
      <c r="I304" s="326">
        <f t="shared" si="5"/>
        <v>11.5</v>
      </c>
    </row>
    <row r="305" spans="1:9" ht="18.75">
      <c r="A305" s="471" t="s">
        <v>94</v>
      </c>
      <c r="B305" s="92" t="s">
        <v>169</v>
      </c>
      <c r="C305" s="39" t="s">
        <v>140</v>
      </c>
      <c r="D305" s="75" t="s">
        <v>385</v>
      </c>
      <c r="E305" s="27" t="s">
        <v>95</v>
      </c>
      <c r="F305" s="138"/>
      <c r="G305" s="28">
        <f>G306</f>
        <v>200000</v>
      </c>
      <c r="H305" s="28">
        <f>H306</f>
        <v>23000</v>
      </c>
      <c r="I305" s="326">
        <f t="shared" si="5"/>
        <v>11.5</v>
      </c>
    </row>
    <row r="306" spans="1:9" ht="38.25">
      <c r="A306" s="454" t="s">
        <v>0</v>
      </c>
      <c r="B306" s="92" t="s">
        <v>169</v>
      </c>
      <c r="C306" s="40" t="s">
        <v>140</v>
      </c>
      <c r="D306" s="76" t="s">
        <v>385</v>
      </c>
      <c r="E306" s="8" t="s">
        <v>95</v>
      </c>
      <c r="F306" s="139" t="s">
        <v>666</v>
      </c>
      <c r="G306" s="17">
        <v>200000</v>
      </c>
      <c r="H306" s="17">
        <v>23000</v>
      </c>
      <c r="I306" s="326">
        <f t="shared" si="5"/>
        <v>11.5</v>
      </c>
    </row>
    <row r="307" spans="1:9" ht="18.75">
      <c r="A307" s="501" t="s">
        <v>192</v>
      </c>
      <c r="B307" s="93" t="s">
        <v>169</v>
      </c>
      <c r="C307" s="64" t="s">
        <v>166</v>
      </c>
      <c r="D307" s="82"/>
      <c r="E307" s="60"/>
      <c r="F307" s="146"/>
      <c r="G307" s="83">
        <f>G308</f>
        <v>6300000</v>
      </c>
      <c r="H307" s="83">
        <f>H308</f>
        <v>256636.53</v>
      </c>
      <c r="I307" s="326">
        <f t="shared" si="5"/>
        <v>4.073595714285714</v>
      </c>
    </row>
    <row r="308" spans="1:9" ht="18.75">
      <c r="A308" s="502" t="s">
        <v>199</v>
      </c>
      <c r="B308" s="92" t="s">
        <v>169</v>
      </c>
      <c r="C308" s="49" t="s">
        <v>166</v>
      </c>
      <c r="D308" s="73" t="s">
        <v>141</v>
      </c>
      <c r="E308" s="7"/>
      <c r="F308" s="140"/>
      <c r="G308" s="18">
        <f>G309</f>
        <v>6300000</v>
      </c>
      <c r="H308" s="18">
        <f>H309</f>
        <v>256636.53</v>
      </c>
      <c r="I308" s="326">
        <f t="shared" si="5"/>
        <v>4.073595714285714</v>
      </c>
    </row>
    <row r="309" spans="1:9" ht="25.5">
      <c r="A309" s="480" t="s">
        <v>96</v>
      </c>
      <c r="B309" s="92" t="s">
        <v>169</v>
      </c>
      <c r="C309" s="407" t="s">
        <v>166</v>
      </c>
      <c r="D309" s="408" t="s">
        <v>141</v>
      </c>
      <c r="E309" s="393" t="s">
        <v>97</v>
      </c>
      <c r="F309" s="409"/>
      <c r="G309" s="395">
        <f>G310+G313</f>
        <v>6300000</v>
      </c>
      <c r="H309" s="395">
        <f>H310+H313</f>
        <v>256636.53</v>
      </c>
      <c r="I309" s="326">
        <f t="shared" si="5"/>
        <v>4.073595714285714</v>
      </c>
    </row>
    <row r="310" spans="1:9" ht="25.5">
      <c r="A310" s="487" t="s">
        <v>98</v>
      </c>
      <c r="B310" s="92" t="s">
        <v>169</v>
      </c>
      <c r="C310" s="47" t="s">
        <v>166</v>
      </c>
      <c r="D310" s="27" t="s">
        <v>141</v>
      </c>
      <c r="E310" s="27" t="s">
        <v>99</v>
      </c>
      <c r="F310" s="143"/>
      <c r="G310" s="28">
        <f>G311</f>
        <v>350000</v>
      </c>
      <c r="H310" s="28">
        <f>H311</f>
        <v>91086.53</v>
      </c>
      <c r="I310" s="326">
        <f>H310/G310*100</f>
        <v>26.024722857142855</v>
      </c>
    </row>
    <row r="311" spans="1:9" ht="38.25">
      <c r="A311" s="454" t="s">
        <v>0</v>
      </c>
      <c r="B311" s="92" t="s">
        <v>169</v>
      </c>
      <c r="C311" s="32" t="s">
        <v>166</v>
      </c>
      <c r="D311" s="53" t="s">
        <v>141</v>
      </c>
      <c r="E311" s="8" t="s">
        <v>99</v>
      </c>
      <c r="F311" s="125" t="s">
        <v>666</v>
      </c>
      <c r="G311" s="61">
        <v>350000</v>
      </c>
      <c r="H311" s="61">
        <v>91086.53</v>
      </c>
      <c r="I311" s="326">
        <f>H311/G311*100</f>
        <v>26.024722857142855</v>
      </c>
    </row>
    <row r="312" spans="1:9" ht="18.75">
      <c r="A312" s="471" t="s">
        <v>100</v>
      </c>
      <c r="B312" s="92" t="s">
        <v>169</v>
      </c>
      <c r="C312" s="44" t="s">
        <v>166</v>
      </c>
      <c r="D312" s="77" t="s">
        <v>141</v>
      </c>
      <c r="E312" s="27" t="s">
        <v>101</v>
      </c>
      <c r="F312" s="143"/>
      <c r="G312" s="28">
        <f>G313</f>
        <v>5950000</v>
      </c>
      <c r="H312" s="28">
        <f>H313</f>
        <v>165550</v>
      </c>
      <c r="I312" s="326">
        <f t="shared" si="5"/>
        <v>2.7823529411764705</v>
      </c>
    </row>
    <row r="313" spans="1:9" ht="26.25" customHeight="1">
      <c r="A313" s="454" t="s">
        <v>102</v>
      </c>
      <c r="B313" s="92" t="s">
        <v>169</v>
      </c>
      <c r="C313" s="32" t="s">
        <v>166</v>
      </c>
      <c r="D313" s="53" t="s">
        <v>141</v>
      </c>
      <c r="E313" s="8" t="s">
        <v>101</v>
      </c>
      <c r="F313" s="125" t="s">
        <v>103</v>
      </c>
      <c r="G313" s="61">
        <v>5950000</v>
      </c>
      <c r="H313" s="61">
        <v>165550</v>
      </c>
      <c r="I313" s="326">
        <f t="shared" si="5"/>
        <v>2.7823529411764705</v>
      </c>
    </row>
    <row r="314" spans="1:9" ht="18" customHeight="1">
      <c r="A314" s="503" t="s">
        <v>193</v>
      </c>
      <c r="B314" s="93" t="s">
        <v>169</v>
      </c>
      <c r="C314" s="64" t="s">
        <v>139</v>
      </c>
      <c r="D314" s="82"/>
      <c r="E314" s="60"/>
      <c r="F314" s="146"/>
      <c r="G314" s="83">
        <f aca="true" t="shared" si="7" ref="G314:H316">G315</f>
        <v>600000</v>
      </c>
      <c r="H314" s="83">
        <f t="shared" si="7"/>
        <v>150000</v>
      </c>
      <c r="I314" s="326">
        <f t="shared" si="5"/>
        <v>25</v>
      </c>
    </row>
    <row r="315" spans="1:9" ht="18.75">
      <c r="A315" s="502" t="s">
        <v>162</v>
      </c>
      <c r="B315" s="92" t="s">
        <v>169</v>
      </c>
      <c r="C315" s="49" t="s">
        <v>139</v>
      </c>
      <c r="D315" s="73" t="s">
        <v>142</v>
      </c>
      <c r="E315" s="7"/>
      <c r="F315" s="140"/>
      <c r="G315" s="18">
        <f t="shared" si="7"/>
        <v>600000</v>
      </c>
      <c r="H315" s="18">
        <f t="shared" si="7"/>
        <v>150000</v>
      </c>
      <c r="I315" s="326">
        <f t="shared" si="5"/>
        <v>25</v>
      </c>
    </row>
    <row r="316" spans="1:9" ht="25.5">
      <c r="A316" s="504" t="s">
        <v>104</v>
      </c>
      <c r="B316" s="92" t="s">
        <v>169</v>
      </c>
      <c r="C316" s="94" t="s">
        <v>139</v>
      </c>
      <c r="D316" s="70" t="s">
        <v>142</v>
      </c>
      <c r="E316" s="13" t="s">
        <v>105</v>
      </c>
      <c r="F316" s="131"/>
      <c r="G316" s="16">
        <f t="shared" si="7"/>
        <v>600000</v>
      </c>
      <c r="H316" s="16">
        <f t="shared" si="7"/>
        <v>150000</v>
      </c>
      <c r="I316" s="326">
        <f t="shared" si="5"/>
        <v>25</v>
      </c>
    </row>
    <row r="317" spans="1:9" ht="30.75" customHeight="1">
      <c r="A317" s="454" t="s">
        <v>261</v>
      </c>
      <c r="B317" s="92" t="s">
        <v>169</v>
      </c>
      <c r="C317" s="32" t="s">
        <v>139</v>
      </c>
      <c r="D317" s="53" t="s">
        <v>142</v>
      </c>
      <c r="E317" s="8" t="s">
        <v>105</v>
      </c>
      <c r="F317" s="125" t="s">
        <v>260</v>
      </c>
      <c r="G317" s="61">
        <v>600000</v>
      </c>
      <c r="H317" s="61">
        <v>150000</v>
      </c>
      <c r="I317" s="326">
        <f t="shared" si="5"/>
        <v>25</v>
      </c>
    </row>
    <row r="318" spans="1:9" ht="18.75">
      <c r="A318" s="505" t="s">
        <v>189</v>
      </c>
      <c r="B318" s="93" t="s">
        <v>169</v>
      </c>
      <c r="C318" s="84" t="s">
        <v>183</v>
      </c>
      <c r="D318" s="86"/>
      <c r="E318" s="85"/>
      <c r="F318" s="115"/>
      <c r="G318" s="87">
        <f aca="true" t="shared" si="8" ref="G318:H320">G319</f>
        <v>2000000</v>
      </c>
      <c r="H318" s="87">
        <f t="shared" si="8"/>
        <v>336815.59</v>
      </c>
      <c r="I318" s="326">
        <f t="shared" si="5"/>
        <v>16.8407795</v>
      </c>
    </row>
    <row r="319" spans="1:9" ht="15.75" customHeight="1">
      <c r="A319" s="506" t="s">
        <v>194</v>
      </c>
      <c r="B319" s="92" t="s">
        <v>169</v>
      </c>
      <c r="C319" s="31" t="s">
        <v>183</v>
      </c>
      <c r="D319" s="65" t="s">
        <v>135</v>
      </c>
      <c r="E319" s="14"/>
      <c r="F319" s="147"/>
      <c r="G319" s="88">
        <f t="shared" si="8"/>
        <v>2000000</v>
      </c>
      <c r="H319" s="88">
        <f t="shared" si="8"/>
        <v>336815.59</v>
      </c>
      <c r="I319" s="326">
        <f t="shared" si="5"/>
        <v>16.8407795</v>
      </c>
    </row>
    <row r="320" spans="1:9" ht="18.75">
      <c r="A320" s="488" t="s">
        <v>106</v>
      </c>
      <c r="B320" s="92" t="s">
        <v>169</v>
      </c>
      <c r="C320" s="33" t="s">
        <v>183</v>
      </c>
      <c r="D320" s="55" t="s">
        <v>135</v>
      </c>
      <c r="E320" s="27" t="s">
        <v>107</v>
      </c>
      <c r="F320" s="118"/>
      <c r="G320" s="89">
        <f t="shared" si="8"/>
        <v>2000000</v>
      </c>
      <c r="H320" s="89">
        <f t="shared" si="8"/>
        <v>336815.59</v>
      </c>
      <c r="I320" s="326">
        <f t="shared" si="5"/>
        <v>16.8407795</v>
      </c>
    </row>
    <row r="321" spans="1:9" ht="18.75">
      <c r="A321" s="507" t="s">
        <v>255</v>
      </c>
      <c r="B321" s="92" t="s">
        <v>169</v>
      </c>
      <c r="C321" s="32" t="s">
        <v>183</v>
      </c>
      <c r="D321" s="53" t="s">
        <v>135</v>
      </c>
      <c r="E321" s="8" t="s">
        <v>107</v>
      </c>
      <c r="F321" s="125" t="s">
        <v>256</v>
      </c>
      <c r="G321" s="61">
        <v>2000000</v>
      </c>
      <c r="H321" s="61">
        <v>336815.59</v>
      </c>
      <c r="I321" s="326">
        <f t="shared" si="5"/>
        <v>16.8407795</v>
      </c>
    </row>
    <row r="322" spans="1:9" ht="25.5">
      <c r="A322" s="503" t="s">
        <v>195</v>
      </c>
      <c r="B322" s="93" t="s">
        <v>169</v>
      </c>
      <c r="C322" s="59" t="s">
        <v>171</v>
      </c>
      <c r="D322" s="71"/>
      <c r="E322" s="60"/>
      <c r="F322" s="116"/>
      <c r="G322" s="83">
        <f>G323</f>
        <v>8167000</v>
      </c>
      <c r="H322" s="83">
        <f>H323</f>
        <v>2045000</v>
      </c>
      <c r="I322" s="326">
        <f t="shared" si="5"/>
        <v>25.039794294110447</v>
      </c>
    </row>
    <row r="323" spans="1:9" ht="25.5">
      <c r="A323" s="508" t="s">
        <v>196</v>
      </c>
      <c r="B323" s="92" t="s">
        <v>169</v>
      </c>
      <c r="C323" s="58" t="s">
        <v>171</v>
      </c>
      <c r="D323" s="123" t="s">
        <v>135</v>
      </c>
      <c r="E323" s="14"/>
      <c r="F323" s="148"/>
      <c r="G323" s="18">
        <f>G324+G326</f>
        <v>8167000</v>
      </c>
      <c r="H323" s="18">
        <f>H324+H326</f>
        <v>2045000</v>
      </c>
      <c r="I323" s="326">
        <f t="shared" si="5"/>
        <v>25.039794294110447</v>
      </c>
    </row>
    <row r="324" spans="1:9" ht="18.75">
      <c r="A324" s="509" t="s">
        <v>177</v>
      </c>
      <c r="B324" s="92" t="s">
        <v>169</v>
      </c>
      <c r="C324" s="56" t="s">
        <v>171</v>
      </c>
      <c r="D324" s="56" t="s">
        <v>135</v>
      </c>
      <c r="E324" s="57" t="s">
        <v>108</v>
      </c>
      <c r="F324" s="149"/>
      <c r="G324" s="28">
        <f>G325</f>
        <v>2834000</v>
      </c>
      <c r="H324" s="28">
        <f>H325</f>
        <v>911000</v>
      </c>
      <c r="I324" s="326">
        <f>H324/G324*100</f>
        <v>32.1453775582216</v>
      </c>
    </row>
    <row r="325" spans="1:9" ht="18.75">
      <c r="A325" s="510" t="s">
        <v>257</v>
      </c>
      <c r="B325" s="92" t="s">
        <v>169</v>
      </c>
      <c r="C325" s="6" t="s">
        <v>171</v>
      </c>
      <c r="D325" s="66" t="s">
        <v>135</v>
      </c>
      <c r="E325" s="15" t="s">
        <v>108</v>
      </c>
      <c r="F325" s="26" t="s">
        <v>258</v>
      </c>
      <c r="G325" s="22">
        <v>2834000</v>
      </c>
      <c r="H325" s="22">
        <v>911000</v>
      </c>
      <c r="I325" s="326">
        <f>H325/G325*100</f>
        <v>32.1453775582216</v>
      </c>
    </row>
    <row r="326" spans="1:9" ht="25.5">
      <c r="A326" s="511" t="s">
        <v>176</v>
      </c>
      <c r="B326" s="92" t="s">
        <v>169</v>
      </c>
      <c r="C326" s="56" t="s">
        <v>171</v>
      </c>
      <c r="D326" s="56" t="s">
        <v>135</v>
      </c>
      <c r="E326" s="57" t="s">
        <v>109</v>
      </c>
      <c r="F326" s="149"/>
      <c r="G326" s="28">
        <f>G327</f>
        <v>5333000</v>
      </c>
      <c r="H326" s="28">
        <f>H327</f>
        <v>1134000</v>
      </c>
      <c r="I326" s="326">
        <f>H326/G326*100</f>
        <v>21.263828989311833</v>
      </c>
    </row>
    <row r="327" spans="1:9" ht="19.5" thickBot="1">
      <c r="A327" s="512" t="s">
        <v>257</v>
      </c>
      <c r="B327" s="92" t="s">
        <v>169</v>
      </c>
      <c r="C327" s="52" t="s">
        <v>171</v>
      </c>
      <c r="D327" s="66" t="s">
        <v>135</v>
      </c>
      <c r="E327" s="15" t="s">
        <v>109</v>
      </c>
      <c r="F327" s="26" t="s">
        <v>258</v>
      </c>
      <c r="G327" s="22">
        <v>5333000</v>
      </c>
      <c r="H327" s="22">
        <v>1134000</v>
      </c>
      <c r="I327" s="326">
        <f>H327/G327*100</f>
        <v>21.263828989311833</v>
      </c>
    </row>
    <row r="328" spans="1:9" ht="19.5" thickBot="1">
      <c r="A328" s="513" t="s">
        <v>152</v>
      </c>
      <c r="B328" s="93" t="s">
        <v>169</v>
      </c>
      <c r="C328" s="181"/>
      <c r="D328" s="182"/>
      <c r="E328" s="183"/>
      <c r="F328" s="184"/>
      <c r="G328" s="185">
        <f>G14+G77+G81+G88+G104+G221+G255+G259+G307+G314+G318+G322</f>
        <v>398440700.16</v>
      </c>
      <c r="H328" s="185">
        <f>H14+H77+H81+H88+H104+H221+H255+H259+H307+H314+H318+H322</f>
        <v>83108702.5</v>
      </c>
      <c r="I328" s="326">
        <f>H328/G328*100</f>
        <v>20.858487214440295</v>
      </c>
    </row>
    <row r="329" ht="12.75">
      <c r="A329" s="514"/>
    </row>
    <row r="330" spans="1:9" ht="12.75">
      <c r="A330" s="514"/>
      <c r="D330" s="360" t="s">
        <v>581</v>
      </c>
      <c r="E330" s="360"/>
      <c r="F330" s="360"/>
      <c r="G330" s="361">
        <f>G16+G20+G26+G57+G61+G68+G86+G92+G96+G102+G109+G133+G142+G149+G181+G184+G187+G195+G75+G199+G207+G211+G216+G219+G235+G244+G247+G250+G253+G257+G261+G279+G304+G310+G312+G316+G320+G324</f>
        <v>135100000</v>
      </c>
      <c r="H330" s="361">
        <f>H16+H20+H26+H57+H61+H68+H86+H92+H96+H102+H109+H133+H142+H149+H181+H184+H187+H195+H75+H199+H207+H211+H216+H219+H235+H244+H247+H250+H253+H257+H261+H279+H304+H310+H312+H316+H320+H324</f>
        <v>24053826.369999997</v>
      </c>
      <c r="I330" s="350">
        <f aca="true" t="shared" si="9" ref="I330:I335">H330/G330*100</f>
        <v>17.80446067357513</v>
      </c>
    </row>
    <row r="331" spans="1:9" ht="12.75">
      <c r="A331" s="514"/>
      <c r="D331" s="360" t="s">
        <v>110</v>
      </c>
      <c r="E331" s="360"/>
      <c r="F331" s="360"/>
      <c r="G331" s="361">
        <f>G60+G95+G91</f>
        <v>5414700.16</v>
      </c>
      <c r="H331" s="361">
        <f>H60+H95+H91</f>
        <v>4961640.16</v>
      </c>
      <c r="I331" s="350">
        <f t="shared" si="9"/>
        <v>91.63277768643795</v>
      </c>
    </row>
    <row r="332" spans="1:9" ht="12.75">
      <c r="A332" s="514"/>
      <c r="D332" s="360" t="s">
        <v>582</v>
      </c>
      <c r="E332" s="360"/>
      <c r="F332" s="360"/>
      <c r="G332" s="361">
        <f>G107+G138+G140+G231</f>
        <v>13000000</v>
      </c>
      <c r="H332" s="361">
        <f>H107+H138+H140+H231</f>
        <v>3035254.55</v>
      </c>
      <c r="I332" s="350">
        <f t="shared" si="9"/>
        <v>23.34811192307692</v>
      </c>
    </row>
    <row r="333" spans="1:9" ht="12.75">
      <c r="A333" s="514"/>
      <c r="D333" s="360" t="s">
        <v>583</v>
      </c>
      <c r="E333" s="360"/>
      <c r="F333" s="360"/>
      <c r="G333" s="361">
        <f>G28+G32+G35+G38+G79+G83+G118+G124+G127+G131+G135+G151+G154+G163+G171+G175+G177+G179+G192+G229+G263+G269+G271+G274+G276+G281+G326</f>
        <v>243558000</v>
      </c>
      <c r="H333" s="361">
        <f>H28+H32+H35+H38+H79+H83+H118+H124+H127+H131+H135+H151+H154+H163+H171+H175+H177+H179+H192+H229+H263+H269+H271+H274+H276+H281+H326</f>
        <v>50981951.839999996</v>
      </c>
      <c r="I333" s="350">
        <f t="shared" si="9"/>
        <v>20.93216065167229</v>
      </c>
    </row>
    <row r="334" spans="1:9" ht="12.75">
      <c r="A334" s="514"/>
      <c r="D334" s="360" t="s">
        <v>584</v>
      </c>
      <c r="E334" s="360"/>
      <c r="F334" s="360"/>
      <c r="G334" s="361">
        <f>G42+G44+G46+G48+G50+G53+G225</f>
        <v>1368000</v>
      </c>
      <c r="H334" s="361">
        <f>H42+H44+H46+H48+H50+H53+H225</f>
        <v>76029.58</v>
      </c>
      <c r="I334" s="350">
        <f t="shared" si="9"/>
        <v>5.55771783625731</v>
      </c>
    </row>
    <row r="335" spans="1:9" ht="12.75">
      <c r="A335" s="514"/>
      <c r="D335" s="360"/>
      <c r="E335" s="360"/>
      <c r="F335" s="360"/>
      <c r="G335" s="361">
        <f>SUM(G330:G334)</f>
        <v>398440700.15999997</v>
      </c>
      <c r="H335" s="361">
        <f>SUM(H330:H334)</f>
        <v>83108702.49999999</v>
      </c>
      <c r="I335" s="350">
        <f t="shared" si="9"/>
        <v>20.858487214440295</v>
      </c>
    </row>
  </sheetData>
  <sheetProtection/>
  <mergeCells count="10">
    <mergeCell ref="H7:H12"/>
    <mergeCell ref="I7:I12"/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59" r:id="rId1"/>
  <rowBreaks count="3" manualBreakCount="3">
    <brk id="53" max="8" man="1"/>
    <brk id="110" max="8" man="1"/>
    <brk id="15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51.75390625" style="324" customWidth="1"/>
    <col min="2" max="2" width="33.875" style="328" customWidth="1"/>
    <col min="3" max="3" width="17.25390625" style="324" customWidth="1"/>
    <col min="4" max="4" width="15.00390625" style="0" customWidth="1"/>
    <col min="5" max="5" width="6.625" style="0" customWidth="1"/>
    <col min="6" max="6" width="13.875" style="0" bestFit="1" customWidth="1"/>
  </cols>
  <sheetData>
    <row r="1" spans="2:4" ht="29.25" customHeight="1">
      <c r="B1" s="448" t="s">
        <v>131</v>
      </c>
      <c r="C1" s="427"/>
      <c r="D1" s="427"/>
    </row>
    <row r="2" spans="1:3" s="324" customFormat="1" ht="12.75">
      <c r="A2" s="327"/>
      <c r="B2" s="449"/>
      <c r="C2" s="449"/>
    </row>
    <row r="3" s="324" customFormat="1" ht="12.75">
      <c r="B3" s="328"/>
    </row>
    <row r="4" spans="1:3" s="324" customFormat="1" ht="12.75">
      <c r="A4" s="450" t="s">
        <v>132</v>
      </c>
      <c r="B4" s="450"/>
      <c r="C4" s="450"/>
    </row>
    <row r="5" s="324" customFormat="1" ht="12.75">
      <c r="B5" s="328"/>
    </row>
    <row r="6" spans="1:5" s="332" customFormat="1" ht="45">
      <c r="A6" s="329" t="s">
        <v>495</v>
      </c>
      <c r="B6" s="330" t="s">
        <v>496</v>
      </c>
      <c r="C6" s="329" t="s">
        <v>497</v>
      </c>
      <c r="D6" s="329" t="s">
        <v>493</v>
      </c>
      <c r="E6" s="331" t="s">
        <v>498</v>
      </c>
    </row>
    <row r="7" spans="1:5" s="332" customFormat="1" ht="11.25">
      <c r="A7" s="329">
        <v>1</v>
      </c>
      <c r="B7" s="330" t="s">
        <v>499</v>
      </c>
      <c r="C7" s="329">
        <v>11</v>
      </c>
      <c r="D7" s="329">
        <v>11</v>
      </c>
      <c r="E7" s="329">
        <v>11</v>
      </c>
    </row>
    <row r="8" spans="1:5" s="337" customFormat="1" ht="33.75" customHeight="1">
      <c r="A8" s="333" t="s">
        <v>500</v>
      </c>
      <c r="B8" s="334" t="s">
        <v>501</v>
      </c>
      <c r="C8" s="335">
        <f>C9+C14+C23</f>
        <v>8047000.00000006</v>
      </c>
      <c r="D8" s="335">
        <f>D9+D14+D23</f>
        <v>6740421.409999996</v>
      </c>
      <c r="E8" s="336">
        <f>D8/C8*100</f>
        <v>83.76315906548957</v>
      </c>
    </row>
    <row r="9" spans="1:5" s="337" customFormat="1" ht="24.75" customHeight="1">
      <c r="A9" s="333" t="s">
        <v>502</v>
      </c>
      <c r="B9" s="334" t="s">
        <v>503</v>
      </c>
      <c r="C9" s="335">
        <f>C10+C12</f>
        <v>704000</v>
      </c>
      <c r="D9" s="335">
        <f>D10+D12</f>
        <v>-1074000</v>
      </c>
      <c r="E9" s="336">
        <f>D9/C9*100</f>
        <v>-152.5568181818182</v>
      </c>
    </row>
    <row r="10" spans="1:5" s="337" customFormat="1" ht="36" customHeight="1">
      <c r="A10" s="333" t="s">
        <v>504</v>
      </c>
      <c r="B10" s="334" t="s">
        <v>505</v>
      </c>
      <c r="C10" s="335">
        <f>C11</f>
        <v>5000000</v>
      </c>
      <c r="D10" s="335">
        <f>D11</f>
        <v>0</v>
      </c>
      <c r="E10" s="336">
        <f>D10/C10*100</f>
        <v>0</v>
      </c>
    </row>
    <row r="11" spans="1:5" s="337" customFormat="1" ht="41.25" customHeight="1">
      <c r="A11" s="338" t="s">
        <v>506</v>
      </c>
      <c r="B11" s="334" t="s">
        <v>507</v>
      </c>
      <c r="C11" s="339">
        <v>5000000</v>
      </c>
      <c r="D11" s="339"/>
      <c r="E11" s="336">
        <f>D11/C11*100</f>
        <v>0</v>
      </c>
    </row>
    <row r="12" spans="1:5" s="337" customFormat="1" ht="42" customHeight="1">
      <c r="A12" s="333" t="s">
        <v>508</v>
      </c>
      <c r="B12" s="334" t="s">
        <v>509</v>
      </c>
      <c r="C12" s="335">
        <f>C13</f>
        <v>-4296000</v>
      </c>
      <c r="D12" s="335">
        <f>D13</f>
        <v>-1074000</v>
      </c>
      <c r="E12" s="336">
        <f aca="true" t="shared" si="0" ref="E12:E26">D12/C12*100</f>
        <v>25</v>
      </c>
    </row>
    <row r="13" spans="1:5" s="337" customFormat="1" ht="39.75" customHeight="1">
      <c r="A13" s="338" t="s">
        <v>510</v>
      </c>
      <c r="B13" s="334" t="s">
        <v>511</v>
      </c>
      <c r="C13" s="339">
        <v>-4296000</v>
      </c>
      <c r="D13" s="339">
        <v>-1074000</v>
      </c>
      <c r="E13" s="336">
        <f t="shared" si="0"/>
        <v>25</v>
      </c>
    </row>
    <row r="14" spans="1:5" s="337" customFormat="1" ht="25.5">
      <c r="A14" s="333" t="s">
        <v>512</v>
      </c>
      <c r="B14" s="340" t="s">
        <v>513</v>
      </c>
      <c r="C14" s="335">
        <f>C15+C19</f>
        <v>4855400.00000006</v>
      </c>
      <c r="D14" s="335">
        <f>D15+D19</f>
        <v>7399821.409999996</v>
      </c>
      <c r="E14" s="336">
        <f t="shared" si="0"/>
        <v>152.40395044692312</v>
      </c>
    </row>
    <row r="15" spans="1:5" s="337" customFormat="1" ht="15" customHeight="1">
      <c r="A15" s="333" t="s">
        <v>514</v>
      </c>
      <c r="B15" s="340" t="s">
        <v>515</v>
      </c>
      <c r="C15" s="335">
        <f aca="true" t="shared" si="1" ref="C15:D17">C16</f>
        <v>-397881300.15999997</v>
      </c>
      <c r="D15" s="335">
        <f t="shared" si="1"/>
        <v>-84168197.69</v>
      </c>
      <c r="E15" s="336">
        <f t="shared" si="0"/>
        <v>21.15409737933234</v>
      </c>
    </row>
    <row r="16" spans="1:5" s="337" customFormat="1" ht="18" customHeight="1">
      <c r="A16" s="338" t="s">
        <v>516</v>
      </c>
      <c r="B16" s="334" t="s">
        <v>517</v>
      </c>
      <c r="C16" s="339">
        <f t="shared" si="1"/>
        <v>-397881300.15999997</v>
      </c>
      <c r="D16" s="339">
        <f t="shared" si="1"/>
        <v>-84168197.69</v>
      </c>
      <c r="E16" s="336">
        <f t="shared" si="0"/>
        <v>21.15409737933234</v>
      </c>
    </row>
    <row r="17" spans="1:5" s="341" customFormat="1" ht="18.75" customHeight="1">
      <c r="A17" s="338" t="s">
        <v>518</v>
      </c>
      <c r="B17" s="334" t="s">
        <v>519</v>
      </c>
      <c r="C17" s="339">
        <f t="shared" si="1"/>
        <v>-397881300.15999997</v>
      </c>
      <c r="D17" s="339">
        <f t="shared" si="1"/>
        <v>-84168197.69</v>
      </c>
      <c r="E17" s="336">
        <f t="shared" si="0"/>
        <v>21.15409737933234</v>
      </c>
    </row>
    <row r="18" spans="1:5" s="341" customFormat="1" ht="24.75" customHeight="1">
      <c r="A18" s="338" t="s">
        <v>520</v>
      </c>
      <c r="B18" s="334" t="s">
        <v>521</v>
      </c>
      <c r="C18" s="339">
        <f>-дох!L121-C11-C25</f>
        <v>-397881300.15999997</v>
      </c>
      <c r="D18" s="339">
        <v>-84168197.69</v>
      </c>
      <c r="E18" s="336">
        <f t="shared" si="0"/>
        <v>21.15409737933234</v>
      </c>
    </row>
    <row r="19" spans="1:5" s="341" customFormat="1" ht="16.5" customHeight="1">
      <c r="A19" s="333" t="s">
        <v>522</v>
      </c>
      <c r="B19" s="340" t="s">
        <v>523</v>
      </c>
      <c r="C19" s="335">
        <f aca="true" t="shared" si="2" ref="C19:D21">C20</f>
        <v>402736700.16</v>
      </c>
      <c r="D19" s="335">
        <f t="shared" si="2"/>
        <v>91568019.1</v>
      </c>
      <c r="E19" s="336">
        <f t="shared" si="0"/>
        <v>22.736447675024817</v>
      </c>
    </row>
    <row r="20" spans="1:5" s="341" customFormat="1" ht="30" customHeight="1">
      <c r="A20" s="338" t="s">
        <v>524</v>
      </c>
      <c r="B20" s="334" t="s">
        <v>525</v>
      </c>
      <c r="C20" s="339">
        <f t="shared" si="2"/>
        <v>402736700.16</v>
      </c>
      <c r="D20" s="339">
        <f t="shared" si="2"/>
        <v>91568019.1</v>
      </c>
      <c r="E20" s="336">
        <f t="shared" si="0"/>
        <v>22.736447675024817</v>
      </c>
    </row>
    <row r="21" spans="1:5" s="337" customFormat="1" ht="32.25" customHeight="1">
      <c r="A21" s="338" t="s">
        <v>526</v>
      </c>
      <c r="B21" s="334" t="s">
        <v>527</v>
      </c>
      <c r="C21" s="339">
        <f t="shared" si="2"/>
        <v>402736700.16</v>
      </c>
      <c r="D21" s="339">
        <f t="shared" si="2"/>
        <v>91568019.1</v>
      </c>
      <c r="E21" s="336">
        <f t="shared" si="0"/>
        <v>22.736447675024817</v>
      </c>
    </row>
    <row r="22" spans="1:6" s="337" customFormat="1" ht="24" customHeight="1">
      <c r="A22" s="338" t="s">
        <v>528</v>
      </c>
      <c r="B22" s="334" t="s">
        <v>529</v>
      </c>
      <c r="C22" s="339">
        <f>расх!G328-C12-C27</f>
        <v>402736700.16</v>
      </c>
      <c r="D22" s="339">
        <v>91568019.1</v>
      </c>
      <c r="E22" s="336">
        <f t="shared" si="0"/>
        <v>22.736447675024817</v>
      </c>
      <c r="F22" s="342"/>
    </row>
    <row r="23" spans="1:5" ht="26.25" customHeight="1">
      <c r="A23" s="333" t="s">
        <v>530</v>
      </c>
      <c r="B23" s="340" t="s">
        <v>531</v>
      </c>
      <c r="C23" s="335">
        <f>C24</f>
        <v>2487600</v>
      </c>
      <c r="D23" s="335">
        <f>D24</f>
        <v>414600</v>
      </c>
      <c r="E23" s="336">
        <f t="shared" si="0"/>
        <v>16.666666666666664</v>
      </c>
    </row>
    <row r="24" spans="1:5" ht="24.75" customHeight="1">
      <c r="A24" s="333" t="s">
        <v>532</v>
      </c>
      <c r="B24" s="340" t="s">
        <v>533</v>
      </c>
      <c r="C24" s="335">
        <f>C25+C27</f>
        <v>2487600</v>
      </c>
      <c r="D24" s="335">
        <f>D25+D27</f>
        <v>414600</v>
      </c>
      <c r="E24" s="336">
        <f t="shared" si="0"/>
        <v>16.666666666666664</v>
      </c>
    </row>
    <row r="25" spans="1:5" ht="24.75" customHeight="1">
      <c r="A25" s="338" t="s">
        <v>534</v>
      </c>
      <c r="B25" s="334" t="s">
        <v>535</v>
      </c>
      <c r="C25" s="339">
        <f>C26</f>
        <v>2487600</v>
      </c>
      <c r="D25" s="339">
        <f>D26</f>
        <v>414600</v>
      </c>
      <c r="E25" s="336">
        <f t="shared" si="0"/>
        <v>16.666666666666664</v>
      </c>
    </row>
    <row r="26" spans="1:5" ht="51.75" customHeight="1">
      <c r="A26" s="338" t="s">
        <v>536</v>
      </c>
      <c r="B26" s="334" t="s">
        <v>537</v>
      </c>
      <c r="C26" s="339">
        <v>2487600</v>
      </c>
      <c r="D26" s="339">
        <v>414600</v>
      </c>
      <c r="E26" s="336">
        <f t="shared" si="0"/>
        <v>16.666666666666664</v>
      </c>
    </row>
    <row r="27" spans="1:5" ht="24.75" customHeight="1">
      <c r="A27" s="338" t="s">
        <v>538</v>
      </c>
      <c r="B27" s="334" t="s">
        <v>539</v>
      </c>
      <c r="C27" s="339">
        <f>C28</f>
        <v>0</v>
      </c>
      <c r="D27" s="339">
        <f>D28</f>
        <v>0</v>
      </c>
      <c r="E27" s="339"/>
    </row>
    <row r="28" spans="1:5" ht="38.25" customHeight="1">
      <c r="A28" s="338" t="s">
        <v>540</v>
      </c>
      <c r="B28" s="334" t="s">
        <v>541</v>
      </c>
      <c r="C28" s="339">
        <f>C29</f>
        <v>0</v>
      </c>
      <c r="D28" s="339">
        <f>D29</f>
        <v>0</v>
      </c>
      <c r="E28" s="339"/>
    </row>
    <row r="29" spans="1:5" ht="43.5" customHeight="1">
      <c r="A29" s="338" t="s">
        <v>542</v>
      </c>
      <c r="B29" s="334" t="s">
        <v>543</v>
      </c>
      <c r="C29" s="339"/>
      <c r="D29" s="339"/>
      <c r="E29" s="339"/>
    </row>
    <row r="32" spans="1:3" ht="18">
      <c r="A32" s="343"/>
      <c r="B32" s="344"/>
      <c r="C32" s="345"/>
    </row>
    <row r="33" spans="2:7" ht="18">
      <c r="B33" s="344"/>
      <c r="C33" s="346"/>
      <c r="D33" s="347"/>
      <c r="E33" s="347"/>
      <c r="F33" s="347"/>
      <c r="G33" s="347"/>
    </row>
    <row r="34" spans="2:7" ht="18">
      <c r="B34" s="344"/>
      <c r="C34" s="348"/>
      <c r="D34" s="347"/>
      <c r="E34" s="347"/>
      <c r="F34" s="347"/>
      <c r="G34" s="347"/>
    </row>
    <row r="35" spans="2:7" ht="18">
      <c r="B35" s="344"/>
      <c r="C35" s="346"/>
      <c r="D35" s="347"/>
      <c r="E35" s="347"/>
      <c r="F35" s="347"/>
      <c r="G35" s="347"/>
    </row>
    <row r="36" spans="2:3" ht="18">
      <c r="B36" s="344"/>
      <c r="C36" s="349"/>
    </row>
    <row r="37" spans="2:3" ht="18">
      <c r="B37" s="344"/>
      <c r="C37" s="349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horizontalDpi="600" verticalDpi="600" orientation="portrait" paperSize="9" scale="76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Надежда</cp:lastModifiedBy>
  <cp:lastPrinted>2015-05-12T06:40:23Z</cp:lastPrinted>
  <dcterms:created xsi:type="dcterms:W3CDTF">2004-09-08T10:28:32Z</dcterms:created>
  <dcterms:modified xsi:type="dcterms:W3CDTF">2015-05-12T06:40:26Z</dcterms:modified>
  <cp:category/>
  <cp:version/>
  <cp:contentType/>
  <cp:contentStatus/>
</cp:coreProperties>
</file>