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25" windowWidth="15195" windowHeight="7635" activeTab="2"/>
  </bookViews>
  <sheets>
    <sheet name="поясн" sheetId="1" r:id="rId1"/>
    <sheet name="ведомст" sheetId="2" r:id="rId2"/>
    <sheet name="функц" sheetId="3" r:id="rId3"/>
  </sheets>
  <definedNames>
    <definedName name="_xlnm.Print_Area" localSheetId="1">'ведомст'!$A$1:$G$385</definedName>
    <definedName name="_xlnm.Print_Area" localSheetId="0">'поясн'!$A$1:$H$393</definedName>
    <definedName name="_xlnm.Print_Area" localSheetId="2">'функц'!$A$1:$F$389</definedName>
  </definedNames>
  <calcPr fullCalcOnLoad="1"/>
</workbook>
</file>

<file path=xl/sharedStrings.xml><?xml version="1.0" encoding="utf-8"?>
<sst xmlns="http://schemas.openxmlformats.org/spreadsheetml/2006/main" count="5463" uniqueCount="342">
  <si>
    <t>Наименование</t>
  </si>
  <si>
    <t>Раздел</t>
  </si>
  <si>
    <t>01</t>
  </si>
  <si>
    <t>07</t>
  </si>
  <si>
    <t>08</t>
  </si>
  <si>
    <t>09</t>
  </si>
  <si>
    <t>12</t>
  </si>
  <si>
    <t>10</t>
  </si>
  <si>
    <t>05</t>
  </si>
  <si>
    <t>02</t>
  </si>
  <si>
    <t>Подраздел</t>
  </si>
  <si>
    <t>03</t>
  </si>
  <si>
    <t>04</t>
  </si>
  <si>
    <t>Социальная политика</t>
  </si>
  <si>
    <t>Социальное обслуживание населения</t>
  </si>
  <si>
    <t>Социальное обеспечение населения</t>
  </si>
  <si>
    <t>Общегосударственные вопросы</t>
  </si>
  <si>
    <t>Другие общегосударственные вопросы</t>
  </si>
  <si>
    <t>Пенсионное обеспечение</t>
  </si>
  <si>
    <t xml:space="preserve">       ИТОГО РАСХОДОВ:</t>
  </si>
  <si>
    <t>Целевая статья</t>
  </si>
  <si>
    <t>Вид расходов</t>
  </si>
  <si>
    <t>расходы по основной деятельности</t>
  </si>
  <si>
    <t>Образование</t>
  </si>
  <si>
    <t>Дошкольное образование</t>
  </si>
  <si>
    <t>Детские дошкольные учреждения</t>
  </si>
  <si>
    <t>Общее образование</t>
  </si>
  <si>
    <t>Школы-детские сады, школы начальные, неполные средние и средние</t>
  </si>
  <si>
    <t>Учреждения по внешкольной работе с детьми</t>
  </si>
  <si>
    <t>Другие вопросы в области образования</t>
  </si>
  <si>
    <t>Культура</t>
  </si>
  <si>
    <t>Библиотеки</t>
  </si>
  <si>
    <t>Жилищно-коммунальное хозяйство</t>
  </si>
  <si>
    <t>Другие вопросы в области жилищно-коммунального хозяйства</t>
  </si>
  <si>
    <t>Периодическая печать и издательства</t>
  </si>
  <si>
    <t>Функционирование Правительства Российской Федерации, высших органов исполнительной власти субъектов РФ, местных администраций</t>
  </si>
  <si>
    <t>Национальная экономика</t>
  </si>
  <si>
    <t>Доплаты к пенсиям муниципальных служащих</t>
  </si>
  <si>
    <t>11</t>
  </si>
  <si>
    <t>Администрация муниципального образования "Суоярвский район"</t>
  </si>
  <si>
    <t>Приложение № 5</t>
  </si>
  <si>
    <t>Код администратора</t>
  </si>
  <si>
    <t>019</t>
  </si>
  <si>
    <t>Глава местной администрации (исполнительно-распорядительного органа муниципального образования)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</si>
  <si>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</si>
  <si>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14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</si>
  <si>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</si>
  <si>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Социальная поддержка социальных работников муниципальных учреждений, проживающих и работающих за пределами городов, осуществляющих социальное обслуживание граждан пожилого возраста и инвалидов, граждан, находящихся в трудной жизненной ситуации, детей-сирот, безнадзорных детей, детей, оставшихся без попечения родителей (за исключением детей, обучающихся в федеральных образовательных учреждениях и государственных образовательных учреждениях Республики Карелия), за исключением социального обслуживания указанных категорий граждан в государственных учреждениях социального обслуживания Республики Карелия</t>
  </si>
  <si>
    <t>Районная программа "Адресная соцпомощь"</t>
  </si>
  <si>
    <t>регулирование цен (тарифов) на отдельные виды продукции, товаров и услуг</t>
  </si>
  <si>
    <t>Представление мер социальной поддержки и социального обслуживания инвалидов</t>
  </si>
  <si>
    <t>Приложение № 6</t>
  </si>
  <si>
    <t>субвенции на финансовое обеспечение социального обслуживания граждан пожилого возраста и инвалидов, граждан, находящихся в трудной жизненной ситуации, детей-сирот, безнадзорных детей, детей, оставшихся без попечения родителей</t>
  </si>
  <si>
    <t>Расчет и предоставление дотаций бюджетам поселений, входящих в состав соответствующего муниципального района</t>
  </si>
  <si>
    <t>Выравнивание бюджетной обеспеченности поселений</t>
  </si>
  <si>
    <t>Резервные фонды</t>
  </si>
  <si>
    <t>Резервные фонды местных администраций</t>
  </si>
  <si>
    <t>Другие вопросы в области национальной экономики</t>
  </si>
  <si>
    <t>Социальная поддержка детей-сирот, детей, оставшихся без попечения родителей, и лиц из числа дете-сирот и детей, оставшихся без попечения родителей, за исключением детей, находящихся и обучающихся в государственных учреждениях Республики Карелия (на содержание детского дома)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</si>
  <si>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</si>
  <si>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13</t>
  </si>
  <si>
    <t>Иные межбюджетные трансферты</t>
  </si>
  <si>
    <t>Осуществление первичного воинского учета на территориях, где отсутствуют военные комиссариаты</t>
  </si>
  <si>
    <t>образования "Суоярвский район"</t>
  </si>
  <si>
    <t xml:space="preserve">к решению Совета депутатов муниципального   </t>
  </si>
  <si>
    <t>(рублей)</t>
  </si>
  <si>
    <t>Создание комиссий по делам несовершеннолетних и защите их прав и организация деятельности таких комиссий</t>
  </si>
  <si>
    <t>Производство и оборот этилового спирта, алкогольной и спиртосодержащей продукции</t>
  </si>
  <si>
    <t>Обслуживание государственного и муниципального долга</t>
  </si>
  <si>
    <t>Развитие культуры на 2011-2015 гг</t>
  </si>
  <si>
    <t>Охрана семьи и детства</t>
  </si>
  <si>
    <t>Организация и осуществление деятельности по опеке и попечительству</t>
  </si>
  <si>
    <t>Физическая культура и спорт</t>
  </si>
  <si>
    <t>Районная программа "Развитие физической культуры и спорта на 2011-2015 гг"</t>
  </si>
  <si>
    <t>Средства массовой информации</t>
  </si>
  <si>
    <t>Периодические издания,  учрежденные органами  законодательной и исполнительной власти</t>
  </si>
  <si>
    <t>Обслуживание внутреннего государственного и муниципального долга</t>
  </si>
  <si>
    <t>МЕЖБЮДЖЕТНЫЕ ТРАНСФЕРТЫ ОБЩЕГО ХАРАКТЕРА БЮДЖЕТАМ СУБЪЕКТОВ РФ И МУНИЦИПАЛЬНЫХ ОБРАЗОВАНИЙ</t>
  </si>
  <si>
    <t>Дотации на выравнивание бюджетной обеспеченности субъектов Российской Федерации и муниципальных образований</t>
  </si>
  <si>
    <t>Национальная оборона</t>
  </si>
  <si>
    <t>Мобилизационная и вневойсковая подготовка</t>
  </si>
  <si>
    <t>Другие вопросы в области физической культуры и спорта</t>
  </si>
  <si>
    <t xml:space="preserve">Культура, кинематография </t>
  </si>
  <si>
    <t>Процентные платежи по муниципальному долгу</t>
  </si>
  <si>
    <t xml:space="preserve">В соответствии с заключенными соглашениями межбюджетные трансферты из бюджета городского поселения бюджету муниципального района </t>
  </si>
  <si>
    <t>Программа оказания гражданам государственной социальной помощи "Адресная социальная помощь"</t>
  </si>
  <si>
    <t>за счет собственных</t>
  </si>
  <si>
    <t>за сч.платных</t>
  </si>
  <si>
    <t>за сч целевых от РК</t>
  </si>
  <si>
    <t>за сч целевых от поселений</t>
  </si>
  <si>
    <t>Энергосбережение и повышение энергетической эффективности до 2015 года</t>
  </si>
  <si>
    <t>530</t>
  </si>
  <si>
    <t>Меры социальной поддержки педагогическим работникам образовательных учреждений, расположенных в сельской местности</t>
  </si>
  <si>
    <t>Субсидии на обеспечение молоком (заменяющими продуктами) обучающихся общеобразовательных учреждений</t>
  </si>
  <si>
    <t>Районная программа "Развитие и поддержка малого и среднего предпринимательства"</t>
  </si>
  <si>
    <t>МКУ "Хозяйственная группа"</t>
  </si>
  <si>
    <t>870</t>
  </si>
  <si>
    <t>В соответствии с заключенными соглашениями межбюджетные трансферты из бюджетов сельских поселений бюджету муниципального района (Вешкельское сельское поселение)</t>
  </si>
  <si>
    <t xml:space="preserve">Средства,передаваемые бюджету муниципального района на организацию библиотечного обслуживания населения.комплектование библиотечных фондов библиотек поселений(Найстенъярвское поселение) </t>
  </si>
  <si>
    <t>"Подписка на 2013-2015 года"</t>
  </si>
  <si>
    <t>"Комплектование библиотечных фондов на 2013-2015 года"</t>
  </si>
  <si>
    <t>Социальная поддержка детей-сирот, детей, оставшихся без попечения родителей, и лиц из числа дете-сирот и детей, оставшихся без попечения родителей, за исключением детей, находящихся и обучающихся в государственных учреждениях Республики Карелия (на приемные семьи и опекунские)</t>
  </si>
  <si>
    <t>Осуществление полномочий Республики Карелия по созданию и обеспечению деятельности административных комиссий и определению перечня должностных лиц, уполномоченных составлять протоколы</t>
  </si>
  <si>
    <t>Молодежная политика и оздоровление детей</t>
  </si>
  <si>
    <t>Районная программа "Молодежь Суоярвского района"</t>
  </si>
  <si>
    <t>Районная программа " Ветеран"</t>
  </si>
  <si>
    <t>612</t>
  </si>
  <si>
    <t>Субсидии бюджетным учреждениям на иные цели</t>
  </si>
  <si>
    <t>30 0 1202</t>
  </si>
  <si>
    <t>30 0 1201</t>
  </si>
  <si>
    <t>Закупка товаров, работ и услуг в сфере информационно-коммуникационных технологий</t>
  </si>
  <si>
    <t>Прочие закупки товаров, работ и услуг для государственных (муниципальных) нужд</t>
  </si>
  <si>
    <t>242</t>
  </si>
  <si>
    <t>244</t>
  </si>
  <si>
    <t>Фонд оплаты труда муниципальных органов и взносы по обязательному социальному страхованию</t>
  </si>
  <si>
    <t>121</t>
  </si>
  <si>
    <t>Средства, передаваемые бюджету муниципального района на организацию и осуществление мероприятий по гражданской обороне, защите населения и территории поселения от чрезвычайных ситуаций природного и техногенного характера, по мобилизационной подготовке муниципальных предприятий и учреждений, по осуществлению мероприятий по обеспечению безопасности людей на водных объектах, охране их жизни и здоровья, организация деятельности аварийно-спасательных служб и аварийно-спасательных формирований на территории поселения</t>
  </si>
  <si>
    <t>Средства, передаваемые бюджету муниципального района на формирование и исполнение бюджетов сельских поселений</t>
  </si>
  <si>
    <t>Средства, передаваемые бюджету муниципального района по осуществлению муниципального жилищного контроля, по осуществлению муниципального контроля за сохранностью автомобильных дорог местного значения в границах населенных пунктов поселения, по осуществлению муниципального контроля на территории особой экономической зоны; по осуществлению муниципального лесного контроля; по осуществлению муниципального контроля за проведением муниципальных лотерей; по осуществлению муниципального земельного контроля за использованием земель Найстенъярвского сельского поселения; по осуществлению муниципального контроля в области использования и охраны особо охраняемых природных территорий местного значения</t>
  </si>
  <si>
    <t>Коммунальное хозяйство</t>
  </si>
  <si>
    <t>Средства, передаваемые бюджету муниципального района на организацию и осуществление мероприятий по организации в границах поселения электро-, тепло-, газо- и водоснабжения населения, водоотведения, снабжения населения топливом</t>
  </si>
  <si>
    <t>07 0 6205</t>
  </si>
  <si>
    <t>Благоустройство</t>
  </si>
  <si>
    <t>Средства, передаваемые бюджету муниципального района на организацию уличного освещения в границах населенных пунктов поселения</t>
  </si>
  <si>
    <t>07 0 6207</t>
  </si>
  <si>
    <t>Осуществление полномочий местной администрацией (исполнительно-распорядительного органа муниципального образования)</t>
  </si>
  <si>
    <t>30 0 1208</t>
  </si>
  <si>
    <t>01 0 4202</t>
  </si>
  <si>
    <t>09 0 4212</t>
  </si>
  <si>
    <t>09 0 4213</t>
  </si>
  <si>
    <t>Иные выплаты персоналу, за исключением фонда оплаты труда</t>
  </si>
  <si>
    <t xml:space="preserve">01 </t>
  </si>
  <si>
    <t>122</t>
  </si>
  <si>
    <t>Субвенции</t>
  </si>
  <si>
    <t>Мероприятия по обеспечению безопасности людей на водных объектах от Суоярвского городского поселения</t>
  </si>
  <si>
    <t>08 0 6218</t>
  </si>
  <si>
    <t>Мероприятия по гражданской обороне , защите населения и террит.поселения от ЧС от Суоярвского городского поселения</t>
  </si>
  <si>
    <t>08 0 6219</t>
  </si>
  <si>
    <t>Создание, содержание и организация деятельности аварийно-спасательных служб от Суоярвского городского поселения</t>
  </si>
  <si>
    <t>08 0 6302</t>
  </si>
  <si>
    <t>06 0 7050</t>
  </si>
  <si>
    <t>Резервные средства</t>
  </si>
  <si>
    <t>Уплата налога на имущество организаций и земельного налога</t>
  </si>
  <si>
    <t>831</t>
  </si>
  <si>
    <t>Уплата прочих налогов, сборов и иных обязательных платежей</t>
  </si>
  <si>
    <t>851</t>
  </si>
  <si>
    <t>852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</si>
  <si>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</si>
  <si>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Фонд оплаты труда казенных учреждений и взносы по обязательному социальному страхованию</t>
  </si>
  <si>
    <t>30 0 2203</t>
  </si>
  <si>
    <t>111</t>
  </si>
  <si>
    <t>112</t>
  </si>
  <si>
    <t>Иные выплаты персоналу казенных учреждений, за исключением фонда оплаты труда</t>
  </si>
  <si>
    <t>Прочая закупка товаров, работ и услуг для обеспечения государственных (муниципальных) нужд</t>
  </si>
  <si>
    <t>30 0 5118</t>
  </si>
  <si>
    <t>09 1 7795</t>
  </si>
  <si>
    <t>Реализация районных программ "Комплексная программа по профилактике правонарушений"</t>
  </si>
  <si>
    <t>09 2 7795</t>
  </si>
  <si>
    <t>Районная программа "Чистая вода"</t>
  </si>
  <si>
    <t>07 1 7795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</si>
  <si>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</si>
  <si>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07 0 7352</t>
  </si>
  <si>
    <t>Районная программа "Обеспечение жильем молодых семей" на 2011-2015 гг</t>
  </si>
  <si>
    <t>07 2 7795</t>
  </si>
  <si>
    <t>01 0 2420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</si>
  <si>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</si>
  <si>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</si>
  <si>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01 0 4204</t>
  </si>
  <si>
    <t>01 0 4210</t>
  </si>
  <si>
    <t>01 0 4207</t>
  </si>
  <si>
    <t>на финансовое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и общеобразовательных организациях</t>
  </si>
  <si>
    <t>01 0 4205</t>
  </si>
  <si>
    <t>Приобретение товаров, работ, услуг в пользу граждан в целях их социального обеспечения</t>
  </si>
  <si>
    <t>323</t>
  </si>
  <si>
    <t>01 0 2421</t>
  </si>
  <si>
    <t>01 0 2423</t>
  </si>
  <si>
    <t>Платные услуги по ДОУ</t>
  </si>
  <si>
    <t>01 0 2111</t>
  </si>
  <si>
    <t>Платные услуги по школам</t>
  </si>
  <si>
    <t>01 0 2112</t>
  </si>
  <si>
    <t>Платные услуги по детскому дому</t>
  </si>
  <si>
    <t>01 0 2113</t>
  </si>
  <si>
    <t>на финансовое обеспечение государственных гарантий прав граждан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</si>
  <si>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02 1 7795</t>
  </si>
  <si>
    <t xml:space="preserve">Учреждения, обеспечивающие предоставление услуг в сфере образования </t>
  </si>
  <si>
    <t>01 0 2435</t>
  </si>
  <si>
    <t>Развитие образования в Суоярвском районе</t>
  </si>
  <si>
    <t>01 2 7795</t>
  </si>
  <si>
    <t>01 3 7795</t>
  </si>
  <si>
    <t>03 0 6443</t>
  </si>
  <si>
    <t>03 0 6444</t>
  </si>
  <si>
    <t>03 0 6445</t>
  </si>
  <si>
    <t>Платные услуги по библиотеке</t>
  </si>
  <si>
    <t>03 0 2114</t>
  </si>
  <si>
    <t>03 0 2442</t>
  </si>
  <si>
    <t>03 4 7795</t>
  </si>
  <si>
    <t>03 3 7795</t>
  </si>
  <si>
    <t>03 5 7795</t>
  </si>
  <si>
    <t>03 6 7795</t>
  </si>
  <si>
    <t>04 0 8491</t>
  </si>
  <si>
    <t>Пособия, компенсации, меры социальной поддержки по публичным нормативным обязательствам</t>
  </si>
  <si>
    <t>313</t>
  </si>
  <si>
    <t>Иные пенсии, социальные доплаты к пенсиям</t>
  </si>
  <si>
    <t>312</t>
  </si>
  <si>
    <t>04 0 4208</t>
  </si>
  <si>
    <t>04 0 4211</t>
  </si>
  <si>
    <t>04 0 4210</t>
  </si>
  <si>
    <t>04 1 8795</t>
  </si>
  <si>
    <t>04 2 8795</t>
  </si>
  <si>
    <t>04 0 4207</t>
  </si>
  <si>
    <t>04 0 4209</t>
  </si>
  <si>
    <t>04 0 4203</t>
  </si>
  <si>
    <t>04 0 5082</t>
  </si>
  <si>
    <t xml:space="preserve">10 </t>
  </si>
  <si>
    <t>05 1 7795</t>
  </si>
  <si>
    <t>03 0 2457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</si>
  <si>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</si>
  <si>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</si>
  <si>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06 3 7065</t>
  </si>
  <si>
    <t>Обслуживание муниципального долга</t>
  </si>
  <si>
    <t>730</t>
  </si>
  <si>
    <t>06 4 6130</t>
  </si>
  <si>
    <t xml:space="preserve">Дотации на выравнивание бюджетной обеспеченности </t>
  </si>
  <si>
    <t>511</t>
  </si>
  <si>
    <t>Средства,передаваемые для компенсации дополнительных расходов,возникающих в результате решений,принятых органами власти другого уровня (Вешкелица на ПСД по строительству пожарного депо)</t>
  </si>
  <si>
    <t>Национальная безопасность и правоохранительная деятельность</t>
  </si>
  <si>
    <t>540</t>
  </si>
  <si>
    <t>Субсидия на выравнивание бюджетной обеспеченности</t>
  </si>
  <si>
    <t>Ведомственная структура расходов бюджета муниципального образования "Суоярвский район" на 2014 год по разделам и подразделам, целевым статьям и видам расходов классификации расходов бюджетов</t>
  </si>
  <si>
    <t xml:space="preserve">Распределение бюджетных ассигнований по разделам и подразделам, целевым статьям и видам расходов классификации расходов бюджетов на 2014 год </t>
  </si>
  <si>
    <t xml:space="preserve">В соответствии с заключенными соглашениями межбюджетные трансферты из бюджета Лоймольского сельского  поселения бюджету муниципального района </t>
  </si>
  <si>
    <t>03 0 6446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</si>
  <si>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</si>
  <si>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</si>
  <si>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>08 0 6520</t>
  </si>
  <si>
    <t>Совет депутатов муниципального образования</t>
  </si>
  <si>
    <t>08 0 6203</t>
  </si>
  <si>
    <t>06 0 6204</t>
  </si>
  <si>
    <t>09 0 6206</t>
  </si>
  <si>
    <t>30 0 7501</t>
  </si>
  <si>
    <t>Реализация государственных функций, связанных с общегосударственным управлением</t>
  </si>
  <si>
    <t>01 0 4206</t>
  </si>
  <si>
    <t>04 0 0402</t>
  </si>
  <si>
    <t>01 0 4309</t>
  </si>
  <si>
    <t>06 4 4215</t>
  </si>
  <si>
    <t>06 0 4214</t>
  </si>
  <si>
    <t>ПОЯСНИТЕЛЬНАЯ ЗАПИСКА ПО РАСХОДАМ</t>
  </si>
  <si>
    <t>С ИЗМЕНЕНИЯМИ</t>
  </si>
  <si>
    <t>Отклонение</t>
  </si>
  <si>
    <t>Другие вопросы в области национальной безопасности и правоохранительной деятельности</t>
  </si>
  <si>
    <t>Сельское хозяйство и рыболовство</t>
  </si>
  <si>
    <t>Субвенции на осуществление отдельных государственных полномочий Республики Карелияпо организации проведения на территории Республики Карелия некоторых мероприятий по защите населения от болезней, общих для человека и животных</t>
  </si>
  <si>
    <t>09 0 4217</t>
  </si>
  <si>
    <t>Жилищное хозяйство</t>
  </si>
  <si>
    <t>07 0 4309</t>
  </si>
  <si>
    <t>521</t>
  </si>
  <si>
    <t>Субсидии, за исключением субсидий
на софинансирование капитальных вложений в объекты государственной (муниципальной) собственности</t>
  </si>
  <si>
    <t>522</t>
  </si>
  <si>
    <t>08 0 4309</t>
  </si>
  <si>
    <t>Субсидии на софинансирование капитальных вложений  в объекты государственной (муниципальной) собственности</t>
  </si>
  <si>
    <t xml:space="preserve">Субсидия на на капитальное строительство и реконструкцию объектов муниципальной собственности </t>
  </si>
  <si>
    <t>07 1 9040</t>
  </si>
  <si>
    <t>Уличное освещение</t>
  </si>
  <si>
    <t>07 0 7601</t>
  </si>
  <si>
    <t>01 0 4302</t>
  </si>
  <si>
    <t>Компенсация малообеспеченным семьям, не получивших направление в детский сад</t>
  </si>
  <si>
    <t>Софинансирование за счет собственных средств компенсации малообеспеченным семьям, не получивших направление в детский сад</t>
  </si>
  <si>
    <t>01 9 4302</t>
  </si>
  <si>
    <t>Межбюджетные трансферты на стимулирование развития карельского, вепского и финского языков, организация системы обучения этим языкам в муниципальных образовательных учреждениях</t>
  </si>
  <si>
    <t>01 0 4401</t>
  </si>
  <si>
    <t>Софинансирование за счет собственных средств субсидии на питание учащихся из малообеспеченных семей в рамках РП «Адресная социальная помощь»</t>
  </si>
  <si>
    <t>01 9 0402</t>
  </si>
  <si>
    <t>Субсидии на организацию отдыха детей в каникулярное время</t>
  </si>
  <si>
    <t>02 0 4301</t>
  </si>
  <si>
    <t>Софинансирование за счет собственных средств субсидии на организацию отдыха детей в каникулярное время</t>
  </si>
  <si>
    <t>01 9 4301</t>
  </si>
  <si>
    <t>Субсидия на выравнивание бюджетной обеспеченности (Ремонт фасада общеобразовательных учреждений)</t>
  </si>
  <si>
    <t>04 0 0120</t>
  </si>
  <si>
    <t>412</t>
  </si>
  <si>
    <t xml:space="preserve">Бюджетные инвестиции на приобретение объектов недвижимого имущества в государственную (муниципальную) собственность 
</t>
  </si>
  <si>
    <t>за счет остатка на 01.01.2014 года</t>
  </si>
  <si>
    <t>04 0 4310</t>
  </si>
  <si>
    <t xml:space="preserve">Подпрограмма "Обеспечение жильем молодых семей" за счет средств РК  </t>
  </si>
  <si>
    <t>Подпрограмма "Обеспечение жильем молодых семей"  за счет средств ФБ</t>
  </si>
  <si>
    <t>04 0 5020</t>
  </si>
  <si>
    <t>Иные выплаты, за исключением фонда оплаты труда казенных учреждений, лицам, привлекаемым согласно законодательству для выполнения отдельных полномочий</t>
  </si>
  <si>
    <t>113</t>
  </si>
  <si>
    <t>Общеэкономическое вопросы</t>
  </si>
  <si>
    <t>Иные межбюджетные трансферты на реализацию дополнительных мероприятий в сфере занятости населения</t>
  </si>
  <si>
    <t>09 0 5083</t>
  </si>
  <si>
    <t>Субсидии за счет средств ФБ на реализацию программы  "Развитие и поддержка малого и среднего предпринимательства"</t>
  </si>
  <si>
    <t>09 1 5064</t>
  </si>
  <si>
    <t>Субсидии на программу "Доступная среда" за счет ФБ</t>
  </si>
  <si>
    <t>01 0 5027</t>
  </si>
  <si>
    <t>Софинансирование за счет средств местного бюджета субсидии на программу "Доступная среда" за счет ФБ</t>
  </si>
  <si>
    <t>03 0 4309</t>
  </si>
  <si>
    <t>Субсидии на реализацию мероприятий федеральной целевой программы "Культура России (2012 - 2018 годы)"</t>
  </si>
  <si>
    <t>03 0 5014</t>
  </si>
  <si>
    <t>Реализация мероприятий федеральной целевой программы "Культура России (2012-2018 годы)"за счет средств бюджета РК</t>
  </si>
  <si>
    <t>03 0 7600</t>
  </si>
  <si>
    <t>Субсидии на комплектование книжных фондов библиотек муниципальных образований</t>
  </si>
  <si>
    <t>03 6 4311</t>
  </si>
  <si>
    <t>Софинансирование за счет средств местного бюджета субсидии на комплектование книжных фондов библиотек муниципальных образований</t>
  </si>
  <si>
    <t>03 9 4311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</si>
  <si>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 за счета бюджета РК</t>
  </si>
  <si>
    <t>04 0 4216</t>
  </si>
  <si>
    <t>06 0 4309</t>
  </si>
  <si>
    <t>05 0 4309</t>
  </si>
  <si>
    <t>Софинансирование за счет средств местного бюджета субсидии на выравнивание бюджетной обеспеченности (Ремонт фасада общеобразовательных учреждений)</t>
  </si>
  <si>
    <t>01 9 4309</t>
  </si>
  <si>
    <t>322</t>
  </si>
  <si>
    <t>Субсидии гражданам на приобретение жилья (за счет остатка на 01.01.2014 )</t>
  </si>
  <si>
    <t>Субсидии гражданам на приобретение жилья</t>
  </si>
  <si>
    <t>05 0 7001</t>
  </si>
  <si>
    <t>Субсидия на осуществление первоочередных мероприятий по выполнению поступивших в период избирательных кампаний наказов избирателей</t>
  </si>
  <si>
    <t>08 0 9999</t>
  </si>
  <si>
    <t>Дорожное хозяйство (дорожные фонды)</t>
  </si>
  <si>
    <t>09 0 9999</t>
  </si>
  <si>
    <t>07 0 9999</t>
  </si>
  <si>
    <t>Субсидии на программу "Доступная среда" за счет бюджета РК</t>
  </si>
  <si>
    <t>01 0 0290</t>
  </si>
  <si>
    <t>Субсидии на выплату денежного вознаграждения за классное руководство за счет ФБ</t>
  </si>
  <si>
    <t>01 0 5087</t>
  </si>
  <si>
    <t>Субсидия на реализацию мер, предусмотренных Указом Президента РФ от 1 июня 2012 года № 761 "О национальной стратегии действий в интересах детей на 2012-2017 годы"</t>
  </si>
  <si>
    <t>01 0 4312</t>
  </si>
  <si>
    <t>Субсидия на создание в общеобразовательных организациях, расположенных в сельской местности, условий для заниятий физической культурой и спортом за счет средств ФБ</t>
  </si>
  <si>
    <t>01 0 5097</t>
  </si>
  <si>
    <t>Софинансирование за счет средств местного бюджета субсидия на создание в общеобразовательных организациях, расположенных в сельской местности, условий для заниятий физической культурой и спортом</t>
  </si>
  <si>
    <t>Субсидия на создание в общеобразовательных организациях, расположенных в сельской местности, условий для заниятий физической культурой и спортом за счет средств бюджета РК</t>
  </si>
  <si>
    <t>01 0 7565</t>
  </si>
  <si>
    <t>Дополнительная поддержка на реализацию мер, предусмотренных Указом Президента РФ от 07 мая 2012 года № 597 "О мерах по реализации госсоциальной политики"</t>
  </si>
  <si>
    <t>03 0 4312</t>
  </si>
  <si>
    <t>Софинансирование за счет средств местного бюджета субсидии на дополнительную поддержку на реализацию мер, предусмотренных Указом Президента РФ от 07 мая 2012 года № 597 "О мерах по реализации госсоциальной политики"</t>
  </si>
  <si>
    <t>03 9 4312</t>
  </si>
  <si>
    <t xml:space="preserve">Субсидии гражданам на приобретение жилья </t>
  </si>
  <si>
    <t>Иные МБТ на финансовое обеспечение мероприятий по временному социально-бытовому обустройству лиц, вынужденно покинувших территорию Украины и находящихся в пунктах временного размещения на территории Республики Карелия</t>
  </si>
  <si>
    <t>30 0 5224</t>
  </si>
  <si>
    <t>01 9 7565</t>
  </si>
  <si>
    <t>01 9 0290</t>
  </si>
  <si>
    <t>Софинансирование за счет средств местного бюджета субсидии на реализацию мер, предусмотренных Указом Президента РФ от 1 июня 2012 года № 761 "О национальной стратегии действий в интересах детей на 2012-2017 годы"</t>
  </si>
  <si>
    <t>01 9 4312</t>
  </si>
  <si>
    <t xml:space="preserve">Бюджетные инвестиции на приобретение объектов недвижимого имущества в государственную (муниципальную) собственность 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</si>
</sst>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_ ;[Red]\-#,##0\ "/>
    <numFmt numFmtId="170" formatCode="0_ ;[Red]\-0\ "/>
    <numFmt numFmtId="171" formatCode="#,##0.0"/>
    <numFmt numFmtId="172" formatCode="000000"/>
    <numFmt numFmtId="173" formatCode="#,##0;[Red]#,##0"/>
    <numFmt numFmtId="174" formatCode="#,##0.000"/>
    <numFmt numFmtId="175" formatCode="#,##0.0000"/>
    <numFmt numFmtId="176" formatCode="00\.00\.00"/>
    <numFmt numFmtId="177" formatCode="000"/>
  </numFmts>
  <fonts count="39"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12"/>
      <name val="Times New Roman"/>
      <family val="1"/>
    </font>
    <font>
      <sz val="10"/>
      <color indexed="8"/>
      <name val="Times New Roman"/>
      <family val="1"/>
    </font>
    <font>
      <sz val="10"/>
      <color indexed="48"/>
      <name val="Times New Roman"/>
      <family val="1"/>
    </font>
    <font>
      <i/>
      <sz val="10"/>
      <color indexed="12"/>
      <name val="Times New Roman"/>
      <family val="1"/>
    </font>
    <font>
      <sz val="10"/>
      <color indexed="17"/>
      <name val="Times New Roman"/>
      <family val="1"/>
    </font>
    <font>
      <b/>
      <sz val="12"/>
      <color indexed="10"/>
      <name val="Times New Roman"/>
      <family val="1"/>
    </font>
    <font>
      <sz val="10"/>
      <color indexed="57"/>
      <name val="Times New Roman"/>
      <family val="1"/>
    </font>
    <font>
      <sz val="8"/>
      <name val="Arial Cyr"/>
      <family val="0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0"/>
      <color indexed="20"/>
      <name val="Times New Roman"/>
      <family val="1"/>
    </font>
    <font>
      <sz val="10"/>
      <name val="Arial"/>
      <family val="2"/>
    </font>
    <font>
      <sz val="8"/>
      <color indexed="17"/>
      <name val="Times New Roman"/>
      <family val="1"/>
    </font>
    <font>
      <sz val="10"/>
      <color indexed="36"/>
      <name val="Times New Roman"/>
      <family val="1"/>
    </font>
    <font>
      <sz val="12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20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7" borderId="1" applyNumberFormat="0" applyAlignment="0" applyProtection="0"/>
    <xf numFmtId="0" fontId="24" fillId="20" borderId="2" applyNumberFormat="0" applyAlignment="0" applyProtection="0"/>
    <xf numFmtId="0" fontId="25" fillId="20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1" borderId="7" applyNumberFormat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17" fillId="0" borderId="0">
      <alignment/>
      <protection/>
    </xf>
    <xf numFmtId="0" fontId="5" fillId="0" borderId="0" applyNumberFormat="0" applyFill="0" applyBorder="0" applyAlignment="0" applyProtection="0"/>
    <xf numFmtId="0" fontId="33" fillId="3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4" borderId="0" applyNumberFormat="0" applyBorder="0" applyAlignment="0" applyProtection="0"/>
  </cellStyleXfs>
  <cellXfs count="295">
    <xf numFmtId="0" fontId="0" fillId="0" borderId="0" xfId="0" applyAlignment="1">
      <alignment/>
    </xf>
    <xf numFmtId="0" fontId="2" fillId="0" borderId="0" xfId="0" applyFont="1" applyBorder="1" applyAlignment="1" applyProtection="1">
      <alignment vertical="top"/>
      <protection/>
    </xf>
    <xf numFmtId="49" fontId="2" fillId="0" borderId="0" xfId="0" applyNumberFormat="1" applyFont="1" applyBorder="1" applyAlignment="1">
      <alignment horizontal="centerContinuous" vertical="top"/>
    </xf>
    <xf numFmtId="0" fontId="2" fillId="0" borderId="0" xfId="0" applyFont="1" applyAlignment="1">
      <alignment/>
    </xf>
    <xf numFmtId="49" fontId="2" fillId="0" borderId="0" xfId="0" applyNumberFormat="1" applyFont="1" applyBorder="1" applyAlignment="1">
      <alignment horizontal="center" vertical="top"/>
    </xf>
    <xf numFmtId="49" fontId="2" fillId="0" borderId="0" xfId="0" applyNumberFormat="1" applyFont="1" applyAlignment="1">
      <alignment horizontal="left"/>
    </xf>
    <xf numFmtId="49" fontId="2" fillId="0" borderId="0" xfId="0" applyNumberFormat="1" applyFont="1" applyFill="1" applyBorder="1" applyAlignment="1" applyProtection="1">
      <alignment horizontal="center" vertical="top"/>
      <protection/>
    </xf>
    <xf numFmtId="49" fontId="6" fillId="0" borderId="10" xfId="0" applyNumberFormat="1" applyFont="1" applyBorder="1" applyAlignment="1" applyProtection="1">
      <alignment horizontal="center" vertical="top"/>
      <protection locked="0"/>
    </xf>
    <xf numFmtId="49" fontId="2" fillId="0" borderId="10" xfId="0" applyNumberFormat="1" applyFont="1" applyBorder="1" applyAlignment="1" applyProtection="1">
      <alignment horizontal="center" vertical="top"/>
      <protection locked="0"/>
    </xf>
    <xf numFmtId="49" fontId="2" fillId="0" borderId="10" xfId="0" applyNumberFormat="1" applyFont="1" applyBorder="1" applyAlignment="1">
      <alignment horizontal="center" vertical="top"/>
    </xf>
    <xf numFmtId="49" fontId="3" fillId="0" borderId="10" xfId="0" applyNumberFormat="1" applyFont="1" applyBorder="1" applyAlignment="1" applyProtection="1">
      <alignment horizontal="center" vertical="top"/>
      <protection locked="0"/>
    </xf>
    <xf numFmtId="49" fontId="8" fillId="0" borderId="10" xfId="0" applyNumberFormat="1" applyFont="1" applyBorder="1" applyAlignment="1" applyProtection="1">
      <alignment horizontal="center" vertical="top"/>
      <protection locked="0"/>
    </xf>
    <xf numFmtId="49" fontId="10" fillId="0" borderId="10" xfId="0" applyNumberFormat="1" applyFont="1" applyBorder="1" applyAlignment="1" applyProtection="1">
      <alignment horizontal="center" vertical="top"/>
      <protection locked="0"/>
    </xf>
    <xf numFmtId="0" fontId="2" fillId="0" borderId="11" xfId="0" applyFont="1" applyBorder="1" applyAlignment="1">
      <alignment horizontal="left" vertical="top" wrapText="1"/>
    </xf>
    <xf numFmtId="49" fontId="11" fillId="22" borderId="10" xfId="0" applyNumberFormat="1" applyFont="1" applyFill="1" applyBorder="1" applyAlignment="1" applyProtection="1">
      <alignment horizontal="center" vertical="top"/>
      <protection locked="0"/>
    </xf>
    <xf numFmtId="49" fontId="12" fillId="0" borderId="10" xfId="0" applyNumberFormat="1" applyFont="1" applyBorder="1" applyAlignment="1" applyProtection="1">
      <alignment horizontal="center" vertical="top"/>
      <protection locked="0"/>
    </xf>
    <xf numFmtId="49" fontId="6" fillId="0" borderId="10" xfId="0" applyNumberFormat="1" applyFont="1" applyFill="1" applyBorder="1" applyAlignment="1" applyProtection="1">
      <alignment horizontal="center" vertical="top"/>
      <protection locked="0"/>
    </xf>
    <xf numFmtId="49" fontId="2" fillId="0" borderId="10" xfId="0" applyNumberFormat="1" applyFont="1" applyFill="1" applyBorder="1" applyAlignment="1" applyProtection="1">
      <alignment horizontal="center" vertical="top"/>
      <protection locked="0"/>
    </xf>
    <xf numFmtId="4" fontId="10" fillId="0" borderId="10" xfId="0" applyNumberFormat="1" applyFont="1" applyBorder="1" applyAlignment="1">
      <alignment vertical="top"/>
    </xf>
    <xf numFmtId="4" fontId="2" fillId="0" borderId="10" xfId="0" applyNumberFormat="1" applyFont="1" applyBorder="1" applyAlignment="1">
      <alignment vertical="top"/>
    </xf>
    <xf numFmtId="4" fontId="6" fillId="0" borderId="10" xfId="0" applyNumberFormat="1" applyFont="1" applyBorder="1" applyAlignment="1">
      <alignment vertical="top"/>
    </xf>
    <xf numFmtId="4" fontId="11" fillId="22" borderId="10" xfId="0" applyNumberFormat="1" applyFont="1" applyFill="1" applyBorder="1" applyAlignment="1">
      <alignment vertical="top"/>
    </xf>
    <xf numFmtId="4" fontId="8" fillId="0" borderId="10" xfId="0" applyNumberFormat="1" applyFont="1" applyBorder="1" applyAlignment="1">
      <alignment vertical="top"/>
    </xf>
    <xf numFmtId="4" fontId="2" fillId="0" borderId="12" xfId="0" applyNumberFormat="1" applyFont="1" applyBorder="1" applyAlignment="1">
      <alignment vertical="top"/>
    </xf>
    <xf numFmtId="4" fontId="2" fillId="0" borderId="12" xfId="0" applyNumberFormat="1" applyFont="1" applyFill="1" applyBorder="1" applyAlignment="1">
      <alignment vertical="top"/>
    </xf>
    <xf numFmtId="49" fontId="7" fillId="0" borderId="12" xfId="0" applyNumberFormat="1" applyFont="1" applyFill="1" applyBorder="1" applyAlignment="1" applyProtection="1">
      <alignment horizontal="center" vertical="center" textRotation="90" wrapText="1"/>
      <protection/>
    </xf>
    <xf numFmtId="49" fontId="7" fillId="0" borderId="13" xfId="0" applyNumberFormat="1" applyFont="1" applyFill="1" applyBorder="1" applyAlignment="1" applyProtection="1">
      <alignment horizontal="center" vertical="center" textRotation="90" wrapText="1"/>
      <protection/>
    </xf>
    <xf numFmtId="3" fontId="15" fillId="0" borderId="14" xfId="0" applyNumberFormat="1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top" wrapText="1"/>
    </xf>
    <xf numFmtId="0" fontId="10" fillId="0" borderId="11" xfId="0" applyFont="1" applyBorder="1" applyAlignment="1">
      <alignment horizontal="left" vertical="top" wrapText="1"/>
    </xf>
    <xf numFmtId="0" fontId="9" fillId="0" borderId="11" xfId="0" applyFont="1" applyBorder="1" applyAlignment="1">
      <alignment horizontal="left" vertical="top" wrapText="1"/>
    </xf>
    <xf numFmtId="49" fontId="2" fillId="0" borderId="0" xfId="0" applyNumberFormat="1" applyFont="1" applyFill="1" applyBorder="1" applyAlignment="1" applyProtection="1">
      <alignment horizontal="center" vertical="top"/>
      <protection locked="0"/>
    </xf>
    <xf numFmtId="49" fontId="16" fillId="0" borderId="10" xfId="0" applyNumberFormat="1" applyFont="1" applyBorder="1" applyAlignment="1" applyProtection="1">
      <alignment horizontal="center" vertical="top"/>
      <protection locked="0"/>
    </xf>
    <xf numFmtId="4" fontId="16" fillId="0" borderId="10" xfId="0" applyNumberFormat="1" applyFont="1" applyBorder="1" applyAlignment="1">
      <alignment vertical="top"/>
    </xf>
    <xf numFmtId="49" fontId="16" fillId="0" borderId="10" xfId="0" applyNumberFormat="1" applyFont="1" applyFill="1" applyBorder="1" applyAlignment="1" applyProtection="1">
      <alignment horizontal="center" vertical="top"/>
      <protection locked="0"/>
    </xf>
    <xf numFmtId="0" fontId="16" fillId="0" borderId="11" xfId="0" applyFont="1" applyBorder="1" applyAlignment="1">
      <alignment horizontal="left" vertical="top" wrapText="1"/>
    </xf>
    <xf numFmtId="49" fontId="16" fillId="0" borderId="15" xfId="0" applyNumberFormat="1" applyFont="1" applyFill="1" applyBorder="1" applyAlignment="1" applyProtection="1">
      <alignment horizontal="center" vertical="top"/>
      <protection locked="0"/>
    </xf>
    <xf numFmtId="49" fontId="6" fillId="0" borderId="15" xfId="0" applyNumberFormat="1" applyFont="1" applyFill="1" applyBorder="1" applyAlignment="1" applyProtection="1">
      <alignment horizontal="center" vertical="top"/>
      <protection/>
    </xf>
    <xf numFmtId="49" fontId="2" fillId="0" borderId="15" xfId="0" applyNumberFormat="1" applyFont="1" applyFill="1" applyBorder="1" applyAlignment="1" applyProtection="1">
      <alignment horizontal="center" vertical="top"/>
      <protection/>
    </xf>
    <xf numFmtId="49" fontId="16" fillId="0" borderId="15" xfId="0" applyNumberFormat="1" applyFont="1" applyFill="1" applyBorder="1" applyAlignment="1" applyProtection="1">
      <alignment horizontal="center" vertical="top"/>
      <protection/>
    </xf>
    <xf numFmtId="49" fontId="6" fillId="0" borderId="15" xfId="0" applyNumberFormat="1" applyFont="1" applyFill="1" applyBorder="1" applyAlignment="1" applyProtection="1">
      <alignment horizontal="center" vertical="top"/>
      <protection locked="0"/>
    </xf>
    <xf numFmtId="49" fontId="10" fillId="0" borderId="15" xfId="0" applyNumberFormat="1" applyFont="1" applyFill="1" applyBorder="1" applyAlignment="1" applyProtection="1">
      <alignment horizontal="center" vertical="top"/>
      <protection locked="0"/>
    </xf>
    <xf numFmtId="49" fontId="2" fillId="0" borderId="15" xfId="0" applyNumberFormat="1" applyFont="1" applyFill="1" applyBorder="1" applyAlignment="1" applyProtection="1">
      <alignment horizontal="center" vertical="top"/>
      <protection locked="0"/>
    </xf>
    <xf numFmtId="49" fontId="8" fillId="0" borderId="15" xfId="0" applyNumberFormat="1" applyFont="1" applyFill="1" applyBorder="1" applyAlignment="1" applyProtection="1">
      <alignment horizontal="center" vertical="top"/>
      <protection locked="0"/>
    </xf>
    <xf numFmtId="49" fontId="6" fillId="0" borderId="15" xfId="0" applyNumberFormat="1" applyFont="1" applyFill="1" applyBorder="1" applyAlignment="1">
      <alignment horizontal="center" vertical="top"/>
    </xf>
    <xf numFmtId="49" fontId="16" fillId="0" borderId="15" xfId="0" applyNumberFormat="1" applyFont="1" applyFill="1" applyBorder="1" applyAlignment="1">
      <alignment horizontal="center" vertical="top"/>
    </xf>
    <xf numFmtId="49" fontId="2" fillId="0" borderId="15" xfId="0" applyNumberFormat="1" applyFont="1" applyFill="1" applyBorder="1" applyAlignment="1">
      <alignment horizontal="center" vertical="top"/>
    </xf>
    <xf numFmtId="49" fontId="10" fillId="0" borderId="15" xfId="0" applyNumberFormat="1" applyFont="1" applyFill="1" applyBorder="1" applyAlignment="1">
      <alignment horizontal="center" vertical="top"/>
    </xf>
    <xf numFmtId="49" fontId="7" fillId="0" borderId="15" xfId="0" applyNumberFormat="1" applyFont="1" applyFill="1" applyBorder="1" applyAlignment="1" applyProtection="1">
      <alignment horizontal="center" vertical="top"/>
      <protection/>
    </xf>
    <xf numFmtId="49" fontId="11" fillId="22" borderId="15" xfId="0" applyNumberFormat="1" applyFont="1" applyFill="1" applyBorder="1" applyAlignment="1" applyProtection="1">
      <alignment horizontal="center" vertical="top"/>
      <protection/>
    </xf>
    <xf numFmtId="49" fontId="16" fillId="0" borderId="14" xfId="0" applyNumberFormat="1" applyFont="1" applyFill="1" applyBorder="1" applyAlignment="1" applyProtection="1">
      <alignment horizontal="center" vertical="top"/>
      <protection/>
    </xf>
    <xf numFmtId="49" fontId="2" fillId="0" borderId="15" xfId="0" applyNumberFormat="1" applyFont="1" applyFill="1" applyBorder="1" applyAlignment="1" applyProtection="1">
      <alignment horizontal="center" vertical="top"/>
      <protection locked="0"/>
    </xf>
    <xf numFmtId="49" fontId="6" fillId="0" borderId="16" xfId="0" applyNumberFormat="1" applyFont="1" applyFill="1" applyBorder="1" applyAlignment="1">
      <alignment horizontal="left" vertical="center" wrapText="1"/>
    </xf>
    <xf numFmtId="49" fontId="2" fillId="0" borderId="16" xfId="0" applyNumberFormat="1" applyFont="1" applyFill="1" applyBorder="1" applyAlignment="1">
      <alignment horizontal="left" vertical="center" wrapText="1"/>
    </xf>
    <xf numFmtId="0" fontId="16" fillId="0" borderId="16" xfId="0" applyFont="1" applyBorder="1" applyAlignment="1">
      <alignment horizontal="left" vertical="top" wrapText="1"/>
    </xf>
    <xf numFmtId="49" fontId="2" fillId="0" borderId="11" xfId="0" applyNumberFormat="1" applyFont="1" applyFill="1" applyBorder="1" applyAlignment="1">
      <alignment horizontal="left" vertical="center" wrapText="1"/>
    </xf>
    <xf numFmtId="49" fontId="16" fillId="0" borderId="16" xfId="0" applyNumberFormat="1" applyFont="1" applyFill="1" applyBorder="1" applyAlignment="1">
      <alignment horizontal="left" vertical="center" wrapText="1"/>
    </xf>
    <xf numFmtId="0" fontId="11" fillId="22" borderId="11" xfId="0" applyFont="1" applyFill="1" applyBorder="1" applyAlignment="1">
      <alignment horizontal="left" vertical="top" wrapText="1"/>
    </xf>
    <xf numFmtId="1" fontId="2" fillId="0" borderId="16" xfId="0" applyNumberFormat="1" applyFont="1" applyFill="1" applyBorder="1" applyAlignment="1">
      <alignment horizontal="left" vertical="center" wrapText="1"/>
    </xf>
    <xf numFmtId="0" fontId="16" fillId="0" borderId="11" xfId="0" applyFont="1" applyBorder="1" applyAlignment="1">
      <alignment horizontal="left" vertical="top" wrapText="1"/>
    </xf>
    <xf numFmtId="0" fontId="6" fillId="0" borderId="11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horizontal="left" vertical="top" wrapText="1"/>
    </xf>
    <xf numFmtId="49" fontId="16" fillId="0" borderId="15" xfId="0" applyNumberFormat="1" applyFont="1" applyBorder="1" applyAlignment="1" applyProtection="1">
      <alignment horizontal="center" vertical="top"/>
      <protection locked="0"/>
    </xf>
    <xf numFmtId="49" fontId="16" fillId="0" borderId="10" xfId="0" applyNumberFormat="1" applyFont="1" applyFill="1" applyBorder="1" applyAlignment="1" applyProtection="1">
      <alignment horizontal="center" vertical="top"/>
      <protection/>
    </xf>
    <xf numFmtId="49" fontId="2" fillId="0" borderId="10" xfId="0" applyNumberFormat="1" applyFont="1" applyFill="1" applyBorder="1" applyAlignment="1" applyProtection="1">
      <alignment horizontal="center" vertical="top"/>
      <protection/>
    </xf>
    <xf numFmtId="49" fontId="6" fillId="0" borderId="10" xfId="0" applyNumberFormat="1" applyFont="1" applyFill="1" applyBorder="1" applyAlignment="1">
      <alignment horizontal="center" vertical="top"/>
    </xf>
    <xf numFmtId="49" fontId="16" fillId="0" borderId="10" xfId="0" applyNumberFormat="1" applyFont="1" applyFill="1" applyBorder="1" applyAlignment="1">
      <alignment horizontal="center" vertical="top"/>
    </xf>
    <xf numFmtId="49" fontId="10" fillId="0" borderId="10" xfId="0" applyNumberFormat="1" applyFont="1" applyFill="1" applyBorder="1" applyAlignment="1">
      <alignment horizontal="center" vertical="top"/>
    </xf>
    <xf numFmtId="49" fontId="2" fillId="0" borderId="12" xfId="0" applyNumberFormat="1" applyFont="1" applyFill="1" applyBorder="1" applyAlignment="1" applyProtection="1">
      <alignment horizontal="center" vertical="top"/>
      <protection/>
    </xf>
    <xf numFmtId="49" fontId="2" fillId="0" borderId="17" xfId="0" applyNumberFormat="1" applyFont="1" applyBorder="1" applyAlignment="1" applyProtection="1">
      <alignment horizontal="center" vertical="top"/>
      <protection locked="0"/>
    </xf>
    <xf numFmtId="49" fontId="10" fillId="0" borderId="17" xfId="0" applyNumberFormat="1" applyFont="1" applyBorder="1" applyAlignment="1" applyProtection="1">
      <alignment horizontal="center" vertical="top"/>
      <protection locked="0"/>
    </xf>
    <xf numFmtId="49" fontId="16" fillId="0" borderId="17" xfId="0" applyNumberFormat="1" applyFont="1" applyBorder="1" applyAlignment="1" applyProtection="1">
      <alignment horizontal="center" vertical="top"/>
      <protection locked="0"/>
    </xf>
    <xf numFmtId="49" fontId="16" fillId="0" borderId="17" xfId="0" applyNumberFormat="1" applyFont="1" applyFill="1" applyBorder="1" applyAlignment="1">
      <alignment horizontal="center" wrapText="1"/>
    </xf>
    <xf numFmtId="1" fontId="16" fillId="0" borderId="18" xfId="0" applyNumberFormat="1" applyFont="1" applyFill="1" applyBorder="1" applyAlignment="1">
      <alignment horizontal="left" vertical="center" wrapText="1"/>
    </xf>
    <xf numFmtId="49" fontId="16" fillId="0" borderId="10" xfId="0" applyNumberFormat="1" applyFont="1" applyFill="1" applyBorder="1" applyAlignment="1">
      <alignment horizontal="center" wrapText="1"/>
    </xf>
    <xf numFmtId="1" fontId="16" fillId="0" borderId="19" xfId="0" applyNumberFormat="1" applyFont="1" applyFill="1" applyBorder="1" applyAlignment="1">
      <alignment horizontal="left" vertical="center" wrapText="1"/>
    </xf>
    <xf numFmtId="49" fontId="6" fillId="0" borderId="0" xfId="0" applyNumberFormat="1" applyFont="1" applyFill="1" applyBorder="1" applyAlignment="1" applyProtection="1">
      <alignment horizontal="center" vertical="top"/>
      <protection/>
    </xf>
    <xf numFmtId="49" fontId="3" fillId="24" borderId="10" xfId="0" applyNumberFormat="1" applyFont="1" applyFill="1" applyBorder="1" applyAlignment="1" applyProtection="1">
      <alignment horizontal="center" vertical="top"/>
      <protection/>
    </xf>
    <xf numFmtId="49" fontId="3" fillId="24" borderId="10" xfId="0" applyNumberFormat="1" applyFont="1" applyFill="1" applyBorder="1" applyAlignment="1" applyProtection="1">
      <alignment horizontal="center" vertical="top"/>
      <protection locked="0"/>
    </xf>
    <xf numFmtId="0" fontId="16" fillId="0" borderId="10" xfId="0" applyFont="1" applyBorder="1" applyAlignment="1">
      <alignment wrapText="1"/>
    </xf>
    <xf numFmtId="49" fontId="2" fillId="0" borderId="10" xfId="0" applyNumberFormat="1" applyFont="1" applyFill="1" applyBorder="1" applyAlignment="1">
      <alignment horizontal="left" vertical="center" wrapText="1"/>
    </xf>
    <xf numFmtId="4" fontId="2" fillId="0" borderId="20" xfId="0" applyNumberFormat="1" applyFont="1" applyBorder="1" applyAlignment="1">
      <alignment vertical="top"/>
    </xf>
    <xf numFmtId="49" fontId="2" fillId="0" borderId="21" xfId="0" applyNumberFormat="1" applyFont="1" applyFill="1" applyBorder="1" applyAlignment="1" applyProtection="1">
      <alignment horizontal="center" vertical="top"/>
      <protection/>
    </xf>
    <xf numFmtId="49" fontId="11" fillId="24" borderId="10" xfId="0" applyNumberFormat="1" applyFont="1" applyFill="1" applyBorder="1" applyAlignment="1">
      <alignment horizontal="left" vertical="center" wrapText="1"/>
    </xf>
    <xf numFmtId="49" fontId="11" fillId="24" borderId="15" xfId="0" applyNumberFormat="1" applyFont="1" applyFill="1" applyBorder="1" applyAlignment="1" applyProtection="1">
      <alignment horizontal="center" vertical="top"/>
      <protection locked="0"/>
    </xf>
    <xf numFmtId="49" fontId="3" fillId="24" borderId="10" xfId="0" applyNumberFormat="1" applyFont="1" applyFill="1" applyBorder="1" applyAlignment="1">
      <alignment horizontal="center" vertical="top"/>
    </xf>
    <xf numFmtId="49" fontId="6" fillId="0" borderId="10" xfId="0" applyNumberFormat="1" applyFont="1" applyFill="1" applyBorder="1" applyAlignment="1">
      <alignment horizontal="left" vertical="center" wrapText="1"/>
    </xf>
    <xf numFmtId="0" fontId="3" fillId="24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49" fontId="6" fillId="0" borderId="17" xfId="0" applyNumberFormat="1" applyFont="1" applyFill="1" applyBorder="1" applyAlignment="1" applyProtection="1">
      <alignment horizontal="center" vertical="top"/>
      <protection locked="0"/>
    </xf>
    <xf numFmtId="49" fontId="2" fillId="0" borderId="22" xfId="0" applyNumberFormat="1" applyFont="1" applyFill="1" applyBorder="1" applyAlignment="1" applyProtection="1">
      <alignment horizontal="center" vertical="top"/>
      <protection locked="0"/>
    </xf>
    <xf numFmtId="49" fontId="7" fillId="0" borderId="14" xfId="0" applyNumberFormat="1" applyFont="1" applyFill="1" applyBorder="1" applyAlignment="1" applyProtection="1">
      <alignment horizontal="center" vertical="center" textRotation="90" wrapText="1"/>
      <protection/>
    </xf>
    <xf numFmtId="49" fontId="6" fillId="0" borderId="17" xfId="0" applyNumberFormat="1" applyFont="1" applyBorder="1" applyAlignment="1" applyProtection="1">
      <alignment horizontal="center" vertical="top"/>
      <protection locked="0"/>
    </xf>
    <xf numFmtId="0" fontId="16" fillId="0" borderId="11" xfId="0" applyFont="1" applyBorder="1" applyAlignment="1">
      <alignment/>
    </xf>
    <xf numFmtId="0" fontId="6" fillId="0" borderId="11" xfId="0" applyFont="1" applyBorder="1" applyAlignment="1">
      <alignment/>
    </xf>
    <xf numFmtId="0" fontId="7" fillId="0" borderId="16" xfId="0" applyFont="1" applyBorder="1" applyAlignment="1">
      <alignment/>
    </xf>
    <xf numFmtId="49" fontId="2" fillId="0" borderId="23" xfId="0" applyNumberFormat="1" applyFont="1" applyBorder="1" applyAlignment="1" applyProtection="1">
      <alignment horizontal="center" vertical="top"/>
      <protection locked="0"/>
    </xf>
    <xf numFmtId="49" fontId="12" fillId="0" borderId="17" xfId="0" applyNumberFormat="1" applyFont="1" applyBorder="1" applyAlignment="1" applyProtection="1">
      <alignment horizontal="center" vertical="top"/>
      <protection locked="0"/>
    </xf>
    <xf numFmtId="49" fontId="3" fillId="24" borderId="17" xfId="0" applyNumberFormat="1" applyFont="1" applyFill="1" applyBorder="1" applyAlignment="1" applyProtection="1">
      <alignment horizontal="center" vertical="top"/>
      <protection locked="0"/>
    </xf>
    <xf numFmtId="49" fontId="11" fillId="22" borderId="17" xfId="0" applyNumberFormat="1" applyFont="1" applyFill="1" applyBorder="1" applyAlignment="1" applyProtection="1">
      <alignment horizontal="center" vertical="top"/>
      <protection locked="0"/>
    </xf>
    <xf numFmtId="49" fontId="6" fillId="0" borderId="17" xfId="0" applyNumberFormat="1" applyFont="1" applyBorder="1" applyAlignment="1">
      <alignment horizontal="center" vertical="top"/>
    </xf>
    <xf numFmtId="49" fontId="10" fillId="0" borderId="17" xfId="0" applyNumberFormat="1" applyFont="1" applyBorder="1" applyAlignment="1">
      <alignment horizontal="center" vertical="top"/>
    </xf>
    <xf numFmtId="49" fontId="16" fillId="0" borderId="17" xfId="0" applyNumberFormat="1" applyFont="1" applyBorder="1" applyAlignment="1">
      <alignment horizontal="center" vertical="top"/>
    </xf>
    <xf numFmtId="49" fontId="2" fillId="0" borderId="17" xfId="0" applyNumberFormat="1" applyFont="1" applyBorder="1" applyAlignment="1">
      <alignment horizontal="center" vertical="top"/>
    </xf>
    <xf numFmtId="49" fontId="16" fillId="0" borderId="22" xfId="0" applyNumberFormat="1" applyFont="1" applyBorder="1" applyAlignment="1" applyProtection="1">
      <alignment horizontal="center" vertical="top"/>
      <protection locked="0"/>
    </xf>
    <xf numFmtId="0" fontId="2" fillId="0" borderId="10" xfId="0" applyFont="1" applyBorder="1" applyAlignment="1">
      <alignment horizontal="left" vertical="top" wrapText="1"/>
    </xf>
    <xf numFmtId="49" fontId="8" fillId="0" borderId="17" xfId="0" applyNumberFormat="1" applyFont="1" applyBorder="1" applyAlignment="1" applyProtection="1">
      <alignment horizontal="center" vertical="top"/>
      <protection locked="0"/>
    </xf>
    <xf numFmtId="0" fontId="1" fillId="0" borderId="0" xfId="0" applyFont="1" applyAlignment="1">
      <alignment horizontal="center"/>
    </xf>
    <xf numFmtId="0" fontId="16" fillId="0" borderId="11" xfId="0" applyNumberFormat="1" applyFont="1" applyBorder="1" applyAlignment="1">
      <alignment horizontal="left" vertical="top" wrapText="1"/>
    </xf>
    <xf numFmtId="0" fontId="14" fillId="0" borderId="20" xfId="0" applyFont="1" applyFill="1" applyBorder="1" applyAlignment="1" applyProtection="1">
      <alignment horizontal="center" vertical="center" wrapText="1"/>
      <protection/>
    </xf>
    <xf numFmtId="49" fontId="14" fillId="0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/>
    </xf>
    <xf numFmtId="0" fontId="16" fillId="0" borderId="10" xfId="0" applyFont="1" applyBorder="1" applyAlignment="1">
      <alignment horizontal="left" vertical="top" wrapText="1"/>
    </xf>
    <xf numFmtId="0" fontId="3" fillId="24" borderId="24" xfId="0" applyFont="1" applyFill="1" applyBorder="1" applyAlignment="1">
      <alignment horizontal="left" vertical="top" wrapText="1"/>
    </xf>
    <xf numFmtId="49" fontId="3" fillId="24" borderId="15" xfId="0" applyNumberFormat="1" applyFont="1" applyFill="1" applyBorder="1" applyAlignment="1">
      <alignment horizontal="center" vertical="top"/>
    </xf>
    <xf numFmtId="49" fontId="3" fillId="24" borderId="17" xfId="0" applyNumberFormat="1" applyFont="1" applyFill="1" applyBorder="1" applyAlignment="1">
      <alignment horizontal="center" vertical="top"/>
    </xf>
    <xf numFmtId="4" fontId="3" fillId="24" borderId="10" xfId="0" applyNumberFormat="1" applyFont="1" applyFill="1" applyBorder="1" applyAlignment="1">
      <alignment vertical="top"/>
    </xf>
    <xf numFmtId="0" fontId="6" fillId="0" borderId="10" xfId="0" applyFont="1" applyBorder="1" applyAlignment="1">
      <alignment horizontal="left" vertical="top" wrapText="1"/>
    </xf>
    <xf numFmtId="49" fontId="11" fillId="24" borderId="15" xfId="0" applyNumberFormat="1" applyFont="1" applyFill="1" applyBorder="1" applyAlignment="1" applyProtection="1">
      <alignment horizontal="center" vertical="top"/>
      <protection/>
    </xf>
    <xf numFmtId="49" fontId="11" fillId="24" borderId="10" xfId="0" applyNumberFormat="1" applyFont="1" applyFill="1" applyBorder="1" applyAlignment="1" applyProtection="1">
      <alignment horizontal="center" vertical="top"/>
      <protection locked="0"/>
    </xf>
    <xf numFmtId="49" fontId="11" fillId="24" borderId="17" xfId="0" applyNumberFormat="1" applyFont="1" applyFill="1" applyBorder="1" applyAlignment="1" applyProtection="1">
      <alignment horizontal="center" vertical="top"/>
      <protection locked="0"/>
    </xf>
    <xf numFmtId="4" fontId="11" fillId="24" borderId="20" xfId="0" applyNumberFormat="1" applyFont="1" applyFill="1" applyBorder="1" applyAlignment="1">
      <alignment vertical="top"/>
    </xf>
    <xf numFmtId="0" fontId="11" fillId="24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4" fontId="6" fillId="0" borderId="20" xfId="0" applyNumberFormat="1" applyFont="1" applyFill="1" applyBorder="1" applyAlignment="1">
      <alignment vertical="top"/>
    </xf>
    <xf numFmtId="4" fontId="16" fillId="0" borderId="20" xfId="0" applyNumberFormat="1" applyFont="1" applyBorder="1" applyAlignment="1">
      <alignment vertical="top"/>
    </xf>
    <xf numFmtId="4" fontId="11" fillId="24" borderId="10" xfId="0" applyNumberFormat="1" applyFont="1" applyFill="1" applyBorder="1" applyAlignment="1">
      <alignment vertical="top"/>
    </xf>
    <xf numFmtId="0" fontId="6" fillId="0" borderId="19" xfId="0" applyFont="1" applyBorder="1" applyAlignment="1">
      <alignment horizontal="left" vertical="top" wrapText="1"/>
    </xf>
    <xf numFmtId="49" fontId="6" fillId="0" borderId="25" xfId="0" applyNumberFormat="1" applyFont="1" applyFill="1" applyBorder="1" applyAlignment="1" applyProtection="1">
      <alignment horizontal="center" vertical="top"/>
      <protection/>
    </xf>
    <xf numFmtId="49" fontId="1" fillId="0" borderId="10" xfId="0" applyNumberFormat="1" applyFont="1" applyFill="1" applyBorder="1" applyAlignment="1" applyProtection="1">
      <alignment horizontal="center" vertical="center" wrapText="1"/>
      <protection/>
    </xf>
    <xf numFmtId="49" fontId="1" fillId="24" borderId="10" xfId="0" applyNumberFormat="1" applyFont="1" applyFill="1" applyBorder="1" applyAlignment="1" applyProtection="1">
      <alignment horizontal="center" vertical="center" wrapText="1"/>
      <protection/>
    </xf>
    <xf numFmtId="49" fontId="12" fillId="0" borderId="10" xfId="0" applyNumberFormat="1" applyFont="1" applyFill="1" applyBorder="1" applyAlignment="1" applyProtection="1">
      <alignment horizontal="center" vertical="top"/>
      <protection/>
    </xf>
    <xf numFmtId="49" fontId="11" fillId="22" borderId="10" xfId="0" applyNumberFormat="1" applyFont="1" applyFill="1" applyBorder="1" applyAlignment="1">
      <alignment horizontal="center" vertical="top"/>
    </xf>
    <xf numFmtId="0" fontId="11" fillId="22" borderId="10" xfId="0" applyFont="1" applyFill="1" applyBorder="1" applyAlignment="1">
      <alignment horizontal="left" vertical="top" wrapText="1"/>
    </xf>
    <xf numFmtId="49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Font="1" applyAlignment="1">
      <alignment wrapText="1"/>
    </xf>
    <xf numFmtId="0" fontId="16" fillId="0" borderId="17" xfId="0" applyFont="1" applyBorder="1" applyAlignment="1">
      <alignment wrapText="1"/>
    </xf>
    <xf numFmtId="49" fontId="16" fillId="0" borderId="10" xfId="0" applyNumberFormat="1" applyFont="1" applyFill="1" applyBorder="1" applyAlignment="1">
      <alignment horizontal="left" vertical="center" wrapText="1"/>
    </xf>
    <xf numFmtId="49" fontId="16" fillId="0" borderId="15" xfId="0" applyNumberFormat="1" applyFont="1" applyFill="1" applyBorder="1" applyAlignment="1" applyProtection="1">
      <alignment horizontal="center" vertical="center"/>
      <protection/>
    </xf>
    <xf numFmtId="49" fontId="16" fillId="0" borderId="10" xfId="0" applyNumberFormat="1" applyFont="1" applyBorder="1" applyAlignment="1" applyProtection="1">
      <alignment horizontal="center" vertical="center"/>
      <protection locked="0"/>
    </xf>
    <xf numFmtId="49" fontId="16" fillId="0" borderId="17" xfId="0" applyNumberFormat="1" applyFont="1" applyBorder="1" applyAlignment="1" applyProtection="1">
      <alignment horizontal="center" vertical="center"/>
      <protection locked="0"/>
    </xf>
    <xf numFmtId="4" fontId="16" fillId="0" borderId="10" xfId="0" applyNumberFormat="1" applyFont="1" applyFill="1" applyBorder="1" applyAlignment="1">
      <alignment horizontal="right" vertical="center"/>
    </xf>
    <xf numFmtId="49" fontId="2" fillId="0" borderId="15" xfId="0" applyNumberFormat="1" applyFont="1" applyFill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 locked="0"/>
    </xf>
    <xf numFmtId="49" fontId="2" fillId="0" borderId="17" xfId="0" applyNumberFormat="1" applyFont="1" applyBorder="1" applyAlignment="1" applyProtection="1">
      <alignment horizontal="center" vertical="center"/>
      <protection locked="0"/>
    </xf>
    <xf numFmtId="4" fontId="2" fillId="0" borderId="10" xfId="0" applyNumberFormat="1" applyFont="1" applyFill="1" applyBorder="1" applyAlignment="1">
      <alignment horizontal="right" vertical="center"/>
    </xf>
    <xf numFmtId="0" fontId="16" fillId="0" borderId="11" xfId="0" applyFont="1" applyBorder="1" applyAlignment="1">
      <alignment horizontal="left" vertical="center" wrapText="1"/>
    </xf>
    <xf numFmtId="49" fontId="19" fillId="0" borderId="10" xfId="0" applyNumberFormat="1" applyFont="1" applyBorder="1" applyAlignment="1" applyProtection="1">
      <alignment horizontal="center" vertical="top"/>
      <protection locked="0"/>
    </xf>
    <xf numFmtId="49" fontId="16" fillId="0" borderId="26" xfId="0" applyNumberFormat="1" applyFont="1" applyFill="1" applyBorder="1" applyAlignment="1" applyProtection="1">
      <alignment horizontal="center" vertical="top"/>
      <protection/>
    </xf>
    <xf numFmtId="49" fontId="16" fillId="0" borderId="23" xfId="0" applyNumberFormat="1" applyFont="1" applyBorder="1" applyAlignment="1" applyProtection="1">
      <alignment horizontal="center" vertical="top"/>
      <protection locked="0"/>
    </xf>
    <xf numFmtId="4" fontId="16" fillId="0" borderId="26" xfId="0" applyNumberFormat="1" applyFont="1" applyBorder="1" applyAlignment="1">
      <alignment vertical="top"/>
    </xf>
    <xf numFmtId="0" fontId="19" fillId="0" borderId="10" xfId="0" applyFont="1" applyBorder="1" applyAlignment="1">
      <alignment wrapText="1"/>
    </xf>
    <xf numFmtId="49" fontId="19" fillId="0" borderId="10" xfId="0" applyNumberFormat="1" applyFont="1" applyFill="1" applyBorder="1" applyAlignment="1" applyProtection="1">
      <alignment horizontal="center" vertical="top"/>
      <protection/>
    </xf>
    <xf numFmtId="4" fontId="20" fillId="0" borderId="0" xfId="0" applyNumberFormat="1" applyFont="1" applyFill="1" applyBorder="1" applyAlignment="1">
      <alignment horizontal="right" vertical="center"/>
    </xf>
    <xf numFmtId="0" fontId="9" fillId="0" borderId="11" xfId="0" applyFont="1" applyBorder="1" applyAlignment="1">
      <alignment horizontal="left" vertical="center" wrapText="1"/>
    </xf>
    <xf numFmtId="49" fontId="6" fillId="0" borderId="15" xfId="0" applyNumberFormat="1" applyFont="1" applyFill="1" applyBorder="1" applyAlignment="1">
      <alignment horizontal="center" vertical="center"/>
    </xf>
    <xf numFmtId="49" fontId="6" fillId="0" borderId="10" xfId="0" applyNumberFormat="1" applyFont="1" applyBorder="1" applyAlignment="1" applyProtection="1">
      <alignment horizontal="center" vertical="center"/>
      <protection locked="0"/>
    </xf>
    <xf numFmtId="4" fontId="6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wrapText="1"/>
    </xf>
    <xf numFmtId="49" fontId="11" fillId="22" borderId="17" xfId="0" applyNumberFormat="1" applyFont="1" applyFill="1" applyBorder="1" applyAlignment="1">
      <alignment horizontal="center" vertical="top"/>
    </xf>
    <xf numFmtId="49" fontId="19" fillId="0" borderId="17" xfId="0" applyNumberFormat="1" applyFont="1" applyBorder="1" applyAlignment="1" applyProtection="1">
      <alignment horizontal="center" vertical="top"/>
      <protection locked="0"/>
    </xf>
    <xf numFmtId="49" fontId="11" fillId="24" borderId="24" xfId="0" applyNumberFormat="1" applyFont="1" applyFill="1" applyBorder="1" applyAlignment="1" applyProtection="1">
      <alignment horizontal="center" vertical="top"/>
      <protection locked="0"/>
    </xf>
    <xf numFmtId="49" fontId="3" fillId="24" borderId="24" xfId="0" applyNumberFormat="1" applyFont="1" applyFill="1" applyBorder="1" applyAlignment="1" applyProtection="1">
      <alignment horizontal="center" vertical="top"/>
      <protection locked="0"/>
    </xf>
    <xf numFmtId="49" fontId="6" fillId="0" borderId="24" xfId="0" applyNumberFormat="1" applyFont="1" applyBorder="1" applyAlignment="1" applyProtection="1">
      <alignment horizontal="center" vertical="top"/>
      <protection locked="0"/>
    </xf>
    <xf numFmtId="49" fontId="16" fillId="0" borderId="24" xfId="0" applyNumberFormat="1" applyFont="1" applyBorder="1" applyAlignment="1" applyProtection="1">
      <alignment horizontal="center" vertical="top"/>
      <protection locked="0"/>
    </xf>
    <xf numFmtId="49" fontId="6" fillId="0" borderId="17" xfId="0" applyNumberFormat="1" applyFont="1" applyBorder="1" applyAlignment="1" applyProtection="1">
      <alignment horizontal="center" vertical="center"/>
      <protection locked="0"/>
    </xf>
    <xf numFmtId="49" fontId="10" fillId="0" borderId="24" xfId="0" applyNumberFormat="1" applyFont="1" applyBorder="1" applyAlignment="1" applyProtection="1">
      <alignment horizontal="center" vertical="top"/>
      <protection locked="0"/>
    </xf>
    <xf numFmtId="49" fontId="16" fillId="0" borderId="17" xfId="0" applyNumberFormat="1" applyFont="1" applyBorder="1" applyAlignment="1" applyProtection="1">
      <alignment horizontal="center" vertical="top"/>
      <protection locked="0"/>
    </xf>
    <xf numFmtId="49" fontId="2" fillId="0" borderId="17" xfId="0" applyNumberFormat="1" applyFont="1" applyBorder="1" applyAlignment="1" applyProtection="1">
      <alignment horizontal="center" vertical="top"/>
      <protection locked="0"/>
    </xf>
    <xf numFmtId="49" fontId="6" fillId="0" borderId="27" xfId="0" applyNumberFormat="1" applyFont="1" applyFill="1" applyBorder="1" applyAlignment="1" applyProtection="1">
      <alignment horizontal="center" vertical="top"/>
      <protection locked="0"/>
    </xf>
    <xf numFmtId="49" fontId="11" fillId="22" borderId="15" xfId="0" applyNumberFormat="1" applyFont="1" applyFill="1" applyBorder="1" applyAlignment="1">
      <alignment horizontal="center" vertical="top"/>
    </xf>
    <xf numFmtId="49" fontId="2" fillId="0" borderId="24" xfId="0" applyNumberFormat="1" applyFont="1" applyBorder="1" applyAlignment="1" applyProtection="1">
      <alignment horizontal="center" vertical="top"/>
      <protection locked="0"/>
    </xf>
    <xf numFmtId="49" fontId="19" fillId="0" borderId="15" xfId="0" applyNumberFormat="1" applyFont="1" applyBorder="1" applyAlignment="1" applyProtection="1">
      <alignment horizontal="center" vertical="top"/>
      <protection locked="0"/>
    </xf>
    <xf numFmtId="49" fontId="16" fillId="0" borderId="28" xfId="0" applyNumberFormat="1" applyFont="1" applyBorder="1" applyAlignment="1" applyProtection="1">
      <alignment horizontal="center" vertical="top"/>
      <protection locked="0"/>
    </xf>
    <xf numFmtId="49" fontId="2" fillId="0" borderId="28" xfId="0" applyNumberFormat="1" applyFont="1" applyBorder="1" applyAlignment="1" applyProtection="1">
      <alignment horizontal="center" vertical="top"/>
      <protection locked="0"/>
    </xf>
    <xf numFmtId="49" fontId="16" fillId="0" borderId="24" xfId="0" applyNumberFormat="1" applyFont="1" applyBorder="1" applyAlignment="1" applyProtection="1">
      <alignment horizontal="center" vertical="center"/>
      <protection locked="0"/>
    </xf>
    <xf numFmtId="49" fontId="2" fillId="0" borderId="24" xfId="0" applyNumberFormat="1" applyFont="1" applyBorder="1" applyAlignment="1" applyProtection="1">
      <alignment horizontal="center" vertical="center"/>
      <protection locked="0"/>
    </xf>
    <xf numFmtId="49" fontId="12" fillId="0" borderId="24" xfId="0" applyNumberFormat="1" applyFont="1" applyBorder="1" applyAlignment="1" applyProtection="1">
      <alignment horizontal="center" vertical="top"/>
      <protection locked="0"/>
    </xf>
    <xf numFmtId="49" fontId="6" fillId="0" borderId="29" xfId="0" applyNumberFormat="1" applyFont="1" applyBorder="1" applyAlignment="1" applyProtection="1">
      <alignment horizontal="center" vertical="top"/>
      <protection locked="0"/>
    </xf>
    <xf numFmtId="49" fontId="16" fillId="0" borderId="29" xfId="0" applyNumberFormat="1" applyFont="1" applyBorder="1" applyAlignment="1" applyProtection="1">
      <alignment horizontal="center" vertical="top"/>
      <protection locked="0"/>
    </xf>
    <xf numFmtId="49" fontId="2" fillId="0" borderId="29" xfId="0" applyNumberFormat="1" applyFont="1" applyBorder="1" applyAlignment="1" applyProtection="1">
      <alignment horizontal="center" vertical="top"/>
      <protection locked="0"/>
    </xf>
    <xf numFmtId="49" fontId="2" fillId="0" borderId="15" xfId="0" applyNumberFormat="1" applyFont="1" applyBorder="1" applyAlignment="1" applyProtection="1">
      <alignment horizontal="center" vertical="top"/>
      <protection locked="0"/>
    </xf>
    <xf numFmtId="49" fontId="11" fillId="22" borderId="24" xfId="0" applyNumberFormat="1" applyFont="1" applyFill="1" applyBorder="1" applyAlignment="1" applyProtection="1">
      <alignment horizontal="center" vertical="top"/>
      <protection locked="0"/>
    </xf>
    <xf numFmtId="49" fontId="3" fillId="0" borderId="24" xfId="0" applyNumberFormat="1" applyFont="1" applyBorder="1" applyAlignment="1" applyProtection="1">
      <alignment horizontal="center" vertical="top"/>
      <protection locked="0"/>
    </xf>
    <xf numFmtId="49" fontId="16" fillId="0" borderId="24" xfId="0" applyNumberFormat="1" applyFont="1" applyBorder="1" applyAlignment="1">
      <alignment horizontal="center" vertical="top"/>
    </xf>
    <xf numFmtId="49" fontId="2" fillId="0" borderId="24" xfId="0" applyNumberFormat="1" applyFont="1" applyBorder="1" applyAlignment="1">
      <alignment horizontal="center" vertical="top"/>
    </xf>
    <xf numFmtId="49" fontId="6" fillId="0" borderId="24" xfId="0" applyNumberFormat="1" applyFont="1" applyBorder="1" applyAlignment="1">
      <alignment horizontal="center" vertical="top"/>
    </xf>
    <xf numFmtId="49" fontId="10" fillId="0" borderId="24" xfId="0" applyNumberFormat="1" applyFont="1" applyBorder="1" applyAlignment="1">
      <alignment horizontal="center" vertical="top"/>
    </xf>
    <xf numFmtId="49" fontId="2" fillId="0" borderId="24" xfId="0" applyNumberFormat="1" applyFont="1" applyBorder="1" applyAlignment="1">
      <alignment horizontal="center" vertical="center"/>
    </xf>
    <xf numFmtId="49" fontId="16" fillId="0" borderId="0" xfId="0" applyNumberFormat="1" applyFont="1" applyBorder="1" applyAlignment="1" applyProtection="1">
      <alignment horizontal="center" vertical="top"/>
      <protection locked="0"/>
    </xf>
    <xf numFmtId="49" fontId="8" fillId="0" borderId="24" xfId="0" applyNumberFormat="1" applyFont="1" applyBorder="1" applyAlignment="1" applyProtection="1">
      <alignment horizontal="center" vertical="top"/>
      <protection locked="0"/>
    </xf>
    <xf numFmtId="49" fontId="16" fillId="0" borderId="24" xfId="0" applyNumberFormat="1" applyFont="1" applyBorder="1" applyAlignment="1">
      <alignment horizontal="center" vertical="center"/>
    </xf>
    <xf numFmtId="49" fontId="3" fillId="24" borderId="24" xfId="0" applyNumberFormat="1" applyFont="1" applyFill="1" applyBorder="1" applyAlignment="1">
      <alignment horizontal="center" vertical="top"/>
    </xf>
    <xf numFmtId="49" fontId="6" fillId="0" borderId="24" xfId="0" applyNumberFormat="1" applyFont="1" applyFill="1" applyBorder="1" applyAlignment="1" applyProtection="1">
      <alignment horizontal="center" vertical="top"/>
      <protection locked="0"/>
    </xf>
    <xf numFmtId="49" fontId="6" fillId="0" borderId="0" xfId="0" applyNumberFormat="1" applyFont="1" applyFill="1" applyBorder="1" applyAlignment="1" applyProtection="1">
      <alignment horizontal="center" vertical="top"/>
      <protection locked="0"/>
    </xf>
    <xf numFmtId="49" fontId="16" fillId="0" borderId="24" xfId="0" applyNumberFormat="1" applyFont="1" applyFill="1" applyBorder="1" applyAlignment="1" applyProtection="1">
      <alignment horizontal="center" vertical="top"/>
      <protection locked="0"/>
    </xf>
    <xf numFmtId="49" fontId="10" fillId="0" borderId="10" xfId="0" applyNumberFormat="1" applyFont="1" applyFill="1" applyBorder="1" applyAlignment="1">
      <alignment horizontal="left" vertical="center" wrapText="1"/>
    </xf>
    <xf numFmtId="49" fontId="10" fillId="0" borderId="10" xfId="0" applyNumberFormat="1" applyFont="1" applyBorder="1" applyAlignment="1" applyProtection="1">
      <alignment horizontal="center" vertical="top"/>
      <protection locked="0"/>
    </xf>
    <xf numFmtId="49" fontId="10" fillId="0" borderId="24" xfId="0" applyNumberFormat="1" applyFont="1" applyBorder="1" applyAlignment="1" applyProtection="1">
      <alignment horizontal="center" vertical="top"/>
      <protection locked="0"/>
    </xf>
    <xf numFmtId="4" fontId="10" fillId="0" borderId="10" xfId="0" applyNumberFormat="1" applyFont="1" applyBorder="1" applyAlignment="1">
      <alignment vertical="top"/>
    </xf>
    <xf numFmtId="49" fontId="2" fillId="0" borderId="0" xfId="0" applyNumberFormat="1" applyFont="1" applyFill="1" applyBorder="1" applyAlignment="1">
      <alignment horizontal="left" vertical="center" wrapText="1"/>
    </xf>
    <xf numFmtId="49" fontId="11" fillId="0" borderId="10" xfId="0" applyNumberFormat="1" applyFont="1" applyFill="1" applyBorder="1" applyAlignment="1" applyProtection="1">
      <alignment horizontal="center" vertical="top"/>
      <protection locked="0"/>
    </xf>
    <xf numFmtId="49" fontId="11" fillId="0" borderId="24" xfId="0" applyNumberFormat="1" applyFont="1" applyFill="1" applyBorder="1" applyAlignment="1" applyProtection="1">
      <alignment horizontal="center" vertical="top"/>
      <protection locked="0"/>
    </xf>
    <xf numFmtId="49" fontId="16" fillId="0" borderId="25" xfId="0" applyNumberFormat="1" applyFont="1" applyFill="1" applyBorder="1" applyAlignment="1" applyProtection="1">
      <alignment horizontal="center" vertical="top"/>
      <protection/>
    </xf>
    <xf numFmtId="49" fontId="16" fillId="0" borderId="10" xfId="0" applyNumberFormat="1" applyFont="1" applyBorder="1" applyAlignment="1" applyProtection="1">
      <alignment horizontal="center" vertical="top"/>
      <protection locked="0"/>
    </xf>
    <xf numFmtId="49" fontId="16" fillId="0" borderId="10" xfId="0" applyNumberFormat="1" applyFont="1" applyFill="1" applyBorder="1" applyAlignment="1" applyProtection="1">
      <alignment horizontal="center" vertical="top"/>
      <protection locked="0"/>
    </xf>
    <xf numFmtId="49" fontId="16" fillId="0" borderId="24" xfId="0" applyNumberFormat="1" applyFont="1" applyFill="1" applyBorder="1" applyAlignment="1" applyProtection="1">
      <alignment horizontal="center" vertical="top"/>
      <protection locked="0"/>
    </xf>
    <xf numFmtId="4" fontId="16" fillId="0" borderId="10" xfId="0" applyNumberFormat="1" applyFont="1" applyFill="1" applyBorder="1" applyAlignment="1">
      <alignment vertical="top"/>
    </xf>
    <xf numFmtId="49" fontId="6" fillId="0" borderId="10" xfId="0" applyNumberFormat="1" applyFont="1" applyBorder="1" applyAlignment="1">
      <alignment horizontal="center" vertical="center"/>
    </xf>
    <xf numFmtId="4" fontId="6" fillId="0" borderId="10" xfId="0" applyNumberFormat="1" applyFont="1" applyFill="1" applyBorder="1" applyAlignment="1">
      <alignment vertical="top"/>
    </xf>
    <xf numFmtId="0" fontId="16" fillId="0" borderId="11" xfId="0" applyFont="1" applyBorder="1" applyAlignment="1">
      <alignment horizontal="left" vertical="top" wrapText="1"/>
    </xf>
    <xf numFmtId="49" fontId="16" fillId="0" borderId="10" xfId="0" applyNumberFormat="1" applyFont="1" applyFill="1" applyBorder="1" applyAlignment="1">
      <alignment horizontal="left" vertical="center" wrapText="1"/>
    </xf>
    <xf numFmtId="49" fontId="16" fillId="0" borderId="10" xfId="0" applyNumberFormat="1" applyFont="1" applyFill="1" applyBorder="1" applyAlignment="1" applyProtection="1">
      <alignment horizontal="center" vertical="top"/>
      <protection/>
    </xf>
    <xf numFmtId="49" fontId="16" fillId="0" borderId="17" xfId="0" applyNumberFormat="1" applyFont="1" applyBorder="1" applyAlignment="1" applyProtection="1">
      <alignment horizontal="center" vertical="top"/>
      <protection locked="0"/>
    </xf>
    <xf numFmtId="49" fontId="16" fillId="0" borderId="24" xfId="0" applyNumberFormat="1" applyFont="1" applyBorder="1" applyAlignment="1" applyProtection="1">
      <alignment horizontal="center" vertical="top"/>
      <protection locked="0"/>
    </xf>
    <xf numFmtId="4" fontId="16" fillId="0" borderId="10" xfId="0" applyNumberFormat="1" applyFont="1" applyBorder="1" applyAlignment="1">
      <alignment vertical="top"/>
    </xf>
    <xf numFmtId="49" fontId="16" fillId="0" borderId="15" xfId="0" applyNumberFormat="1" applyFont="1" applyFill="1" applyBorder="1" applyAlignment="1" applyProtection="1">
      <alignment horizontal="center" vertical="top"/>
      <protection/>
    </xf>
    <xf numFmtId="49" fontId="16" fillId="0" borderId="11" xfId="0" applyNumberFormat="1" applyFont="1" applyFill="1" applyBorder="1" applyAlignment="1">
      <alignment horizontal="left" vertical="center" wrapText="1"/>
    </xf>
    <xf numFmtId="49" fontId="2" fillId="0" borderId="24" xfId="0" applyNumberFormat="1" applyFont="1" applyFill="1" applyBorder="1" applyAlignment="1">
      <alignment horizontal="center" vertical="top"/>
    </xf>
    <xf numFmtId="49" fontId="16" fillId="0" borderId="24" xfId="0" applyNumberFormat="1" applyFont="1" applyFill="1" applyBorder="1" applyAlignment="1">
      <alignment horizontal="center" vertical="top"/>
    </xf>
    <xf numFmtId="49" fontId="16" fillId="0" borderId="10" xfId="0" applyNumberFormat="1" applyFont="1" applyBorder="1" applyAlignment="1">
      <alignment horizontal="center" vertical="top"/>
    </xf>
    <xf numFmtId="49" fontId="6" fillId="0" borderId="10" xfId="0" applyNumberFormat="1" applyFont="1" applyBorder="1" applyAlignment="1" applyProtection="1">
      <alignment horizontal="center" vertical="top"/>
      <protection locked="0"/>
    </xf>
    <xf numFmtId="49" fontId="6" fillId="0" borderId="24" xfId="0" applyNumberFormat="1" applyFont="1" applyBorder="1" applyAlignment="1" applyProtection="1">
      <alignment horizontal="center" vertical="top"/>
      <protection locked="0"/>
    </xf>
    <xf numFmtId="4" fontId="6" fillId="0" borderId="10" xfId="0" applyNumberFormat="1" applyFont="1" applyBorder="1" applyAlignment="1">
      <alignment vertical="top"/>
    </xf>
    <xf numFmtId="0" fontId="16" fillId="0" borderId="11" xfId="0" applyFont="1" applyBorder="1" applyAlignment="1">
      <alignment wrapText="1"/>
    </xf>
    <xf numFmtId="49" fontId="2" fillId="0" borderId="10" xfId="0" applyNumberFormat="1" applyFont="1" applyFill="1" applyBorder="1" applyAlignment="1" applyProtection="1">
      <alignment horizontal="center" vertical="center"/>
      <protection/>
    </xf>
    <xf numFmtId="0" fontId="16" fillId="0" borderId="10" xfId="0" applyFont="1" applyBorder="1" applyAlignment="1">
      <alignment wrapText="1"/>
    </xf>
    <xf numFmtId="49" fontId="2" fillId="0" borderId="10" xfId="0" applyNumberFormat="1" applyFont="1" applyFill="1" applyBorder="1" applyAlignment="1">
      <alignment horizontal="center" vertical="top"/>
    </xf>
    <xf numFmtId="49" fontId="16" fillId="0" borderId="15" xfId="0" applyNumberFormat="1" applyFont="1" applyFill="1" applyBorder="1" applyAlignment="1">
      <alignment horizontal="center" vertical="top"/>
    </xf>
    <xf numFmtId="49" fontId="16" fillId="0" borderId="17" xfId="0" applyNumberFormat="1" applyFont="1" applyBorder="1" applyAlignment="1">
      <alignment horizontal="center" vertical="top"/>
    </xf>
    <xf numFmtId="49" fontId="10" fillId="0" borderId="15" xfId="0" applyNumberFormat="1" applyFont="1" applyFill="1" applyBorder="1" applyAlignment="1">
      <alignment horizontal="center" vertical="top"/>
    </xf>
    <xf numFmtId="49" fontId="10" fillId="0" borderId="17" xfId="0" applyNumberFormat="1" applyFont="1" applyBorder="1" applyAlignment="1">
      <alignment horizontal="center" vertical="top"/>
    </xf>
    <xf numFmtId="49" fontId="10" fillId="0" borderId="30" xfId="0" applyNumberFormat="1" applyFont="1" applyFill="1" applyBorder="1" applyAlignment="1">
      <alignment horizontal="center" vertical="top"/>
    </xf>
    <xf numFmtId="0" fontId="10" fillId="0" borderId="10" xfId="0" applyFont="1" applyBorder="1" applyAlignment="1">
      <alignment wrapText="1"/>
    </xf>
    <xf numFmtId="0" fontId="16" fillId="0" borderId="11" xfId="0" applyNumberFormat="1" applyFont="1" applyBorder="1" applyAlignment="1">
      <alignment horizontal="left" vertical="top" wrapText="1"/>
    </xf>
    <xf numFmtId="176" fontId="38" fillId="0" borderId="10" xfId="53" applyNumberFormat="1" applyFont="1" applyFill="1" applyBorder="1" applyAlignment="1" applyProtection="1">
      <alignment horizontal="left" vertical="top" wrapText="1"/>
      <protection hidden="1"/>
    </xf>
    <xf numFmtId="49" fontId="16" fillId="0" borderId="11" xfId="0" applyNumberFormat="1" applyFont="1" applyFill="1" applyBorder="1" applyAlignment="1">
      <alignment horizontal="left" vertical="center" wrapText="1"/>
    </xf>
    <xf numFmtId="0" fontId="11" fillId="24" borderId="10" xfId="0" applyFont="1" applyFill="1" applyBorder="1" applyAlignment="1">
      <alignment wrapText="1"/>
    </xf>
    <xf numFmtId="49" fontId="2" fillId="24" borderId="24" xfId="0" applyNumberFormat="1" applyFont="1" applyFill="1" applyBorder="1" applyAlignment="1" applyProtection="1">
      <alignment horizontal="center" vertical="top"/>
      <protection locked="0"/>
    </xf>
    <xf numFmtId="49" fontId="2" fillId="24" borderId="10" xfId="0" applyNumberFormat="1" applyFont="1" applyFill="1" applyBorder="1" applyAlignment="1" applyProtection="1">
      <alignment horizontal="center" vertical="top"/>
      <protection locked="0"/>
    </xf>
    <xf numFmtId="4" fontId="11" fillId="24" borderId="10" xfId="0" applyNumberFormat="1" applyFont="1" applyFill="1" applyBorder="1" applyAlignment="1">
      <alignment vertical="top"/>
    </xf>
    <xf numFmtId="0" fontId="11" fillId="24" borderId="11" xfId="0" applyFont="1" applyFill="1" applyBorder="1" applyAlignment="1">
      <alignment horizontal="left" vertical="top" wrapText="1"/>
    </xf>
    <xf numFmtId="49" fontId="11" fillId="24" borderId="15" xfId="0" applyNumberFormat="1" applyFont="1" applyFill="1" applyBorder="1" applyAlignment="1" applyProtection="1">
      <alignment horizontal="center" vertical="top"/>
      <protection locked="0"/>
    </xf>
    <xf numFmtId="49" fontId="11" fillId="24" borderId="17" xfId="0" applyNumberFormat="1" applyFont="1" applyFill="1" applyBorder="1" applyAlignment="1" applyProtection="1">
      <alignment horizontal="center" vertical="top"/>
      <protection locked="0"/>
    </xf>
    <xf numFmtId="49" fontId="11" fillId="24" borderId="10" xfId="0" applyNumberFormat="1" applyFont="1" applyFill="1" applyBorder="1" applyAlignment="1" applyProtection="1">
      <alignment horizontal="center" vertical="top"/>
      <protection locked="0"/>
    </xf>
    <xf numFmtId="49" fontId="11" fillId="24" borderId="24" xfId="0" applyNumberFormat="1" applyFont="1" applyFill="1" applyBorder="1" applyAlignment="1" applyProtection="1">
      <alignment horizontal="center" vertical="top"/>
      <protection locked="0"/>
    </xf>
    <xf numFmtId="49" fontId="11" fillId="24" borderId="15" xfId="0" applyNumberFormat="1" applyFont="1" applyFill="1" applyBorder="1" applyAlignment="1" applyProtection="1">
      <alignment horizontal="center" vertical="top"/>
      <protection/>
    </xf>
    <xf numFmtId="4" fontId="3" fillId="24" borderId="10" xfId="0" applyNumberFormat="1" applyFont="1" applyFill="1" applyBorder="1" applyAlignment="1">
      <alignment vertical="top"/>
    </xf>
    <xf numFmtId="0" fontId="3" fillId="24" borderId="31" xfId="0" applyFont="1" applyFill="1" applyBorder="1" applyAlignment="1" applyProtection="1">
      <alignment horizontal="right" vertical="top" wrapText="1"/>
      <protection/>
    </xf>
    <xf numFmtId="49" fontId="3" fillId="24" borderId="32" xfId="0" applyNumberFormat="1" applyFont="1" applyFill="1" applyBorder="1" applyAlignment="1">
      <alignment horizontal="left" vertical="top"/>
    </xf>
    <xf numFmtId="49" fontId="3" fillId="24" borderId="33" xfId="0" applyNumberFormat="1" applyFont="1" applyFill="1" applyBorder="1" applyAlignment="1">
      <alignment horizontal="left" vertical="top"/>
    </xf>
    <xf numFmtId="49" fontId="3" fillId="24" borderId="10" xfId="0" applyNumberFormat="1" applyFont="1" applyFill="1" applyBorder="1" applyAlignment="1">
      <alignment horizontal="center" vertical="top"/>
    </xf>
    <xf numFmtId="49" fontId="3" fillId="24" borderId="34" xfId="0" applyNumberFormat="1" applyFont="1" applyFill="1" applyBorder="1" applyAlignment="1">
      <alignment horizontal="center" vertical="top"/>
    </xf>
    <xf numFmtId="4" fontId="11" fillId="24" borderId="35" xfId="0" applyNumberFormat="1" applyFont="1" applyFill="1" applyBorder="1" applyAlignment="1">
      <alignment vertical="top"/>
    </xf>
    <xf numFmtId="49" fontId="2" fillId="0" borderId="17" xfId="0" applyNumberFormat="1" applyFont="1" applyFill="1" applyBorder="1" applyAlignment="1">
      <alignment horizontal="left" vertical="center" wrapText="1"/>
    </xf>
    <xf numFmtId="0" fontId="16" fillId="0" borderId="19" xfId="0" applyFont="1" applyBorder="1" applyAlignment="1">
      <alignment horizontal="left" vertical="top" wrapText="1"/>
    </xf>
    <xf numFmtId="0" fontId="10" fillId="0" borderId="19" xfId="0" applyFont="1" applyBorder="1" applyAlignment="1">
      <alignment horizontal="left" vertical="top" wrapText="1"/>
    </xf>
    <xf numFmtId="0" fontId="6" fillId="25" borderId="10" xfId="0" applyFont="1" applyFill="1" applyBorder="1" applyAlignment="1">
      <alignment wrapText="1"/>
    </xf>
    <xf numFmtId="49" fontId="16" fillId="0" borderId="24" xfId="0" applyNumberFormat="1" applyFont="1" applyFill="1" applyBorder="1" applyAlignment="1">
      <alignment horizontal="center" vertical="top"/>
    </xf>
    <xf numFmtId="49" fontId="16" fillId="0" borderId="10" xfId="0" applyNumberFormat="1" applyFont="1" applyBorder="1" applyAlignment="1">
      <alignment horizontal="center" vertical="top"/>
    </xf>
    <xf numFmtId="49" fontId="2" fillId="0" borderId="0" xfId="0" applyNumberFormat="1" applyFont="1" applyBorder="1" applyAlignment="1" applyProtection="1">
      <alignment horizontal="center" vertical="top"/>
      <protection locked="0"/>
    </xf>
    <xf numFmtId="4" fontId="2" fillId="26" borderId="10" xfId="0" applyNumberFormat="1" applyFont="1" applyFill="1" applyBorder="1" applyAlignment="1">
      <alignment vertical="top"/>
    </xf>
    <xf numFmtId="0" fontId="0" fillId="22" borderId="10" xfId="0" applyFill="1" applyBorder="1" applyAlignment="1">
      <alignment/>
    </xf>
    <xf numFmtId="4" fontId="0" fillId="22" borderId="10" xfId="0" applyNumberFormat="1" applyFill="1" applyBorder="1" applyAlignment="1">
      <alignment/>
    </xf>
    <xf numFmtId="0" fontId="16" fillId="0" borderId="0" xfId="0" applyFont="1" applyAlignment="1">
      <alignment wrapText="1"/>
    </xf>
    <xf numFmtId="49" fontId="16" fillId="0" borderId="24" xfId="0" applyNumberFormat="1" applyFont="1" applyFill="1" applyBorder="1" applyAlignment="1">
      <alignment horizontal="left" vertical="center" wrapText="1"/>
    </xf>
    <xf numFmtId="49" fontId="1" fillId="24" borderId="10" xfId="0" applyNumberFormat="1" applyFont="1" applyFill="1" applyBorder="1" applyAlignment="1" applyProtection="1">
      <alignment horizontal="center" vertical="center" wrapText="1"/>
      <protection/>
    </xf>
    <xf numFmtId="49" fontId="1" fillId="0" borderId="10" xfId="0" applyNumberFormat="1" applyFont="1" applyFill="1" applyBorder="1" applyAlignment="1">
      <alignment horizontal="center" vertical="top"/>
    </xf>
    <xf numFmtId="4" fontId="0" fillId="0" borderId="0" xfId="0" applyNumberFormat="1" applyAlignment="1">
      <alignment/>
    </xf>
    <xf numFmtId="0" fontId="18" fillId="0" borderId="36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0" fontId="18" fillId="0" borderId="37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wrapText="1"/>
    </xf>
    <xf numFmtId="0" fontId="7" fillId="0" borderId="38" xfId="0" applyFont="1" applyFill="1" applyBorder="1" applyAlignment="1" applyProtection="1">
      <alignment horizontal="center" vertical="center" wrapText="1"/>
      <protection/>
    </xf>
    <xf numFmtId="0" fontId="7" fillId="0" borderId="39" xfId="0" applyFont="1" applyFill="1" applyBorder="1" applyAlignment="1" applyProtection="1">
      <alignment horizontal="center" vertical="center" wrapText="1"/>
      <protection/>
    </xf>
    <xf numFmtId="0" fontId="7" fillId="0" borderId="40" xfId="0" applyFont="1" applyFill="1" applyBorder="1" applyAlignment="1" applyProtection="1">
      <alignment horizontal="center" vertical="center" wrapText="1"/>
      <protection/>
    </xf>
    <xf numFmtId="49" fontId="7" fillId="0" borderId="41" xfId="0" applyNumberFormat="1" applyFont="1" applyFill="1" applyBorder="1" applyAlignment="1" applyProtection="1">
      <alignment horizontal="center" vertical="center" textRotation="90" wrapText="1"/>
      <protection/>
    </xf>
    <xf numFmtId="49" fontId="7" fillId="0" borderId="25" xfId="0" applyNumberFormat="1" applyFont="1" applyFill="1" applyBorder="1" applyAlignment="1" applyProtection="1">
      <alignment horizontal="center" vertical="center" textRotation="90" wrapText="1"/>
      <protection/>
    </xf>
    <xf numFmtId="49" fontId="7" fillId="0" borderId="42" xfId="0" applyNumberFormat="1" applyFont="1" applyFill="1" applyBorder="1" applyAlignment="1" applyProtection="1">
      <alignment horizontal="center" vertical="center" textRotation="90" wrapText="1"/>
      <protection/>
    </xf>
    <xf numFmtId="49" fontId="7" fillId="0" borderId="35" xfId="0" applyNumberFormat="1" applyFont="1" applyFill="1" applyBorder="1" applyAlignment="1" applyProtection="1">
      <alignment horizontal="center" vertical="center" textRotation="90" wrapText="1"/>
      <protection/>
    </xf>
    <xf numFmtId="49" fontId="7" fillId="0" borderId="10" xfId="0" applyNumberFormat="1" applyFont="1" applyFill="1" applyBorder="1" applyAlignment="1" applyProtection="1">
      <alignment horizontal="center" vertical="center" textRotation="90" wrapText="1"/>
      <protection/>
    </xf>
    <xf numFmtId="49" fontId="7" fillId="0" borderId="43" xfId="0" applyNumberFormat="1" applyFont="1" applyFill="1" applyBorder="1" applyAlignment="1" applyProtection="1">
      <alignment horizontal="center" vertical="center" textRotation="90" wrapText="1"/>
      <protection/>
    </xf>
    <xf numFmtId="49" fontId="7" fillId="0" borderId="36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/>
    </xf>
    <xf numFmtId="49" fontId="7" fillId="0" borderId="44" xfId="0" applyNumberFormat="1" applyFont="1" applyFill="1" applyBorder="1" applyAlignment="1" applyProtection="1">
      <alignment horizontal="center" vertical="center" textRotation="90" wrapText="1"/>
      <protection/>
    </xf>
    <xf numFmtId="49" fontId="7" fillId="0" borderId="45" xfId="0" applyNumberFormat="1" applyFont="1" applyFill="1" applyBorder="1" applyAlignment="1" applyProtection="1">
      <alignment horizontal="center" vertical="center" textRotation="90" wrapText="1"/>
      <protection/>
    </xf>
    <xf numFmtId="49" fontId="7" fillId="0" borderId="46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0" xfId="0" applyFont="1" applyAlignment="1">
      <alignment horizontal="center" wrapText="1"/>
    </xf>
    <xf numFmtId="0" fontId="7" fillId="0" borderId="47" xfId="0" applyFont="1" applyFill="1" applyBorder="1" applyAlignment="1" applyProtection="1">
      <alignment horizontal="center" vertical="center" textRotation="90" wrapText="1"/>
      <protection/>
    </xf>
    <xf numFmtId="0" fontId="0" fillId="0" borderId="16" xfId="0" applyBorder="1" applyAlignment="1">
      <alignment horizontal="center" vertical="center" textRotation="90" wrapText="1"/>
    </xf>
    <xf numFmtId="0" fontId="0" fillId="0" borderId="26" xfId="0" applyBorder="1" applyAlignment="1">
      <alignment/>
    </xf>
    <xf numFmtId="0" fontId="18" fillId="0" borderId="26" xfId="0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left" vertical="center" wrapText="1"/>
    </xf>
    <xf numFmtId="2" fontId="2" fillId="0" borderId="17" xfId="0" applyNumberFormat="1" applyFont="1" applyFill="1" applyBorder="1" applyAlignment="1">
      <alignment horizontal="left" vertical="center" wrapText="1"/>
    </xf>
    <xf numFmtId="2" fontId="16" fillId="0" borderId="10" xfId="0" applyNumberFormat="1" applyFont="1" applyFill="1" applyBorder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mp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96"/>
  <sheetViews>
    <sheetView zoomScalePageLayoutView="0" workbookViewId="0" topLeftCell="A376">
      <selection activeCell="A290" sqref="A290"/>
    </sheetView>
  </sheetViews>
  <sheetFormatPr defaultColWidth="9.00390625" defaultRowHeight="12.75"/>
  <cols>
    <col min="1" max="1" width="62.125" style="0" customWidth="1"/>
    <col min="2" max="2" width="6.875" style="0" customWidth="1"/>
    <col min="3" max="3" width="6.375" style="0" customWidth="1"/>
    <col min="4" max="4" width="14.375" style="0" customWidth="1"/>
    <col min="5" max="5" width="5.875" style="0" customWidth="1"/>
    <col min="6" max="6" width="17.875" style="0" customWidth="1"/>
    <col min="7" max="7" width="17.25390625" style="0" customWidth="1"/>
    <col min="8" max="8" width="15.75390625" style="0" customWidth="1"/>
    <col min="10" max="10" width="12.875" style="0" customWidth="1"/>
  </cols>
  <sheetData>
    <row r="1" spans="1:6" ht="21.75" customHeight="1">
      <c r="A1" s="272" t="s">
        <v>246</v>
      </c>
      <c r="B1" s="272"/>
      <c r="C1" s="272"/>
      <c r="D1" s="272"/>
      <c r="E1" s="272"/>
      <c r="F1" s="107"/>
    </row>
    <row r="2" spans="1:6" ht="13.5" thickBot="1">
      <c r="A2" s="1"/>
      <c r="B2" s="2"/>
      <c r="C2" s="2"/>
      <c r="D2" s="4"/>
      <c r="E2" s="4"/>
      <c r="F2" s="3" t="s">
        <v>65</v>
      </c>
    </row>
    <row r="3" spans="1:8" ht="12.75" customHeight="1">
      <c r="A3" s="273" t="s">
        <v>0</v>
      </c>
      <c r="B3" s="276" t="s">
        <v>1</v>
      </c>
      <c r="C3" s="279" t="s">
        <v>10</v>
      </c>
      <c r="D3" s="282" t="s">
        <v>20</v>
      </c>
      <c r="E3" s="284" t="s">
        <v>21</v>
      </c>
      <c r="F3" s="269" t="s">
        <v>22</v>
      </c>
      <c r="G3" s="269" t="s">
        <v>247</v>
      </c>
      <c r="H3" s="269" t="s">
        <v>248</v>
      </c>
    </row>
    <row r="4" spans="1:8" ht="12.75">
      <c r="A4" s="274"/>
      <c r="B4" s="277"/>
      <c r="C4" s="280"/>
      <c r="D4" s="283"/>
      <c r="E4" s="285"/>
      <c r="F4" s="270"/>
      <c r="G4" s="270"/>
      <c r="H4" s="270"/>
    </row>
    <row r="5" spans="1:8" ht="12.75">
      <c r="A5" s="274"/>
      <c r="B5" s="277"/>
      <c r="C5" s="280"/>
      <c r="D5" s="283"/>
      <c r="E5" s="285"/>
      <c r="F5" s="270"/>
      <c r="G5" s="270"/>
      <c r="H5" s="270"/>
    </row>
    <row r="6" spans="1:8" ht="12.75">
      <c r="A6" s="274"/>
      <c r="B6" s="277"/>
      <c r="C6" s="280"/>
      <c r="D6" s="283"/>
      <c r="E6" s="285"/>
      <c r="F6" s="270"/>
      <c r="G6" s="270"/>
      <c r="H6" s="270"/>
    </row>
    <row r="7" spans="1:8" ht="12.75">
      <c r="A7" s="274"/>
      <c r="B7" s="277"/>
      <c r="C7" s="280"/>
      <c r="D7" s="283"/>
      <c r="E7" s="285"/>
      <c r="F7" s="270"/>
      <c r="G7" s="270"/>
      <c r="H7" s="270"/>
    </row>
    <row r="8" spans="1:8" ht="13.5" thickBot="1">
      <c r="A8" s="275"/>
      <c r="B8" s="278"/>
      <c r="C8" s="281"/>
      <c r="D8" s="283"/>
      <c r="E8" s="286"/>
      <c r="F8" s="271"/>
      <c r="G8" s="271"/>
      <c r="H8" s="271"/>
    </row>
    <row r="9" spans="1:8" ht="15.75">
      <c r="A9" s="133" t="s">
        <v>16</v>
      </c>
      <c r="B9" s="132" t="s">
        <v>2</v>
      </c>
      <c r="C9" s="159"/>
      <c r="D9" s="132"/>
      <c r="E9" s="170"/>
      <c r="F9" s="21">
        <f>F10+F13+F51+F54</f>
        <v>26913026.83</v>
      </c>
      <c r="G9" s="21">
        <f>G10+G13+G51+G54</f>
        <v>25835780.189999998</v>
      </c>
      <c r="H9" s="261">
        <f>G9-F9</f>
        <v>-1077246.6400000006</v>
      </c>
    </row>
    <row r="10" spans="1:8" ht="37.5" customHeight="1">
      <c r="A10" s="52" t="s">
        <v>46</v>
      </c>
      <c r="B10" s="37" t="s">
        <v>2</v>
      </c>
      <c r="C10" s="92" t="s">
        <v>11</v>
      </c>
      <c r="D10" s="7"/>
      <c r="E10" s="163"/>
      <c r="F10" s="20">
        <f>F11</f>
        <v>401500</v>
      </c>
      <c r="G10" s="20">
        <f>G11</f>
        <v>401500</v>
      </c>
      <c r="H10" s="261">
        <f>G10-F10</f>
        <v>0</v>
      </c>
    </row>
    <row r="11" spans="1:8" ht="18" customHeight="1">
      <c r="A11" s="217" t="s">
        <v>235</v>
      </c>
      <c r="B11" s="216" t="s">
        <v>2</v>
      </c>
      <c r="C11" s="213" t="s">
        <v>11</v>
      </c>
      <c r="D11" s="204" t="s">
        <v>109</v>
      </c>
      <c r="E11" s="214"/>
      <c r="F11" s="215">
        <f>F12</f>
        <v>401500</v>
      </c>
      <c r="G11" s="215">
        <f>G12</f>
        <v>401500</v>
      </c>
      <c r="H11" s="261">
        <f>G11-F11</f>
        <v>0</v>
      </c>
    </row>
    <row r="12" spans="1:8" ht="30" customHeight="1">
      <c r="A12" s="80" t="s">
        <v>111</v>
      </c>
      <c r="B12" s="38" t="s">
        <v>2</v>
      </c>
      <c r="C12" s="69" t="s">
        <v>11</v>
      </c>
      <c r="D12" s="8" t="s">
        <v>109</v>
      </c>
      <c r="E12" s="171" t="s">
        <v>113</v>
      </c>
      <c r="F12" s="19">
        <v>401500</v>
      </c>
      <c r="G12" s="19">
        <v>401500</v>
      </c>
      <c r="H12" s="261">
        <f>G12-F12</f>
        <v>0</v>
      </c>
    </row>
    <row r="13" spans="1:8" ht="28.5" customHeight="1">
      <c r="A13" s="28" t="s">
        <v>35</v>
      </c>
      <c r="B13" s="37" t="s">
        <v>2</v>
      </c>
      <c r="C13" s="92" t="s">
        <v>12</v>
      </c>
      <c r="D13" s="7"/>
      <c r="E13" s="163"/>
      <c r="F13" s="20">
        <f>F14+F20+F22+F26+F29+F32+F36+F38+F40+F42+F44+F46+F49</f>
        <v>19928612</v>
      </c>
      <c r="G13" s="20">
        <f>G14+G20+G22+G26+G29+G32+G36+G38+G40+G42+G44+G46+G49</f>
        <v>19351365.36</v>
      </c>
      <c r="H13" s="261">
        <f aca="true" t="shared" si="0" ref="H13:H80">G13-F13</f>
        <v>-577246.6400000006</v>
      </c>
    </row>
    <row r="14" spans="1:8" ht="35.25" customHeight="1">
      <c r="A14" s="211" t="s">
        <v>125</v>
      </c>
      <c r="B14" s="216" t="s">
        <v>2</v>
      </c>
      <c r="C14" s="213" t="s">
        <v>12</v>
      </c>
      <c r="D14" s="204" t="s">
        <v>108</v>
      </c>
      <c r="E14" s="214"/>
      <c r="F14" s="215">
        <f>SUM(F15:F19)</f>
        <v>17312612</v>
      </c>
      <c r="G14" s="215">
        <f>SUM(G15:G19)</f>
        <v>16312612</v>
      </c>
      <c r="H14" s="261">
        <f t="shared" si="0"/>
        <v>-1000000</v>
      </c>
    </row>
    <row r="15" spans="1:8" ht="30.75" customHeight="1">
      <c r="A15" s="80" t="s">
        <v>114</v>
      </c>
      <c r="B15" s="38" t="s">
        <v>2</v>
      </c>
      <c r="C15" s="69" t="s">
        <v>12</v>
      </c>
      <c r="D15" s="8" t="s">
        <v>108</v>
      </c>
      <c r="E15" s="171" t="s">
        <v>115</v>
      </c>
      <c r="F15" s="19">
        <v>14246430.21</v>
      </c>
      <c r="G15" s="19">
        <v>13246430.21</v>
      </c>
      <c r="H15" s="261">
        <f t="shared" si="0"/>
        <v>-1000000</v>
      </c>
    </row>
    <row r="16" spans="1:8" ht="21" customHeight="1">
      <c r="A16" s="80" t="s">
        <v>130</v>
      </c>
      <c r="B16" s="38" t="s">
        <v>131</v>
      </c>
      <c r="C16" s="69" t="s">
        <v>12</v>
      </c>
      <c r="D16" s="8" t="s">
        <v>108</v>
      </c>
      <c r="E16" s="171" t="s">
        <v>132</v>
      </c>
      <c r="F16" s="19">
        <v>133000</v>
      </c>
      <c r="G16" s="19">
        <v>133000</v>
      </c>
      <c r="H16" s="261">
        <f t="shared" si="0"/>
        <v>0</v>
      </c>
    </row>
    <row r="17" spans="1:8" ht="30.75" customHeight="1">
      <c r="A17" s="80" t="s">
        <v>110</v>
      </c>
      <c r="B17" s="38" t="s">
        <v>131</v>
      </c>
      <c r="C17" s="69" t="s">
        <v>12</v>
      </c>
      <c r="D17" s="8" t="s">
        <v>108</v>
      </c>
      <c r="E17" s="171" t="s">
        <v>112</v>
      </c>
      <c r="F17" s="19">
        <v>400000</v>
      </c>
      <c r="G17" s="19">
        <v>400000</v>
      </c>
      <c r="H17" s="261">
        <f t="shared" si="0"/>
        <v>0</v>
      </c>
    </row>
    <row r="18" spans="1:8" ht="28.5" customHeight="1">
      <c r="A18" s="80" t="s">
        <v>111</v>
      </c>
      <c r="B18" s="38" t="s">
        <v>2</v>
      </c>
      <c r="C18" s="69" t="s">
        <v>12</v>
      </c>
      <c r="D18" s="8" t="s">
        <v>108</v>
      </c>
      <c r="E18" s="171" t="s">
        <v>113</v>
      </c>
      <c r="F18" s="19">
        <v>1411812</v>
      </c>
      <c r="G18" s="19">
        <v>1411812</v>
      </c>
      <c r="H18" s="261">
        <f t="shared" si="0"/>
        <v>0</v>
      </c>
    </row>
    <row r="19" spans="1:8" ht="28.5" customHeight="1">
      <c r="A19" s="13" t="s">
        <v>200</v>
      </c>
      <c r="B19" s="38" t="s">
        <v>2</v>
      </c>
      <c r="C19" s="69" t="s">
        <v>12</v>
      </c>
      <c r="D19" s="8" t="s">
        <v>108</v>
      </c>
      <c r="E19" s="171" t="s">
        <v>201</v>
      </c>
      <c r="F19" s="19">
        <v>1121369.79</v>
      </c>
      <c r="G19" s="19">
        <v>1121369.79</v>
      </c>
      <c r="H19" s="261">
        <f t="shared" si="0"/>
        <v>0</v>
      </c>
    </row>
    <row r="20" spans="1:8" ht="28.5" customHeight="1">
      <c r="A20" s="210" t="s">
        <v>43</v>
      </c>
      <c r="B20" s="39" t="s">
        <v>2</v>
      </c>
      <c r="C20" s="71" t="s">
        <v>12</v>
      </c>
      <c r="D20" s="32" t="s">
        <v>126</v>
      </c>
      <c r="E20" s="164"/>
      <c r="F20" s="33">
        <f>F21</f>
        <v>1309000</v>
      </c>
      <c r="G20" s="33">
        <f>G21</f>
        <v>1279000</v>
      </c>
      <c r="H20" s="261">
        <f t="shared" si="0"/>
        <v>-30000</v>
      </c>
    </row>
    <row r="21" spans="1:8" ht="28.5" customHeight="1">
      <c r="A21" s="80" t="s">
        <v>114</v>
      </c>
      <c r="B21" s="64" t="s">
        <v>2</v>
      </c>
      <c r="C21" s="69" t="s">
        <v>12</v>
      </c>
      <c r="D21" s="8" t="s">
        <v>126</v>
      </c>
      <c r="E21" s="171" t="s">
        <v>115</v>
      </c>
      <c r="F21" s="19">
        <v>1309000</v>
      </c>
      <c r="G21" s="19">
        <f>1209000+70000</f>
        <v>1279000</v>
      </c>
      <c r="H21" s="261">
        <f t="shared" si="0"/>
        <v>-30000</v>
      </c>
    </row>
    <row r="22" spans="1:8" ht="28.5" customHeight="1">
      <c r="A22" s="79" t="s">
        <v>66</v>
      </c>
      <c r="B22" s="39" t="s">
        <v>2</v>
      </c>
      <c r="C22" s="71" t="s">
        <v>12</v>
      </c>
      <c r="D22" s="32" t="s">
        <v>127</v>
      </c>
      <c r="E22" s="164"/>
      <c r="F22" s="33">
        <f>SUM(F23:F25)</f>
        <v>364000</v>
      </c>
      <c r="G22" s="33">
        <f>SUM(G23:G25)</f>
        <v>364000</v>
      </c>
      <c r="H22" s="261">
        <f t="shared" si="0"/>
        <v>0</v>
      </c>
    </row>
    <row r="23" spans="1:8" ht="28.5" customHeight="1">
      <c r="A23" s="80" t="s">
        <v>114</v>
      </c>
      <c r="B23" s="38" t="s">
        <v>2</v>
      </c>
      <c r="C23" s="69" t="s">
        <v>12</v>
      </c>
      <c r="D23" s="8" t="s">
        <v>127</v>
      </c>
      <c r="E23" s="171" t="s">
        <v>115</v>
      </c>
      <c r="F23" s="19">
        <v>283000</v>
      </c>
      <c r="G23" s="19">
        <v>283000</v>
      </c>
      <c r="H23" s="261">
        <f t="shared" si="0"/>
        <v>0</v>
      </c>
    </row>
    <row r="24" spans="1:8" ht="28.5" customHeight="1">
      <c r="A24" s="80" t="s">
        <v>130</v>
      </c>
      <c r="B24" s="38" t="s">
        <v>2</v>
      </c>
      <c r="C24" s="69" t="s">
        <v>12</v>
      </c>
      <c r="D24" s="8" t="s">
        <v>127</v>
      </c>
      <c r="E24" s="171" t="s">
        <v>132</v>
      </c>
      <c r="F24" s="19">
        <v>14804</v>
      </c>
      <c r="G24" s="19">
        <v>14804</v>
      </c>
      <c r="H24" s="261">
        <f t="shared" si="0"/>
        <v>0</v>
      </c>
    </row>
    <row r="25" spans="1:8" ht="28.5" customHeight="1">
      <c r="A25" s="80" t="s">
        <v>111</v>
      </c>
      <c r="B25" s="38" t="s">
        <v>2</v>
      </c>
      <c r="C25" s="69" t="s">
        <v>12</v>
      </c>
      <c r="D25" s="8" t="s">
        <v>127</v>
      </c>
      <c r="E25" s="171" t="s">
        <v>113</v>
      </c>
      <c r="F25" s="19">
        <v>66196</v>
      </c>
      <c r="G25" s="19">
        <v>66196</v>
      </c>
      <c r="H25" s="261">
        <f t="shared" si="0"/>
        <v>0</v>
      </c>
    </row>
    <row r="26" spans="1:8" ht="28.5" customHeight="1">
      <c r="A26" s="56" t="s">
        <v>49</v>
      </c>
      <c r="B26" s="39" t="s">
        <v>2</v>
      </c>
      <c r="C26" s="71" t="s">
        <v>12</v>
      </c>
      <c r="D26" s="32" t="s">
        <v>128</v>
      </c>
      <c r="E26" s="164"/>
      <c r="F26" s="33">
        <f>F27+F28</f>
        <v>74000</v>
      </c>
      <c r="G26" s="33">
        <f>G27+G28</f>
        <v>74000</v>
      </c>
      <c r="H26" s="261">
        <f t="shared" si="0"/>
        <v>0</v>
      </c>
    </row>
    <row r="27" spans="1:8" ht="28.5" customHeight="1">
      <c r="A27" s="80" t="s">
        <v>114</v>
      </c>
      <c r="B27" s="38" t="s">
        <v>2</v>
      </c>
      <c r="C27" s="69" t="s">
        <v>12</v>
      </c>
      <c r="D27" s="8" t="s">
        <v>128</v>
      </c>
      <c r="E27" s="171" t="s">
        <v>115</v>
      </c>
      <c r="F27" s="19">
        <f>64000+9000</f>
        <v>73000</v>
      </c>
      <c r="G27" s="19">
        <v>73000</v>
      </c>
      <c r="H27" s="261">
        <f t="shared" si="0"/>
        <v>0</v>
      </c>
    </row>
    <row r="28" spans="1:8" ht="28.5" customHeight="1">
      <c r="A28" s="80" t="s">
        <v>111</v>
      </c>
      <c r="B28" s="38" t="s">
        <v>2</v>
      </c>
      <c r="C28" s="69" t="s">
        <v>12</v>
      </c>
      <c r="D28" s="8" t="s">
        <v>128</v>
      </c>
      <c r="E28" s="171" t="s">
        <v>113</v>
      </c>
      <c r="F28" s="19">
        <v>1000</v>
      </c>
      <c r="G28" s="19">
        <v>1000</v>
      </c>
      <c r="H28" s="261">
        <f t="shared" si="0"/>
        <v>0</v>
      </c>
    </row>
    <row r="29" spans="1:8" ht="28.5" customHeight="1">
      <c r="A29" s="54" t="s">
        <v>67</v>
      </c>
      <c r="B29" s="39" t="s">
        <v>2</v>
      </c>
      <c r="C29" s="71" t="s">
        <v>12</v>
      </c>
      <c r="D29" s="32" t="s">
        <v>129</v>
      </c>
      <c r="E29" s="164"/>
      <c r="F29" s="33">
        <f>F30+F31</f>
        <v>89000</v>
      </c>
      <c r="G29" s="33">
        <f>G30+G31</f>
        <v>89000</v>
      </c>
      <c r="H29" s="261">
        <f t="shared" si="0"/>
        <v>0</v>
      </c>
    </row>
    <row r="30" spans="1:8" ht="28.5" customHeight="1">
      <c r="A30" s="80" t="s">
        <v>114</v>
      </c>
      <c r="B30" s="38" t="s">
        <v>2</v>
      </c>
      <c r="C30" s="69" t="s">
        <v>12</v>
      </c>
      <c r="D30" s="8" t="s">
        <v>129</v>
      </c>
      <c r="E30" s="171" t="s">
        <v>115</v>
      </c>
      <c r="F30" s="19">
        <v>82000</v>
      </c>
      <c r="G30" s="19">
        <v>82000</v>
      </c>
      <c r="H30" s="261">
        <f t="shared" si="0"/>
        <v>0</v>
      </c>
    </row>
    <row r="31" spans="1:8" ht="28.5" customHeight="1">
      <c r="A31" s="80" t="s">
        <v>111</v>
      </c>
      <c r="B31" s="38" t="s">
        <v>2</v>
      </c>
      <c r="C31" s="69" t="s">
        <v>12</v>
      </c>
      <c r="D31" s="8" t="s">
        <v>129</v>
      </c>
      <c r="E31" s="171" t="s">
        <v>113</v>
      </c>
      <c r="F31" s="19">
        <v>7000</v>
      </c>
      <c r="G31" s="19">
        <v>7000</v>
      </c>
      <c r="H31" s="261">
        <f t="shared" si="0"/>
        <v>0</v>
      </c>
    </row>
    <row r="32" spans="1:8" ht="42" customHeight="1">
      <c r="A32" s="151" t="s">
        <v>102</v>
      </c>
      <c r="B32" s="152" t="s">
        <v>2</v>
      </c>
      <c r="C32" s="160" t="s">
        <v>12</v>
      </c>
      <c r="D32" s="147" t="s">
        <v>245</v>
      </c>
      <c r="E32" s="172"/>
      <c r="F32" s="33">
        <f>SUM(F33:F35)</f>
        <v>372000</v>
      </c>
      <c r="G32" s="33">
        <f>SUM(G33:G35)</f>
        <v>372000</v>
      </c>
      <c r="H32" s="261">
        <f t="shared" si="0"/>
        <v>0</v>
      </c>
    </row>
    <row r="33" spans="1:8" ht="28.5" customHeight="1">
      <c r="A33" s="80" t="s">
        <v>114</v>
      </c>
      <c r="B33" s="38" t="s">
        <v>2</v>
      </c>
      <c r="C33" s="69" t="s">
        <v>12</v>
      </c>
      <c r="D33" s="8" t="s">
        <v>245</v>
      </c>
      <c r="E33" s="171" t="s">
        <v>115</v>
      </c>
      <c r="F33" s="19">
        <v>283000</v>
      </c>
      <c r="G33" s="19">
        <v>283000</v>
      </c>
      <c r="H33" s="261">
        <f t="shared" si="0"/>
        <v>0</v>
      </c>
    </row>
    <row r="34" spans="1:8" ht="28.5" customHeight="1">
      <c r="A34" s="80" t="s">
        <v>111</v>
      </c>
      <c r="B34" s="38" t="s">
        <v>2</v>
      </c>
      <c r="C34" s="69" t="s">
        <v>12</v>
      </c>
      <c r="D34" s="8" t="s">
        <v>245</v>
      </c>
      <c r="E34" s="171" t="s">
        <v>113</v>
      </c>
      <c r="F34" s="19">
        <v>79000</v>
      </c>
      <c r="G34" s="19">
        <v>79000</v>
      </c>
      <c r="H34" s="261">
        <f t="shared" si="0"/>
        <v>0</v>
      </c>
    </row>
    <row r="35" spans="1:8" ht="21" customHeight="1">
      <c r="A35" s="80" t="s">
        <v>133</v>
      </c>
      <c r="B35" s="38" t="s">
        <v>2</v>
      </c>
      <c r="C35" s="69" t="s">
        <v>12</v>
      </c>
      <c r="D35" s="8" t="s">
        <v>245</v>
      </c>
      <c r="E35" s="171" t="s">
        <v>91</v>
      </c>
      <c r="F35" s="19">
        <v>10000</v>
      </c>
      <c r="G35" s="19">
        <v>10000</v>
      </c>
      <c r="H35" s="261">
        <f t="shared" si="0"/>
        <v>0</v>
      </c>
    </row>
    <row r="36" spans="1:8" ht="18" customHeight="1">
      <c r="A36" s="135" t="s">
        <v>227</v>
      </c>
      <c r="B36" s="203" t="s">
        <v>2</v>
      </c>
      <c r="C36" s="204" t="s">
        <v>12</v>
      </c>
      <c r="D36" s="205" t="s">
        <v>306</v>
      </c>
      <c r="E36" s="206"/>
      <c r="F36" s="207">
        <f>F37</f>
        <v>0</v>
      </c>
      <c r="G36" s="207">
        <f>G37</f>
        <v>481253.36</v>
      </c>
      <c r="H36" s="261">
        <f>G36-F36</f>
        <v>481253.36</v>
      </c>
    </row>
    <row r="37" spans="1:8" ht="28.5" customHeight="1">
      <c r="A37" s="80" t="s">
        <v>114</v>
      </c>
      <c r="B37" s="38" t="s">
        <v>2</v>
      </c>
      <c r="C37" s="69" t="s">
        <v>12</v>
      </c>
      <c r="D37" s="8" t="s">
        <v>306</v>
      </c>
      <c r="E37" s="171" t="s">
        <v>115</v>
      </c>
      <c r="F37" s="19"/>
      <c r="G37" s="19">
        <v>481253.36</v>
      </c>
      <c r="H37" s="261">
        <f>G37-F37</f>
        <v>481253.36</v>
      </c>
    </row>
    <row r="38" spans="1:8" ht="114.75" customHeight="1">
      <c r="A38" s="294" t="s">
        <v>116</v>
      </c>
      <c r="B38" s="216" t="s">
        <v>2</v>
      </c>
      <c r="C38" s="213" t="s">
        <v>12</v>
      </c>
      <c r="D38" s="204" t="s">
        <v>236</v>
      </c>
      <c r="E38" s="214"/>
      <c r="F38" s="215">
        <f>F39</f>
        <v>60000</v>
      </c>
      <c r="G38" s="215">
        <f>G39</f>
        <v>51000</v>
      </c>
      <c r="H38" s="261">
        <f t="shared" si="0"/>
        <v>-9000</v>
      </c>
    </row>
    <row r="39" spans="1:8" ht="34.5" customHeight="1">
      <c r="A39" s="80" t="s">
        <v>114</v>
      </c>
      <c r="B39" s="38" t="s">
        <v>2</v>
      </c>
      <c r="C39" s="69" t="s">
        <v>12</v>
      </c>
      <c r="D39" s="8" t="s">
        <v>236</v>
      </c>
      <c r="E39" s="171" t="s">
        <v>115</v>
      </c>
      <c r="F39" s="19">
        <v>60000</v>
      </c>
      <c r="G39" s="19">
        <v>51000</v>
      </c>
      <c r="H39" s="261">
        <f t="shared" si="0"/>
        <v>-9000</v>
      </c>
    </row>
    <row r="40" spans="1:8" ht="34.5" customHeight="1">
      <c r="A40" s="211" t="s">
        <v>117</v>
      </c>
      <c r="B40" s="216" t="s">
        <v>2</v>
      </c>
      <c r="C40" s="213" t="s">
        <v>12</v>
      </c>
      <c r="D40" s="204" t="s">
        <v>237</v>
      </c>
      <c r="E40" s="214"/>
      <c r="F40" s="215">
        <f>F41</f>
        <v>240000</v>
      </c>
      <c r="G40" s="215">
        <f>G41</f>
        <v>230500</v>
      </c>
      <c r="H40" s="261">
        <f t="shared" si="0"/>
        <v>-9500</v>
      </c>
    </row>
    <row r="41" spans="1:8" ht="33.75" customHeight="1">
      <c r="A41" s="80" t="s">
        <v>111</v>
      </c>
      <c r="B41" s="38" t="s">
        <v>2</v>
      </c>
      <c r="C41" s="69" t="s">
        <v>12</v>
      </c>
      <c r="D41" s="8" t="s">
        <v>237</v>
      </c>
      <c r="E41" s="171" t="s">
        <v>113</v>
      </c>
      <c r="F41" s="19">
        <v>240000</v>
      </c>
      <c r="G41" s="19">
        <v>230500</v>
      </c>
      <c r="H41" s="261">
        <f t="shared" si="0"/>
        <v>-9500</v>
      </c>
    </row>
    <row r="42" spans="1:8" ht="151.5" customHeight="1">
      <c r="A42" s="294" t="s">
        <v>118</v>
      </c>
      <c r="B42" s="212" t="s">
        <v>2</v>
      </c>
      <c r="C42" s="213" t="s">
        <v>12</v>
      </c>
      <c r="D42" s="204" t="s">
        <v>238</v>
      </c>
      <c r="E42" s="214"/>
      <c r="F42" s="215">
        <f>F43</f>
        <v>20000</v>
      </c>
      <c r="G42" s="215">
        <f>G43</f>
        <v>10000</v>
      </c>
      <c r="H42" s="261">
        <f t="shared" si="0"/>
        <v>-10000</v>
      </c>
    </row>
    <row r="43" spans="1:8" ht="33" customHeight="1">
      <c r="A43" s="80" t="s">
        <v>111</v>
      </c>
      <c r="B43" s="38" t="s">
        <v>2</v>
      </c>
      <c r="C43" s="69" t="s">
        <v>12</v>
      </c>
      <c r="D43" s="8" t="s">
        <v>238</v>
      </c>
      <c r="E43" s="171" t="s">
        <v>113</v>
      </c>
      <c r="F43" s="19">
        <v>20000</v>
      </c>
      <c r="G43" s="19">
        <v>10000</v>
      </c>
      <c r="H43" s="261">
        <f t="shared" si="0"/>
        <v>-10000</v>
      </c>
    </row>
    <row r="44" spans="1:8" ht="27" customHeight="1">
      <c r="A44" s="135" t="s">
        <v>134</v>
      </c>
      <c r="B44" s="148" t="s">
        <v>2</v>
      </c>
      <c r="C44" s="149" t="s">
        <v>12</v>
      </c>
      <c r="D44" s="32" t="s">
        <v>135</v>
      </c>
      <c r="E44" s="173"/>
      <c r="F44" s="150">
        <f>F45</f>
        <v>11000</v>
      </c>
      <c r="G44" s="150">
        <f>G45</f>
        <v>11000</v>
      </c>
      <c r="H44" s="261">
        <f t="shared" si="0"/>
        <v>0</v>
      </c>
    </row>
    <row r="45" spans="1:8" ht="30" customHeight="1">
      <c r="A45" s="80" t="s">
        <v>114</v>
      </c>
      <c r="B45" s="38" t="s">
        <v>2</v>
      </c>
      <c r="C45" s="69" t="s">
        <v>12</v>
      </c>
      <c r="D45" s="8" t="s">
        <v>135</v>
      </c>
      <c r="E45" s="171" t="s">
        <v>115</v>
      </c>
      <c r="F45" s="19">
        <v>11000</v>
      </c>
      <c r="G45" s="19">
        <v>11000</v>
      </c>
      <c r="H45" s="261">
        <f t="shared" si="0"/>
        <v>0</v>
      </c>
    </row>
    <row r="46" spans="1:8" ht="29.25" customHeight="1">
      <c r="A46" s="135" t="s">
        <v>136</v>
      </c>
      <c r="B46" s="63" t="s">
        <v>2</v>
      </c>
      <c r="C46" s="71" t="s">
        <v>12</v>
      </c>
      <c r="D46" s="32" t="s">
        <v>137</v>
      </c>
      <c r="E46" s="164"/>
      <c r="F46" s="33">
        <f>SUM(F47:F48)</f>
        <v>66000</v>
      </c>
      <c r="G46" s="33">
        <f>SUM(G47:G48)</f>
        <v>66000</v>
      </c>
      <c r="H46" s="261">
        <f t="shared" si="0"/>
        <v>0</v>
      </c>
    </row>
    <row r="47" spans="1:8" ht="29.25" customHeight="1">
      <c r="A47" s="80" t="s">
        <v>114</v>
      </c>
      <c r="B47" s="38" t="s">
        <v>2</v>
      </c>
      <c r="C47" s="69" t="s">
        <v>12</v>
      </c>
      <c r="D47" s="8" t="s">
        <v>137</v>
      </c>
      <c r="E47" s="171" t="s">
        <v>115</v>
      </c>
      <c r="F47" s="19">
        <v>63000</v>
      </c>
      <c r="G47" s="19">
        <v>63000</v>
      </c>
      <c r="H47" s="261">
        <f t="shared" si="0"/>
        <v>0</v>
      </c>
    </row>
    <row r="48" spans="1:8" ht="32.25" customHeight="1">
      <c r="A48" s="80" t="s">
        <v>111</v>
      </c>
      <c r="B48" s="38" t="s">
        <v>2</v>
      </c>
      <c r="C48" s="69" t="s">
        <v>12</v>
      </c>
      <c r="D48" s="8" t="s">
        <v>137</v>
      </c>
      <c r="E48" s="171" t="s">
        <v>113</v>
      </c>
      <c r="F48" s="19">
        <v>3000</v>
      </c>
      <c r="G48" s="19">
        <v>3000</v>
      </c>
      <c r="H48" s="261">
        <f t="shared" si="0"/>
        <v>0</v>
      </c>
    </row>
    <row r="49" spans="1:8" ht="28.5" customHeight="1">
      <c r="A49" s="135" t="s">
        <v>138</v>
      </c>
      <c r="B49" s="63" t="s">
        <v>2</v>
      </c>
      <c r="C49" s="71" t="s">
        <v>12</v>
      </c>
      <c r="D49" s="32" t="s">
        <v>139</v>
      </c>
      <c r="E49" s="164"/>
      <c r="F49" s="33">
        <f>F50</f>
        <v>11000</v>
      </c>
      <c r="G49" s="33">
        <f>G50</f>
        <v>11000</v>
      </c>
      <c r="H49" s="261">
        <f t="shared" si="0"/>
        <v>0</v>
      </c>
    </row>
    <row r="50" spans="1:8" ht="33.75" customHeight="1">
      <c r="A50" s="80" t="s">
        <v>114</v>
      </c>
      <c r="B50" s="64" t="s">
        <v>2</v>
      </c>
      <c r="C50" s="69" t="s">
        <v>12</v>
      </c>
      <c r="D50" s="8" t="s">
        <v>139</v>
      </c>
      <c r="E50" s="171" t="s">
        <v>115</v>
      </c>
      <c r="F50" s="19">
        <v>11000</v>
      </c>
      <c r="G50" s="19">
        <v>11000</v>
      </c>
      <c r="H50" s="261">
        <f t="shared" si="0"/>
        <v>0</v>
      </c>
    </row>
    <row r="51" spans="1:8" ht="19.5" customHeight="1">
      <c r="A51" s="94" t="s">
        <v>55</v>
      </c>
      <c r="B51" s="37" t="s">
        <v>2</v>
      </c>
      <c r="C51" s="92" t="s">
        <v>38</v>
      </c>
      <c r="D51" s="7"/>
      <c r="E51" s="163"/>
      <c r="F51" s="20">
        <f>F52</f>
        <v>530000</v>
      </c>
      <c r="G51" s="20">
        <f>G52</f>
        <v>30000</v>
      </c>
      <c r="H51" s="261">
        <f t="shared" si="0"/>
        <v>-500000</v>
      </c>
    </row>
    <row r="52" spans="1:8" ht="18.75" customHeight="1">
      <c r="A52" s="93" t="s">
        <v>56</v>
      </c>
      <c r="B52" s="39" t="s">
        <v>2</v>
      </c>
      <c r="C52" s="71" t="s">
        <v>38</v>
      </c>
      <c r="D52" s="32" t="s">
        <v>140</v>
      </c>
      <c r="E52" s="164"/>
      <c r="F52" s="33">
        <f>F53</f>
        <v>530000</v>
      </c>
      <c r="G52" s="33">
        <f>G53</f>
        <v>30000</v>
      </c>
      <c r="H52" s="261">
        <f t="shared" si="0"/>
        <v>-500000</v>
      </c>
    </row>
    <row r="53" spans="1:9" ht="15" customHeight="1">
      <c r="A53" s="95" t="s">
        <v>141</v>
      </c>
      <c r="B53" s="82" t="s">
        <v>2</v>
      </c>
      <c r="C53" s="96" t="s">
        <v>38</v>
      </c>
      <c r="D53" s="8" t="s">
        <v>140</v>
      </c>
      <c r="E53" s="174" t="s">
        <v>96</v>
      </c>
      <c r="F53" s="19">
        <v>530000</v>
      </c>
      <c r="G53" s="19">
        <v>30000</v>
      </c>
      <c r="H53" s="261">
        <f t="shared" si="0"/>
        <v>-500000</v>
      </c>
      <c r="I53">
        <v>30</v>
      </c>
    </row>
    <row r="54" spans="1:8" ht="18.75" customHeight="1">
      <c r="A54" s="28" t="s">
        <v>17</v>
      </c>
      <c r="B54" s="37" t="s">
        <v>2</v>
      </c>
      <c r="C54" s="92" t="s">
        <v>60</v>
      </c>
      <c r="D54" s="7"/>
      <c r="E54" s="163"/>
      <c r="F54" s="20">
        <f>F55+F62+F69+F71</f>
        <v>6052914.83</v>
      </c>
      <c r="G54" s="20">
        <f>G55+G62+G69+G71</f>
        <v>6052914.83</v>
      </c>
      <c r="H54" s="261">
        <f t="shared" si="0"/>
        <v>0</v>
      </c>
    </row>
    <row r="55" spans="1:8" ht="32.25" customHeight="1">
      <c r="A55" s="211" t="s">
        <v>240</v>
      </c>
      <c r="B55" s="216" t="s">
        <v>2</v>
      </c>
      <c r="C55" s="213" t="s">
        <v>60</v>
      </c>
      <c r="D55" s="204" t="s">
        <v>239</v>
      </c>
      <c r="E55" s="214"/>
      <c r="F55" s="215">
        <f>SUM(F56:F61)</f>
        <v>1032622.83</v>
      </c>
      <c r="G55" s="215">
        <f>SUM(G56:G61)</f>
        <v>1032622.83</v>
      </c>
      <c r="H55" s="261">
        <f t="shared" si="0"/>
        <v>0</v>
      </c>
    </row>
    <row r="56" spans="1:8" ht="36.75" customHeight="1">
      <c r="A56" s="80" t="s">
        <v>285</v>
      </c>
      <c r="B56" s="38" t="s">
        <v>131</v>
      </c>
      <c r="C56" s="69" t="s">
        <v>60</v>
      </c>
      <c r="D56" s="8" t="s">
        <v>239</v>
      </c>
      <c r="E56" s="171" t="s">
        <v>286</v>
      </c>
      <c r="F56" s="19">
        <v>246000</v>
      </c>
      <c r="G56" s="19">
        <v>246000</v>
      </c>
      <c r="H56" s="261">
        <f t="shared" si="0"/>
        <v>0</v>
      </c>
    </row>
    <row r="57" spans="1:8" ht="30" customHeight="1">
      <c r="A57" s="80" t="s">
        <v>111</v>
      </c>
      <c r="B57" s="38" t="s">
        <v>2</v>
      </c>
      <c r="C57" s="69" t="s">
        <v>60</v>
      </c>
      <c r="D57" s="8" t="s">
        <v>239</v>
      </c>
      <c r="E57" s="171" t="s">
        <v>113</v>
      </c>
      <c r="F57" s="19">
        <v>521386.21</v>
      </c>
      <c r="G57" s="19">
        <v>521386.21</v>
      </c>
      <c r="H57" s="261">
        <f t="shared" si="0"/>
        <v>0</v>
      </c>
    </row>
    <row r="58" spans="1:8" ht="74.25" customHeight="1">
      <c r="A58" s="292" t="s">
        <v>147</v>
      </c>
      <c r="B58" s="38" t="s">
        <v>2</v>
      </c>
      <c r="C58" s="69" t="s">
        <v>60</v>
      </c>
      <c r="D58" s="8" t="s">
        <v>239</v>
      </c>
      <c r="E58" s="171" t="s">
        <v>143</v>
      </c>
      <c r="F58" s="19">
        <v>54899.17</v>
      </c>
      <c r="G58" s="19">
        <v>54899.17</v>
      </c>
      <c r="H58" s="261">
        <f t="shared" si="0"/>
        <v>0</v>
      </c>
    </row>
    <row r="59" spans="1:8" ht="18.75" customHeight="1">
      <c r="A59" s="80" t="s">
        <v>142</v>
      </c>
      <c r="B59" s="38" t="s">
        <v>2</v>
      </c>
      <c r="C59" s="69" t="s">
        <v>60</v>
      </c>
      <c r="D59" s="8" t="s">
        <v>239</v>
      </c>
      <c r="E59" s="171" t="s">
        <v>145</v>
      </c>
      <c r="F59" s="19">
        <v>183858</v>
      </c>
      <c r="G59" s="19">
        <v>183858</v>
      </c>
      <c r="H59" s="261">
        <f t="shared" si="0"/>
        <v>0</v>
      </c>
    </row>
    <row r="60" spans="1:8" ht="18.75" customHeight="1">
      <c r="A60" s="80" t="s">
        <v>144</v>
      </c>
      <c r="B60" s="38" t="s">
        <v>2</v>
      </c>
      <c r="C60" s="69" t="s">
        <v>60</v>
      </c>
      <c r="D60" s="8" t="s">
        <v>239</v>
      </c>
      <c r="E60" s="171" t="s">
        <v>146</v>
      </c>
      <c r="F60" s="19">
        <v>26479.45</v>
      </c>
      <c r="G60" s="19">
        <v>26479.45</v>
      </c>
      <c r="H60" s="261">
        <f t="shared" si="0"/>
        <v>0</v>
      </c>
    </row>
    <row r="61" spans="1:8" ht="18.75" customHeight="1">
      <c r="A61" s="95" t="s">
        <v>141</v>
      </c>
      <c r="B61" s="38" t="s">
        <v>2</v>
      </c>
      <c r="C61" s="69" t="s">
        <v>60</v>
      </c>
      <c r="D61" s="8" t="s">
        <v>239</v>
      </c>
      <c r="E61" s="171" t="s">
        <v>96</v>
      </c>
      <c r="F61" s="19"/>
      <c r="G61" s="19"/>
      <c r="H61" s="261">
        <f t="shared" si="0"/>
        <v>0</v>
      </c>
    </row>
    <row r="62" spans="1:8" ht="18.75" customHeight="1">
      <c r="A62" s="137" t="s">
        <v>95</v>
      </c>
      <c r="B62" s="138" t="s">
        <v>2</v>
      </c>
      <c r="C62" s="140" t="s">
        <v>60</v>
      </c>
      <c r="D62" s="139" t="s">
        <v>149</v>
      </c>
      <c r="E62" s="175"/>
      <c r="F62" s="141">
        <f>SUM(F63:F68)</f>
        <v>4358692</v>
      </c>
      <c r="G62" s="141">
        <f>SUM(G63:G68)</f>
        <v>4358692</v>
      </c>
      <c r="H62" s="261">
        <f t="shared" si="0"/>
        <v>0</v>
      </c>
    </row>
    <row r="63" spans="1:8" ht="33.75" customHeight="1">
      <c r="A63" s="80" t="s">
        <v>148</v>
      </c>
      <c r="B63" s="225" t="s">
        <v>2</v>
      </c>
      <c r="C63" s="143" t="s">
        <v>60</v>
      </c>
      <c r="D63" s="143" t="s">
        <v>149</v>
      </c>
      <c r="E63" s="176" t="s">
        <v>150</v>
      </c>
      <c r="F63" s="145">
        <f>2682000*95%</f>
        <v>2547900</v>
      </c>
      <c r="G63" s="145">
        <f>2682000*95%</f>
        <v>2547900</v>
      </c>
      <c r="H63" s="261">
        <f t="shared" si="0"/>
        <v>0</v>
      </c>
    </row>
    <row r="64" spans="1:8" ht="29.25" customHeight="1">
      <c r="A64" s="80" t="s">
        <v>152</v>
      </c>
      <c r="B64" s="225" t="s">
        <v>2</v>
      </c>
      <c r="C64" s="143" t="s">
        <v>60</v>
      </c>
      <c r="D64" s="143" t="s">
        <v>149</v>
      </c>
      <c r="E64" s="176" t="s">
        <v>151</v>
      </c>
      <c r="F64" s="145">
        <v>36052.5</v>
      </c>
      <c r="G64" s="145">
        <v>36052.5</v>
      </c>
      <c r="H64" s="261">
        <f t="shared" si="0"/>
        <v>0</v>
      </c>
    </row>
    <row r="65" spans="1:8" ht="32.25" customHeight="1">
      <c r="A65" s="80" t="s">
        <v>110</v>
      </c>
      <c r="B65" s="225" t="s">
        <v>2</v>
      </c>
      <c r="C65" s="143" t="s">
        <v>60</v>
      </c>
      <c r="D65" s="143" t="s">
        <v>149</v>
      </c>
      <c r="E65" s="176" t="s">
        <v>112</v>
      </c>
      <c r="F65" s="145">
        <v>4700</v>
      </c>
      <c r="G65" s="145">
        <v>4700</v>
      </c>
      <c r="H65" s="261">
        <f t="shared" si="0"/>
        <v>0</v>
      </c>
    </row>
    <row r="66" spans="1:8" ht="30.75" customHeight="1">
      <c r="A66" s="53" t="s">
        <v>153</v>
      </c>
      <c r="B66" s="225" t="s">
        <v>2</v>
      </c>
      <c r="C66" s="143" t="s">
        <v>60</v>
      </c>
      <c r="D66" s="143" t="s">
        <v>149</v>
      </c>
      <c r="E66" s="176" t="s">
        <v>113</v>
      </c>
      <c r="F66" s="145">
        <v>1651439.5</v>
      </c>
      <c r="G66" s="145">
        <v>1651439.5</v>
      </c>
      <c r="H66" s="261">
        <f t="shared" si="0"/>
        <v>0</v>
      </c>
    </row>
    <row r="67" spans="1:8" ht="19.5" customHeight="1">
      <c r="A67" s="80" t="s">
        <v>142</v>
      </c>
      <c r="B67" s="38" t="s">
        <v>2</v>
      </c>
      <c r="C67" s="69" t="s">
        <v>60</v>
      </c>
      <c r="D67" s="143" t="s">
        <v>149</v>
      </c>
      <c r="E67" s="171" t="s">
        <v>145</v>
      </c>
      <c r="F67" s="19">
        <v>102609.27</v>
      </c>
      <c r="G67" s="19">
        <v>102602.6</v>
      </c>
      <c r="H67" s="261">
        <f t="shared" si="0"/>
        <v>-6.669999999998254</v>
      </c>
    </row>
    <row r="68" spans="1:8" ht="21.75" customHeight="1">
      <c r="A68" s="80" t="s">
        <v>144</v>
      </c>
      <c r="B68" s="38" t="s">
        <v>2</v>
      </c>
      <c r="C68" s="69" t="s">
        <v>60</v>
      </c>
      <c r="D68" s="143" t="s">
        <v>149</v>
      </c>
      <c r="E68" s="171" t="s">
        <v>146</v>
      </c>
      <c r="F68" s="19">
        <v>15990.73</v>
      </c>
      <c r="G68" s="19">
        <v>15997.4</v>
      </c>
      <c r="H68" s="261">
        <f t="shared" si="0"/>
        <v>6.670000000000073</v>
      </c>
    </row>
    <row r="69" spans="1:8" ht="21.75" customHeight="1">
      <c r="A69" s="135" t="s">
        <v>227</v>
      </c>
      <c r="B69" s="203" t="s">
        <v>2</v>
      </c>
      <c r="C69" s="204" t="s">
        <v>60</v>
      </c>
      <c r="D69" s="205" t="s">
        <v>306</v>
      </c>
      <c r="E69" s="206"/>
      <c r="F69" s="207">
        <f>F70</f>
        <v>100000</v>
      </c>
      <c r="G69" s="207">
        <f>G70</f>
        <v>100000</v>
      </c>
      <c r="H69" s="261">
        <f>G69-F69</f>
        <v>0</v>
      </c>
    </row>
    <row r="70" spans="1:8" ht="48.75" customHeight="1">
      <c r="A70" s="80" t="s">
        <v>256</v>
      </c>
      <c r="B70" s="38" t="s">
        <v>2</v>
      </c>
      <c r="C70" s="69" t="s">
        <v>60</v>
      </c>
      <c r="D70" s="8" t="s">
        <v>306</v>
      </c>
      <c r="E70" s="171" t="s">
        <v>255</v>
      </c>
      <c r="F70" s="19">
        <v>100000</v>
      </c>
      <c r="G70" s="19">
        <v>100000</v>
      </c>
      <c r="H70" s="261">
        <f>G70-F70</f>
        <v>0</v>
      </c>
    </row>
    <row r="71" spans="1:8" ht="55.5" customHeight="1">
      <c r="A71" s="35" t="s">
        <v>335</v>
      </c>
      <c r="B71" s="45" t="s">
        <v>2</v>
      </c>
      <c r="C71" s="71" t="s">
        <v>60</v>
      </c>
      <c r="D71" s="32" t="s">
        <v>336</v>
      </c>
      <c r="E71" s="164"/>
      <c r="F71" s="33">
        <f>F72</f>
        <v>561600</v>
      </c>
      <c r="G71" s="33">
        <f>G72</f>
        <v>561600</v>
      </c>
      <c r="H71" s="261">
        <f t="shared" si="0"/>
        <v>0</v>
      </c>
    </row>
    <row r="72" spans="1:8" ht="32.25" customHeight="1">
      <c r="A72" s="53" t="s">
        <v>153</v>
      </c>
      <c r="B72" s="46" t="s">
        <v>2</v>
      </c>
      <c r="C72" s="69" t="s">
        <v>60</v>
      </c>
      <c r="D72" s="8" t="s">
        <v>336</v>
      </c>
      <c r="E72" s="171" t="s">
        <v>113</v>
      </c>
      <c r="F72" s="19">
        <v>561600</v>
      </c>
      <c r="G72" s="19">
        <v>561600</v>
      </c>
      <c r="H72" s="261">
        <f t="shared" si="0"/>
        <v>0</v>
      </c>
    </row>
    <row r="73" spans="1:8" ht="18.75" customHeight="1">
      <c r="A73" s="83" t="s">
        <v>79</v>
      </c>
      <c r="B73" s="84" t="s">
        <v>9</v>
      </c>
      <c r="C73" s="161"/>
      <c r="D73" s="119"/>
      <c r="E73" s="161"/>
      <c r="F73" s="126">
        <f aca="true" t="shared" si="1" ref="F73:G75">F74</f>
        <v>621700</v>
      </c>
      <c r="G73" s="126">
        <f t="shared" si="1"/>
        <v>621700</v>
      </c>
      <c r="H73" s="261">
        <f t="shared" si="0"/>
        <v>0</v>
      </c>
    </row>
    <row r="74" spans="1:8" ht="16.5" customHeight="1">
      <c r="A74" s="127" t="s">
        <v>80</v>
      </c>
      <c r="B74" s="128" t="s">
        <v>9</v>
      </c>
      <c r="C74" s="92" t="s">
        <v>11</v>
      </c>
      <c r="D74" s="7"/>
      <c r="E74" s="178"/>
      <c r="F74" s="20">
        <f t="shared" si="1"/>
        <v>621700</v>
      </c>
      <c r="G74" s="20">
        <f t="shared" si="1"/>
        <v>621700</v>
      </c>
      <c r="H74" s="261">
        <f t="shared" si="0"/>
        <v>0</v>
      </c>
    </row>
    <row r="75" spans="1:8" ht="24.75" customHeight="1">
      <c r="A75" s="79" t="s">
        <v>62</v>
      </c>
      <c r="B75" s="39" t="s">
        <v>9</v>
      </c>
      <c r="C75" s="71" t="s">
        <v>11</v>
      </c>
      <c r="D75" s="32" t="s">
        <v>154</v>
      </c>
      <c r="E75" s="179"/>
      <c r="F75" s="33">
        <f t="shared" si="1"/>
        <v>621700</v>
      </c>
      <c r="G75" s="33">
        <f t="shared" si="1"/>
        <v>621700</v>
      </c>
      <c r="H75" s="261">
        <f t="shared" si="0"/>
        <v>0</v>
      </c>
    </row>
    <row r="76" spans="1:8" ht="16.5" customHeight="1">
      <c r="A76" s="80" t="s">
        <v>133</v>
      </c>
      <c r="B76" s="38" t="s">
        <v>9</v>
      </c>
      <c r="C76" s="69" t="s">
        <v>11</v>
      </c>
      <c r="D76" s="8" t="s">
        <v>154</v>
      </c>
      <c r="E76" s="180" t="s">
        <v>91</v>
      </c>
      <c r="F76" s="19">
        <v>621700</v>
      </c>
      <c r="G76" s="19">
        <v>621700</v>
      </c>
      <c r="H76" s="261">
        <f t="shared" si="0"/>
        <v>0</v>
      </c>
    </row>
    <row r="77" spans="1:8" ht="36.75" customHeight="1">
      <c r="A77" s="237" t="s">
        <v>225</v>
      </c>
      <c r="B77" s="84" t="s">
        <v>11</v>
      </c>
      <c r="C77" s="238"/>
      <c r="D77" s="239"/>
      <c r="E77" s="238"/>
      <c r="F77" s="126">
        <f>F78</f>
        <v>645837</v>
      </c>
      <c r="G77" s="126">
        <f>G78</f>
        <v>645837</v>
      </c>
      <c r="H77" s="261">
        <f t="shared" si="0"/>
        <v>0</v>
      </c>
    </row>
    <row r="78" spans="1:8" ht="30" customHeight="1">
      <c r="A78" s="257" t="s">
        <v>249</v>
      </c>
      <c r="B78" s="128" t="s">
        <v>11</v>
      </c>
      <c r="C78" s="92" t="s">
        <v>45</v>
      </c>
      <c r="D78" s="7"/>
      <c r="E78" s="178"/>
      <c r="F78" s="20">
        <f>F79+F82+F84</f>
        <v>645837</v>
      </c>
      <c r="G78" s="20">
        <f>G79+G82+G84</f>
        <v>645837</v>
      </c>
      <c r="H78" s="261">
        <f t="shared" si="0"/>
        <v>0</v>
      </c>
    </row>
    <row r="79" spans="1:8" ht="20.25" customHeight="1">
      <c r="A79" s="135" t="s">
        <v>227</v>
      </c>
      <c r="B79" s="203" t="s">
        <v>11</v>
      </c>
      <c r="C79" s="204" t="s">
        <v>45</v>
      </c>
      <c r="D79" s="205" t="s">
        <v>258</v>
      </c>
      <c r="E79" s="206"/>
      <c r="F79" s="207">
        <f>F80+F81</f>
        <v>275837</v>
      </c>
      <c r="G79" s="207">
        <f>G80+G81</f>
        <v>275837</v>
      </c>
      <c r="H79" s="261">
        <f t="shared" si="0"/>
        <v>0</v>
      </c>
    </row>
    <row r="80" spans="1:8" ht="47.25" customHeight="1">
      <c r="A80" s="80" t="s">
        <v>256</v>
      </c>
      <c r="B80" s="38" t="s">
        <v>11</v>
      </c>
      <c r="C80" s="69" t="s">
        <v>45</v>
      </c>
      <c r="D80" s="8" t="s">
        <v>258</v>
      </c>
      <c r="E80" s="171" t="s">
        <v>255</v>
      </c>
      <c r="F80" s="19">
        <v>76000</v>
      </c>
      <c r="G80" s="19">
        <v>76000</v>
      </c>
      <c r="H80" s="261">
        <f t="shared" si="0"/>
        <v>0</v>
      </c>
    </row>
    <row r="81" spans="1:8" ht="27" customHeight="1">
      <c r="A81" s="80" t="s">
        <v>259</v>
      </c>
      <c r="B81" s="38" t="s">
        <v>11</v>
      </c>
      <c r="C81" s="69" t="s">
        <v>45</v>
      </c>
      <c r="D81" s="8" t="s">
        <v>258</v>
      </c>
      <c r="E81" s="171" t="s">
        <v>257</v>
      </c>
      <c r="F81" s="19">
        <v>199837</v>
      </c>
      <c r="G81" s="19">
        <v>199837</v>
      </c>
      <c r="H81" s="261">
        <f aca="true" t="shared" si="2" ref="H81:H161">G81-F81</f>
        <v>0</v>
      </c>
    </row>
    <row r="82" spans="1:8" ht="48" customHeight="1">
      <c r="A82" s="236" t="s">
        <v>224</v>
      </c>
      <c r="B82" s="39" t="s">
        <v>11</v>
      </c>
      <c r="C82" s="71" t="s">
        <v>45</v>
      </c>
      <c r="D82" s="32" t="s">
        <v>234</v>
      </c>
      <c r="E82" s="179"/>
      <c r="F82" s="33">
        <f>F83</f>
        <v>250000</v>
      </c>
      <c r="G82" s="33">
        <f>G83</f>
        <v>250000</v>
      </c>
      <c r="H82" s="261">
        <f t="shared" si="2"/>
        <v>0</v>
      </c>
    </row>
    <row r="83" spans="1:8" ht="17.25" customHeight="1">
      <c r="A83" s="55" t="s">
        <v>61</v>
      </c>
      <c r="B83" s="38" t="s">
        <v>11</v>
      </c>
      <c r="C83" s="69" t="s">
        <v>45</v>
      </c>
      <c r="D83" s="8" t="s">
        <v>234</v>
      </c>
      <c r="E83" s="180" t="s">
        <v>226</v>
      </c>
      <c r="F83" s="19">
        <v>250000</v>
      </c>
      <c r="G83" s="19">
        <v>250000</v>
      </c>
      <c r="H83" s="261">
        <f t="shared" si="2"/>
        <v>0</v>
      </c>
    </row>
    <row r="84" spans="1:8" ht="32.25" customHeight="1">
      <c r="A84" s="236" t="s">
        <v>314</v>
      </c>
      <c r="B84" s="39" t="s">
        <v>11</v>
      </c>
      <c r="C84" s="71" t="s">
        <v>45</v>
      </c>
      <c r="D84" s="32" t="s">
        <v>315</v>
      </c>
      <c r="E84" s="179"/>
      <c r="F84" s="33">
        <f>F85</f>
        <v>120000</v>
      </c>
      <c r="G84" s="33">
        <f>G85</f>
        <v>120000</v>
      </c>
      <c r="H84" s="261">
        <f>G84-F84</f>
        <v>0</v>
      </c>
    </row>
    <row r="85" spans="1:8" ht="40.5" customHeight="1">
      <c r="A85" s="80" t="s">
        <v>256</v>
      </c>
      <c r="B85" s="38" t="s">
        <v>11</v>
      </c>
      <c r="C85" s="69" t="s">
        <v>45</v>
      </c>
      <c r="D85" s="8" t="s">
        <v>315</v>
      </c>
      <c r="E85" s="180" t="s">
        <v>255</v>
      </c>
      <c r="F85" s="19">
        <v>120000</v>
      </c>
      <c r="G85" s="19">
        <v>120000</v>
      </c>
      <c r="H85" s="261">
        <f>G85-F85</f>
        <v>0</v>
      </c>
    </row>
    <row r="86" spans="1:8" ht="21" customHeight="1">
      <c r="A86" s="83" t="s">
        <v>36</v>
      </c>
      <c r="B86" s="84" t="s">
        <v>12</v>
      </c>
      <c r="C86" s="162"/>
      <c r="D86" s="78"/>
      <c r="E86" s="162"/>
      <c r="F86" s="240">
        <f>F87+F90+F93+F96</f>
        <v>1296484</v>
      </c>
      <c r="G86" s="240">
        <f>G87+G90+G93+G96</f>
        <v>1296484</v>
      </c>
      <c r="H86" s="261">
        <f t="shared" si="2"/>
        <v>0</v>
      </c>
    </row>
    <row r="87" spans="1:8" ht="19.5" customHeight="1">
      <c r="A87" s="86" t="s">
        <v>287</v>
      </c>
      <c r="B87" s="40" t="s">
        <v>12</v>
      </c>
      <c r="C87" s="163" t="s">
        <v>2</v>
      </c>
      <c r="D87" s="7"/>
      <c r="E87" s="163"/>
      <c r="F87" s="20">
        <f>F88</f>
        <v>69343</v>
      </c>
      <c r="G87" s="20">
        <f>G88</f>
        <v>69343</v>
      </c>
      <c r="H87" s="261">
        <f>G87-F87</f>
        <v>0</v>
      </c>
    </row>
    <row r="88" spans="1:8" ht="29.25" customHeight="1">
      <c r="A88" s="136" t="s">
        <v>288</v>
      </c>
      <c r="B88" s="34" t="s">
        <v>12</v>
      </c>
      <c r="C88" s="164" t="s">
        <v>2</v>
      </c>
      <c r="D88" s="32" t="s">
        <v>289</v>
      </c>
      <c r="E88" s="164"/>
      <c r="F88" s="33">
        <f>F89</f>
        <v>69343</v>
      </c>
      <c r="G88" s="33">
        <f>G89</f>
        <v>69343</v>
      </c>
      <c r="H88" s="261">
        <f>G88-F88</f>
        <v>0</v>
      </c>
    </row>
    <row r="89" spans="1:8" ht="29.25" customHeight="1">
      <c r="A89" s="53" t="s">
        <v>153</v>
      </c>
      <c r="B89" s="17" t="s">
        <v>12</v>
      </c>
      <c r="C89" s="69" t="s">
        <v>2</v>
      </c>
      <c r="D89" s="8" t="s">
        <v>289</v>
      </c>
      <c r="E89" s="181" t="s">
        <v>113</v>
      </c>
      <c r="F89" s="19">
        <v>69343</v>
      </c>
      <c r="G89" s="19">
        <v>69343</v>
      </c>
      <c r="H89" s="261">
        <f>G89-F89</f>
        <v>0</v>
      </c>
    </row>
    <row r="90" spans="1:8" ht="18" customHeight="1">
      <c r="A90" s="86" t="s">
        <v>250</v>
      </c>
      <c r="B90" s="40" t="s">
        <v>12</v>
      </c>
      <c r="C90" s="163" t="s">
        <v>8</v>
      </c>
      <c r="D90" s="7"/>
      <c r="E90" s="163"/>
      <c r="F90" s="20">
        <f>F91</f>
        <v>143000</v>
      </c>
      <c r="G90" s="20">
        <f>G91</f>
        <v>143000</v>
      </c>
      <c r="H90" s="261">
        <f t="shared" si="2"/>
        <v>0</v>
      </c>
    </row>
    <row r="91" spans="1:8" ht="26.25" customHeight="1">
      <c r="A91" s="136" t="s">
        <v>251</v>
      </c>
      <c r="B91" s="34" t="s">
        <v>12</v>
      </c>
      <c r="C91" s="164" t="s">
        <v>8</v>
      </c>
      <c r="D91" s="32" t="s">
        <v>252</v>
      </c>
      <c r="E91" s="164"/>
      <c r="F91" s="33">
        <f>F92</f>
        <v>143000</v>
      </c>
      <c r="G91" s="33">
        <f>G92</f>
        <v>143000</v>
      </c>
      <c r="H91" s="261">
        <f t="shared" si="2"/>
        <v>0</v>
      </c>
    </row>
    <row r="92" spans="1:8" ht="27.75" customHeight="1">
      <c r="A92" s="53" t="s">
        <v>153</v>
      </c>
      <c r="B92" s="17" t="s">
        <v>12</v>
      </c>
      <c r="C92" s="69" t="s">
        <v>8</v>
      </c>
      <c r="D92" s="8" t="s">
        <v>252</v>
      </c>
      <c r="E92" s="181" t="s">
        <v>113</v>
      </c>
      <c r="F92" s="19">
        <v>143000</v>
      </c>
      <c r="G92" s="19">
        <v>143000</v>
      </c>
      <c r="H92" s="261">
        <f t="shared" si="2"/>
        <v>0</v>
      </c>
    </row>
    <row r="93" spans="1:8" ht="19.5" customHeight="1">
      <c r="A93" s="86" t="s">
        <v>316</v>
      </c>
      <c r="B93" s="40" t="s">
        <v>12</v>
      </c>
      <c r="C93" s="163" t="s">
        <v>5</v>
      </c>
      <c r="D93" s="7"/>
      <c r="E93" s="163"/>
      <c r="F93" s="20">
        <f>F94</f>
        <v>64470</v>
      </c>
      <c r="G93" s="20">
        <f>G94</f>
        <v>64470</v>
      </c>
      <c r="H93" s="261">
        <f>G93-F93</f>
        <v>0</v>
      </c>
    </row>
    <row r="94" spans="1:8" ht="27.75" customHeight="1">
      <c r="A94" s="236" t="s">
        <v>314</v>
      </c>
      <c r="B94" s="34" t="s">
        <v>12</v>
      </c>
      <c r="C94" s="164" t="s">
        <v>5</v>
      </c>
      <c r="D94" s="32" t="s">
        <v>317</v>
      </c>
      <c r="E94" s="164"/>
      <c r="F94" s="33">
        <f>F95</f>
        <v>64470</v>
      </c>
      <c r="G94" s="33">
        <f>G95</f>
        <v>64470</v>
      </c>
      <c r="H94" s="261">
        <f>G94-F94</f>
        <v>0</v>
      </c>
    </row>
    <row r="95" spans="1:8" ht="37.5" customHeight="1">
      <c r="A95" s="80" t="s">
        <v>256</v>
      </c>
      <c r="B95" s="17" t="s">
        <v>12</v>
      </c>
      <c r="C95" s="69" t="s">
        <v>5</v>
      </c>
      <c r="D95" s="8" t="s">
        <v>317</v>
      </c>
      <c r="E95" s="181" t="s">
        <v>255</v>
      </c>
      <c r="F95" s="19">
        <v>64470</v>
      </c>
      <c r="G95" s="19">
        <v>64470</v>
      </c>
      <c r="H95" s="261">
        <f>G95-F95</f>
        <v>0</v>
      </c>
    </row>
    <row r="96" spans="1:8" ht="20.25" customHeight="1">
      <c r="A96" s="86" t="s">
        <v>57</v>
      </c>
      <c r="B96" s="40" t="s">
        <v>12</v>
      </c>
      <c r="C96" s="163" t="s">
        <v>6</v>
      </c>
      <c r="D96" s="7"/>
      <c r="E96" s="163"/>
      <c r="F96" s="20">
        <f>F97+F99+F102</f>
        <v>1019671</v>
      </c>
      <c r="G96" s="20">
        <f>G97+G99+G102</f>
        <v>1019671</v>
      </c>
      <c r="H96" s="261">
        <f t="shared" si="2"/>
        <v>0</v>
      </c>
    </row>
    <row r="97" spans="1:8" ht="30" customHeight="1">
      <c r="A97" s="136" t="s">
        <v>290</v>
      </c>
      <c r="B97" s="34" t="s">
        <v>12</v>
      </c>
      <c r="C97" s="164" t="s">
        <v>6</v>
      </c>
      <c r="D97" s="32" t="s">
        <v>291</v>
      </c>
      <c r="E97" s="164"/>
      <c r="F97" s="33">
        <f>F98</f>
        <v>966671</v>
      </c>
      <c r="G97" s="33">
        <f>G98</f>
        <v>966671</v>
      </c>
      <c r="H97" s="261">
        <f>G97-F97</f>
        <v>0</v>
      </c>
    </row>
    <row r="98" spans="1:8" ht="30" customHeight="1">
      <c r="A98" s="53" t="s">
        <v>233</v>
      </c>
      <c r="B98" s="17" t="s">
        <v>12</v>
      </c>
      <c r="C98" s="69" t="s">
        <v>6</v>
      </c>
      <c r="D98" s="8" t="s">
        <v>291</v>
      </c>
      <c r="E98" s="181" t="s">
        <v>232</v>
      </c>
      <c r="F98" s="19">
        <v>966671</v>
      </c>
      <c r="G98" s="19">
        <v>966671</v>
      </c>
      <c r="H98" s="261">
        <f>G98-F98</f>
        <v>0</v>
      </c>
    </row>
    <row r="99" spans="1:8" ht="29.25" customHeight="1">
      <c r="A99" s="136" t="s">
        <v>94</v>
      </c>
      <c r="B99" s="34" t="s">
        <v>12</v>
      </c>
      <c r="C99" s="164" t="s">
        <v>6</v>
      </c>
      <c r="D99" s="32" t="s">
        <v>155</v>
      </c>
      <c r="E99" s="164"/>
      <c r="F99" s="33">
        <f>SUM(F100:F101)</f>
        <v>53000</v>
      </c>
      <c r="G99" s="33">
        <f>SUM(G100:G101)</f>
        <v>53000</v>
      </c>
      <c r="H99" s="261">
        <f t="shared" si="2"/>
        <v>0</v>
      </c>
    </row>
    <row r="100" spans="1:8" ht="29.25" customHeight="1">
      <c r="A100" s="53" t="s">
        <v>153</v>
      </c>
      <c r="B100" s="17" t="s">
        <v>12</v>
      </c>
      <c r="C100" s="69" t="s">
        <v>6</v>
      </c>
      <c r="D100" s="8" t="s">
        <v>155</v>
      </c>
      <c r="E100" s="181" t="s">
        <v>113</v>
      </c>
      <c r="F100" s="19">
        <v>3000</v>
      </c>
      <c r="G100" s="19">
        <v>3000</v>
      </c>
      <c r="H100" s="261">
        <f t="shared" si="2"/>
        <v>0</v>
      </c>
    </row>
    <row r="101" spans="1:8" ht="30" customHeight="1">
      <c r="A101" s="80" t="s">
        <v>233</v>
      </c>
      <c r="B101" s="42" t="s">
        <v>12</v>
      </c>
      <c r="C101" s="69" t="s">
        <v>6</v>
      </c>
      <c r="D101" s="8" t="s">
        <v>155</v>
      </c>
      <c r="E101" s="181" t="s">
        <v>232</v>
      </c>
      <c r="F101" s="19">
        <v>50000</v>
      </c>
      <c r="G101" s="19">
        <v>50000</v>
      </c>
      <c r="H101" s="261">
        <f t="shared" si="2"/>
        <v>0</v>
      </c>
    </row>
    <row r="102" spans="1:8" ht="29.25" customHeight="1">
      <c r="A102" s="112" t="s">
        <v>156</v>
      </c>
      <c r="B102" s="34" t="s">
        <v>12</v>
      </c>
      <c r="C102" s="71" t="s">
        <v>6</v>
      </c>
      <c r="D102" s="32" t="s">
        <v>157</v>
      </c>
      <c r="E102" s="62"/>
      <c r="F102" s="33">
        <f>F103</f>
        <v>0</v>
      </c>
      <c r="G102" s="33">
        <f>G103</f>
        <v>0</v>
      </c>
      <c r="H102" s="261">
        <f t="shared" si="2"/>
        <v>0</v>
      </c>
    </row>
    <row r="103" spans="1:8" ht="33" customHeight="1">
      <c r="A103" s="53" t="s">
        <v>153</v>
      </c>
      <c r="B103" s="17" t="s">
        <v>12</v>
      </c>
      <c r="C103" s="69" t="s">
        <v>6</v>
      </c>
      <c r="D103" s="8" t="s">
        <v>157</v>
      </c>
      <c r="E103" s="181" t="s">
        <v>113</v>
      </c>
      <c r="F103" s="19"/>
      <c r="G103" s="19"/>
      <c r="H103" s="261">
        <f t="shared" si="2"/>
        <v>0</v>
      </c>
    </row>
    <row r="104" spans="1:8" ht="22.5" customHeight="1">
      <c r="A104" s="241" t="s">
        <v>32</v>
      </c>
      <c r="B104" s="242" t="s">
        <v>8</v>
      </c>
      <c r="C104" s="243"/>
      <c r="D104" s="244"/>
      <c r="E104" s="245"/>
      <c r="F104" s="240">
        <f>F105+F110+F124+F131</f>
        <v>23661168.56</v>
      </c>
      <c r="G104" s="240">
        <f>G105+G110+G124+G131</f>
        <v>19416899.03</v>
      </c>
      <c r="H104" s="261">
        <f t="shared" si="2"/>
        <v>-4244269.5299999975</v>
      </c>
    </row>
    <row r="105" spans="1:8" ht="18.75" customHeight="1">
      <c r="A105" s="154" t="s">
        <v>253</v>
      </c>
      <c r="B105" s="155" t="s">
        <v>8</v>
      </c>
      <c r="C105" s="208" t="s">
        <v>2</v>
      </c>
      <c r="D105" s="201"/>
      <c r="E105" s="202"/>
      <c r="F105" s="209">
        <f>F106+F108</f>
        <v>2235600.33</v>
      </c>
      <c r="G105" s="209">
        <f>G106+G108</f>
        <v>2235600.33</v>
      </c>
      <c r="H105" s="261">
        <f t="shared" si="2"/>
        <v>0</v>
      </c>
    </row>
    <row r="106" spans="1:8" ht="18.75" customHeight="1">
      <c r="A106" s="135" t="s">
        <v>227</v>
      </c>
      <c r="B106" s="203" t="s">
        <v>8</v>
      </c>
      <c r="C106" s="204" t="s">
        <v>2</v>
      </c>
      <c r="D106" s="205" t="s">
        <v>254</v>
      </c>
      <c r="E106" s="206"/>
      <c r="F106" s="207">
        <f>F107</f>
        <v>1434314</v>
      </c>
      <c r="G106" s="207">
        <f>G107</f>
        <v>1434314</v>
      </c>
      <c r="H106" s="261">
        <f t="shared" si="2"/>
        <v>0</v>
      </c>
    </row>
    <row r="107" spans="1:8" ht="46.5" customHeight="1">
      <c r="A107" s="80" t="s">
        <v>256</v>
      </c>
      <c r="B107" s="38" t="s">
        <v>8</v>
      </c>
      <c r="C107" s="69" t="s">
        <v>2</v>
      </c>
      <c r="D107" s="8" t="s">
        <v>254</v>
      </c>
      <c r="E107" s="171" t="s">
        <v>255</v>
      </c>
      <c r="F107" s="19">
        <v>1434314</v>
      </c>
      <c r="G107" s="19">
        <v>1434314</v>
      </c>
      <c r="H107" s="261">
        <f t="shared" si="2"/>
        <v>0</v>
      </c>
    </row>
    <row r="108" spans="1:8" ht="33" customHeight="1">
      <c r="A108" s="236" t="s">
        <v>314</v>
      </c>
      <c r="B108" s="203" t="s">
        <v>8</v>
      </c>
      <c r="C108" s="204" t="s">
        <v>2</v>
      </c>
      <c r="D108" s="205" t="s">
        <v>318</v>
      </c>
      <c r="E108" s="206"/>
      <c r="F108" s="207">
        <f>F109</f>
        <v>801286.33</v>
      </c>
      <c r="G108" s="207">
        <f>G109</f>
        <v>801286.33</v>
      </c>
      <c r="H108" s="261">
        <f>G108-F108</f>
        <v>0</v>
      </c>
    </row>
    <row r="109" spans="1:8" ht="46.5" customHeight="1">
      <c r="A109" s="80" t="s">
        <v>256</v>
      </c>
      <c r="B109" s="38" t="s">
        <v>8</v>
      </c>
      <c r="C109" s="69" t="s">
        <v>2</v>
      </c>
      <c r="D109" s="8" t="s">
        <v>318</v>
      </c>
      <c r="E109" s="171" t="s">
        <v>255</v>
      </c>
      <c r="F109" s="19">
        <v>801286.33</v>
      </c>
      <c r="G109" s="19">
        <v>801286.33</v>
      </c>
      <c r="H109" s="261">
        <f>G109-F109</f>
        <v>0</v>
      </c>
    </row>
    <row r="110" spans="1:8" ht="21" customHeight="1">
      <c r="A110" s="154" t="s">
        <v>119</v>
      </c>
      <c r="B110" s="155" t="s">
        <v>8</v>
      </c>
      <c r="C110" s="208" t="s">
        <v>9</v>
      </c>
      <c r="D110" s="201"/>
      <c r="E110" s="202"/>
      <c r="F110" s="209">
        <f>F111+F113+F116+F118+F120+F122</f>
        <v>20101260.86</v>
      </c>
      <c r="G110" s="209">
        <f>G111+G113+G116+G118+G120+G122</f>
        <v>15856991.33</v>
      </c>
      <c r="H110" s="261">
        <f t="shared" si="2"/>
        <v>-4244269.529999999</v>
      </c>
    </row>
    <row r="111" spans="1:8" ht="28.5" customHeight="1">
      <c r="A111" s="135" t="s">
        <v>260</v>
      </c>
      <c r="B111" s="203" t="s">
        <v>8</v>
      </c>
      <c r="C111" s="204" t="s">
        <v>9</v>
      </c>
      <c r="D111" s="205" t="s">
        <v>261</v>
      </c>
      <c r="E111" s="206"/>
      <c r="F111" s="207">
        <f>F112</f>
        <v>13528000</v>
      </c>
      <c r="G111" s="207">
        <f>G112</f>
        <v>13528000</v>
      </c>
      <c r="H111" s="261">
        <f t="shared" si="2"/>
        <v>0</v>
      </c>
    </row>
    <row r="112" spans="1:8" ht="34.5" customHeight="1">
      <c r="A112" s="80" t="s">
        <v>259</v>
      </c>
      <c r="B112" s="38" t="s">
        <v>8</v>
      </c>
      <c r="C112" s="69" t="s">
        <v>9</v>
      </c>
      <c r="D112" s="8" t="s">
        <v>261</v>
      </c>
      <c r="E112" s="171" t="s">
        <v>257</v>
      </c>
      <c r="F112" s="19">
        <v>13528000</v>
      </c>
      <c r="G112" s="19">
        <v>13528000</v>
      </c>
      <c r="H112" s="261">
        <f t="shared" si="2"/>
        <v>0</v>
      </c>
    </row>
    <row r="113" spans="1:8" ht="19.5" customHeight="1">
      <c r="A113" s="135" t="s">
        <v>227</v>
      </c>
      <c r="B113" s="203" t="s">
        <v>8</v>
      </c>
      <c r="C113" s="204" t="s">
        <v>9</v>
      </c>
      <c r="D113" s="205" t="s">
        <v>254</v>
      </c>
      <c r="E113" s="206"/>
      <c r="F113" s="207">
        <f>F114+F115</f>
        <v>1306991.33</v>
      </c>
      <c r="G113" s="207">
        <f>G114+G115</f>
        <v>1306991.33</v>
      </c>
      <c r="H113" s="261">
        <f t="shared" si="2"/>
        <v>0</v>
      </c>
    </row>
    <row r="114" spans="1:8" ht="44.25" customHeight="1">
      <c r="A114" s="80" t="s">
        <v>256</v>
      </c>
      <c r="B114" s="38" t="s">
        <v>8</v>
      </c>
      <c r="C114" s="69" t="s">
        <v>9</v>
      </c>
      <c r="D114" s="8" t="s">
        <v>254</v>
      </c>
      <c r="E114" s="171" t="s">
        <v>255</v>
      </c>
      <c r="F114" s="19">
        <v>1127086.33</v>
      </c>
      <c r="G114" s="19">
        <v>1127086.33</v>
      </c>
      <c r="H114" s="261">
        <f t="shared" si="2"/>
        <v>0</v>
      </c>
    </row>
    <row r="115" spans="1:8" ht="28.5" customHeight="1">
      <c r="A115" s="80" t="s">
        <v>259</v>
      </c>
      <c r="B115" s="38" t="s">
        <v>8</v>
      </c>
      <c r="C115" s="69" t="s">
        <v>9</v>
      </c>
      <c r="D115" s="8" t="s">
        <v>254</v>
      </c>
      <c r="E115" s="171" t="s">
        <v>257</v>
      </c>
      <c r="F115" s="19">
        <v>179905</v>
      </c>
      <c r="G115" s="19">
        <v>179905</v>
      </c>
      <c r="H115" s="261">
        <f t="shared" si="2"/>
        <v>0</v>
      </c>
    </row>
    <row r="116" spans="1:8" ht="54" customHeight="1">
      <c r="A116" s="135" t="s">
        <v>120</v>
      </c>
      <c r="B116" s="203" t="s">
        <v>8</v>
      </c>
      <c r="C116" s="204" t="s">
        <v>9</v>
      </c>
      <c r="D116" s="205" t="s">
        <v>121</v>
      </c>
      <c r="E116" s="206"/>
      <c r="F116" s="207">
        <f>F117</f>
        <v>40000</v>
      </c>
      <c r="G116" s="207">
        <f>G117</f>
        <v>30500</v>
      </c>
      <c r="H116" s="261">
        <f t="shared" si="2"/>
        <v>-9500</v>
      </c>
    </row>
    <row r="117" spans="1:8" ht="33" customHeight="1">
      <c r="A117" s="80" t="s">
        <v>111</v>
      </c>
      <c r="B117" s="38" t="s">
        <v>8</v>
      </c>
      <c r="C117" s="69" t="s">
        <v>9</v>
      </c>
      <c r="D117" s="8" t="s">
        <v>121</v>
      </c>
      <c r="E117" s="171" t="s">
        <v>113</v>
      </c>
      <c r="F117" s="19">
        <v>40000</v>
      </c>
      <c r="G117" s="19">
        <v>30500</v>
      </c>
      <c r="H117" s="261">
        <f t="shared" si="2"/>
        <v>-9500</v>
      </c>
    </row>
    <row r="118" spans="1:8" ht="33" customHeight="1">
      <c r="A118" s="236" t="s">
        <v>314</v>
      </c>
      <c r="B118" s="203" t="s">
        <v>8</v>
      </c>
      <c r="C118" s="204" t="s">
        <v>9</v>
      </c>
      <c r="D118" s="205" t="s">
        <v>318</v>
      </c>
      <c r="E118" s="206"/>
      <c r="F118" s="207">
        <f>F119</f>
        <v>491500</v>
      </c>
      <c r="G118" s="207">
        <f>G119</f>
        <v>491500</v>
      </c>
      <c r="H118" s="261">
        <f t="shared" si="2"/>
        <v>0</v>
      </c>
    </row>
    <row r="119" spans="1:8" ht="45" customHeight="1">
      <c r="A119" s="80" t="s">
        <v>256</v>
      </c>
      <c r="B119" s="38" t="s">
        <v>8</v>
      </c>
      <c r="C119" s="69" t="s">
        <v>9</v>
      </c>
      <c r="D119" s="8" t="s">
        <v>318</v>
      </c>
      <c r="E119" s="171" t="s">
        <v>255</v>
      </c>
      <c r="F119" s="19">
        <v>491500</v>
      </c>
      <c r="G119" s="19">
        <v>491500</v>
      </c>
      <c r="H119" s="261">
        <f t="shared" si="2"/>
        <v>0</v>
      </c>
    </row>
    <row r="120" spans="1:8" ht="18.75" customHeight="1">
      <c r="A120" s="135" t="s">
        <v>158</v>
      </c>
      <c r="B120" s="203" t="s">
        <v>8</v>
      </c>
      <c r="C120" s="204" t="s">
        <v>9</v>
      </c>
      <c r="D120" s="205" t="s">
        <v>159</v>
      </c>
      <c r="E120" s="206"/>
      <c r="F120" s="207">
        <f>F121</f>
        <v>0</v>
      </c>
      <c r="G120" s="207">
        <f>G121</f>
        <v>0</v>
      </c>
      <c r="H120" s="261">
        <f t="shared" si="2"/>
        <v>0</v>
      </c>
    </row>
    <row r="121" spans="1:8" ht="29.25" customHeight="1">
      <c r="A121" s="80" t="s">
        <v>111</v>
      </c>
      <c r="B121" s="38" t="s">
        <v>8</v>
      </c>
      <c r="C121" s="69" t="s">
        <v>9</v>
      </c>
      <c r="D121" s="8" t="s">
        <v>159</v>
      </c>
      <c r="E121" s="171" t="s">
        <v>113</v>
      </c>
      <c r="F121" s="19"/>
      <c r="G121" s="19"/>
      <c r="H121" s="261">
        <f t="shared" si="2"/>
        <v>0</v>
      </c>
    </row>
    <row r="122" spans="1:8" ht="42.75" customHeight="1">
      <c r="A122" s="226" t="s">
        <v>160</v>
      </c>
      <c r="B122" s="212" t="s">
        <v>8</v>
      </c>
      <c r="C122" s="204" t="s">
        <v>9</v>
      </c>
      <c r="D122" s="204" t="s">
        <v>161</v>
      </c>
      <c r="E122" s="214"/>
      <c r="F122" s="215">
        <f>F123</f>
        <v>4734769.53</v>
      </c>
      <c r="G122" s="215">
        <f>G123</f>
        <v>500000</v>
      </c>
      <c r="H122" s="261">
        <f t="shared" si="2"/>
        <v>-4234769.53</v>
      </c>
    </row>
    <row r="123" spans="1:8" ht="32.25" customHeight="1">
      <c r="A123" s="80" t="s">
        <v>233</v>
      </c>
      <c r="B123" s="64" t="s">
        <v>8</v>
      </c>
      <c r="C123" s="8" t="s">
        <v>9</v>
      </c>
      <c r="D123" s="8" t="s">
        <v>161</v>
      </c>
      <c r="E123" s="171" t="s">
        <v>232</v>
      </c>
      <c r="F123" s="19">
        <v>4734769.53</v>
      </c>
      <c r="G123" s="19">
        <v>500000</v>
      </c>
      <c r="H123" s="261">
        <f t="shared" si="2"/>
        <v>-4234769.53</v>
      </c>
    </row>
    <row r="124" spans="1:8" ht="15.75" customHeight="1">
      <c r="A124" s="30" t="s">
        <v>122</v>
      </c>
      <c r="B124" s="44" t="s">
        <v>8</v>
      </c>
      <c r="C124" s="221" t="s">
        <v>11</v>
      </c>
      <c r="D124" s="221"/>
      <c r="E124" s="222"/>
      <c r="F124" s="223">
        <f>F125+F127+F129</f>
        <v>1285307.37</v>
      </c>
      <c r="G124" s="223">
        <f>G125+G127+G129</f>
        <v>1285307.37</v>
      </c>
      <c r="H124" s="261">
        <f t="shared" si="2"/>
        <v>0</v>
      </c>
    </row>
    <row r="125" spans="1:8" ht="15.75" customHeight="1">
      <c r="A125" s="135" t="s">
        <v>227</v>
      </c>
      <c r="B125" s="203" t="s">
        <v>8</v>
      </c>
      <c r="C125" s="204" t="s">
        <v>11</v>
      </c>
      <c r="D125" s="205" t="s">
        <v>254</v>
      </c>
      <c r="E125" s="206"/>
      <c r="F125" s="207">
        <f>F126</f>
        <v>897752.67</v>
      </c>
      <c r="G125" s="207">
        <f>G126</f>
        <v>897752.67</v>
      </c>
      <c r="H125" s="261">
        <f>G125-F125</f>
        <v>0</v>
      </c>
    </row>
    <row r="126" spans="1:8" ht="39.75" customHeight="1">
      <c r="A126" s="80" t="s">
        <v>256</v>
      </c>
      <c r="B126" s="38" t="s">
        <v>8</v>
      </c>
      <c r="C126" s="69" t="s">
        <v>11</v>
      </c>
      <c r="D126" s="8" t="s">
        <v>254</v>
      </c>
      <c r="E126" s="171" t="s">
        <v>255</v>
      </c>
      <c r="F126" s="19">
        <v>897752.67</v>
      </c>
      <c r="G126" s="19">
        <v>897752.67</v>
      </c>
      <c r="H126" s="261">
        <f>G126-F126</f>
        <v>0</v>
      </c>
    </row>
    <row r="127" spans="1:8" ht="30" customHeight="1">
      <c r="A127" s="224" t="s">
        <v>123</v>
      </c>
      <c r="B127" s="219" t="s">
        <v>8</v>
      </c>
      <c r="C127" s="220" t="s">
        <v>11</v>
      </c>
      <c r="D127" s="204" t="s">
        <v>124</v>
      </c>
      <c r="E127" s="214"/>
      <c r="F127" s="215">
        <f>F128</f>
        <v>40000</v>
      </c>
      <c r="G127" s="215">
        <f>G128</f>
        <v>40000</v>
      </c>
      <c r="H127" s="261">
        <f t="shared" si="2"/>
        <v>0</v>
      </c>
    </row>
    <row r="128" spans="1:8" ht="29.25" customHeight="1">
      <c r="A128" s="80" t="s">
        <v>111</v>
      </c>
      <c r="B128" s="218" t="s">
        <v>8</v>
      </c>
      <c r="C128" s="9" t="s">
        <v>11</v>
      </c>
      <c r="D128" s="8" t="s">
        <v>124</v>
      </c>
      <c r="E128" s="171" t="s">
        <v>113</v>
      </c>
      <c r="F128" s="19">
        <v>40000</v>
      </c>
      <c r="G128" s="19">
        <v>40000</v>
      </c>
      <c r="H128" s="261">
        <f t="shared" si="2"/>
        <v>0</v>
      </c>
    </row>
    <row r="129" spans="1:8" ht="17.25" customHeight="1">
      <c r="A129" s="93" t="s">
        <v>262</v>
      </c>
      <c r="B129" s="258" t="s">
        <v>8</v>
      </c>
      <c r="C129" s="259" t="s">
        <v>11</v>
      </c>
      <c r="D129" s="32" t="s">
        <v>263</v>
      </c>
      <c r="E129" s="259"/>
      <c r="F129" s="33">
        <f>F130</f>
        <v>347554.7</v>
      </c>
      <c r="G129" s="33">
        <f>G130</f>
        <v>347554.7</v>
      </c>
      <c r="H129" s="261">
        <f t="shared" si="2"/>
        <v>0</v>
      </c>
    </row>
    <row r="130" spans="1:8" ht="29.25" customHeight="1">
      <c r="A130" s="80" t="s">
        <v>111</v>
      </c>
      <c r="B130" s="218" t="s">
        <v>8</v>
      </c>
      <c r="C130" s="9" t="s">
        <v>11</v>
      </c>
      <c r="D130" s="8" t="s">
        <v>263</v>
      </c>
      <c r="E130" s="9" t="s">
        <v>113</v>
      </c>
      <c r="F130" s="19">
        <v>347554.7</v>
      </c>
      <c r="G130" s="19">
        <v>347554.7</v>
      </c>
      <c r="H130" s="261">
        <f t="shared" si="2"/>
        <v>0</v>
      </c>
    </row>
    <row r="131" spans="1:8" ht="16.5" customHeight="1">
      <c r="A131" s="30" t="s">
        <v>33</v>
      </c>
      <c r="B131" s="44" t="s">
        <v>8</v>
      </c>
      <c r="C131" s="92" t="s">
        <v>8</v>
      </c>
      <c r="D131" s="7"/>
      <c r="E131" s="163"/>
      <c r="F131" s="22">
        <f>F132</f>
        <v>39000</v>
      </c>
      <c r="G131" s="22">
        <f>G132</f>
        <v>39000</v>
      </c>
      <c r="H131" s="261">
        <f t="shared" si="2"/>
        <v>0</v>
      </c>
    </row>
    <row r="132" spans="1:8" ht="16.5" customHeight="1">
      <c r="A132" s="35" t="s">
        <v>162</v>
      </c>
      <c r="B132" s="39" t="s">
        <v>8</v>
      </c>
      <c r="C132" s="71" t="s">
        <v>8</v>
      </c>
      <c r="D132" s="32" t="s">
        <v>163</v>
      </c>
      <c r="E132" s="164"/>
      <c r="F132" s="33">
        <f>F133</f>
        <v>39000</v>
      </c>
      <c r="G132" s="33">
        <f>G133</f>
        <v>39000</v>
      </c>
      <c r="H132" s="261">
        <f t="shared" si="2"/>
        <v>0</v>
      </c>
    </row>
    <row r="133" spans="1:8" ht="16.5" customHeight="1">
      <c r="A133" s="13" t="s">
        <v>200</v>
      </c>
      <c r="B133" s="42" t="s">
        <v>8</v>
      </c>
      <c r="C133" s="69" t="s">
        <v>8</v>
      </c>
      <c r="D133" s="8" t="s">
        <v>163</v>
      </c>
      <c r="E133" s="171" t="s">
        <v>201</v>
      </c>
      <c r="F133" s="19">
        <v>39000</v>
      </c>
      <c r="G133" s="19">
        <v>39000</v>
      </c>
      <c r="H133" s="261">
        <f t="shared" si="2"/>
        <v>0</v>
      </c>
    </row>
    <row r="134" spans="1:8" ht="21" customHeight="1">
      <c r="A134" s="241" t="s">
        <v>23</v>
      </c>
      <c r="B134" s="242" t="s">
        <v>3</v>
      </c>
      <c r="C134" s="243"/>
      <c r="D134" s="244"/>
      <c r="E134" s="245"/>
      <c r="F134" s="240">
        <f>F135+F167+F230+F242</f>
        <v>297388400.65999997</v>
      </c>
      <c r="G134" s="240">
        <f>G135+G167+G230+G242</f>
        <v>298587023.67</v>
      </c>
      <c r="H134" s="261">
        <f t="shared" si="2"/>
        <v>1198623.01000005</v>
      </c>
    </row>
    <row r="135" spans="1:8" ht="15" customHeight="1">
      <c r="A135" s="30" t="s">
        <v>24</v>
      </c>
      <c r="B135" s="43" t="s">
        <v>3</v>
      </c>
      <c r="C135" s="106" t="s">
        <v>2</v>
      </c>
      <c r="D135" s="10"/>
      <c r="E135" s="183"/>
      <c r="F135" s="22">
        <f>F136+F138+F147+F153+F156+F160+F162+F164</f>
        <v>71141324.66</v>
      </c>
      <c r="G135" s="22">
        <f>G136+G138+G147+G153+G156+G160+G162+G164</f>
        <v>71017592.22</v>
      </c>
      <c r="H135" s="261">
        <f t="shared" si="2"/>
        <v>-123732.43999999762</v>
      </c>
    </row>
    <row r="136" spans="1:8" ht="17.25" customHeight="1">
      <c r="A136" s="29" t="s">
        <v>176</v>
      </c>
      <c r="B136" s="41" t="s">
        <v>3</v>
      </c>
      <c r="C136" s="70" t="s">
        <v>2</v>
      </c>
      <c r="D136" s="12" t="s">
        <v>177</v>
      </c>
      <c r="E136" s="166"/>
      <c r="F136" s="18">
        <f>F137</f>
        <v>10586179.41</v>
      </c>
      <c r="G136" s="18">
        <f>G137</f>
        <v>10586179.41</v>
      </c>
      <c r="H136" s="261">
        <f t="shared" si="2"/>
        <v>0</v>
      </c>
    </row>
    <row r="137" spans="1:8" ht="31.5" customHeight="1">
      <c r="A137" s="80" t="s">
        <v>153</v>
      </c>
      <c r="B137" s="42" t="s">
        <v>3</v>
      </c>
      <c r="C137" s="69" t="s">
        <v>2</v>
      </c>
      <c r="D137" s="8" t="s">
        <v>177</v>
      </c>
      <c r="E137" s="171" t="s">
        <v>113</v>
      </c>
      <c r="F137" s="19">
        <f>10186179.41+400000</f>
        <v>10586179.41</v>
      </c>
      <c r="G137" s="19">
        <f>10186179.41+400000</f>
        <v>10586179.41</v>
      </c>
      <c r="H137" s="261">
        <f t="shared" si="2"/>
        <v>0</v>
      </c>
    </row>
    <row r="138" spans="1:8" ht="18.75" customHeight="1">
      <c r="A138" s="29" t="s">
        <v>25</v>
      </c>
      <c r="B138" s="41" t="s">
        <v>3</v>
      </c>
      <c r="C138" s="70" t="s">
        <v>2</v>
      </c>
      <c r="D138" s="12" t="s">
        <v>164</v>
      </c>
      <c r="E138" s="166"/>
      <c r="F138" s="18">
        <f>SUM(F139:F146)</f>
        <v>24956652.220000003</v>
      </c>
      <c r="G138" s="18">
        <f>SUM(G139:G146)</f>
        <v>23956652.220000003</v>
      </c>
      <c r="H138" s="261">
        <f t="shared" si="2"/>
        <v>-1000000</v>
      </c>
    </row>
    <row r="139" spans="1:10" ht="27.75" customHeight="1">
      <c r="A139" s="80" t="s">
        <v>148</v>
      </c>
      <c r="B139" s="46" t="s">
        <v>3</v>
      </c>
      <c r="C139" s="103" t="s">
        <v>2</v>
      </c>
      <c r="D139" s="8" t="s">
        <v>164</v>
      </c>
      <c r="E139" s="176" t="s">
        <v>150</v>
      </c>
      <c r="F139" s="19">
        <v>19384976.95</v>
      </c>
      <c r="G139" s="19">
        <v>18384976.95</v>
      </c>
      <c r="H139" s="261">
        <f t="shared" si="2"/>
        <v>-1000000</v>
      </c>
      <c r="J139" s="19">
        <v>19384976.95</v>
      </c>
    </row>
    <row r="140" spans="1:10" ht="33" customHeight="1">
      <c r="A140" s="80" t="s">
        <v>152</v>
      </c>
      <c r="B140" s="46" t="s">
        <v>3</v>
      </c>
      <c r="C140" s="103" t="s">
        <v>2</v>
      </c>
      <c r="D140" s="8" t="s">
        <v>164</v>
      </c>
      <c r="E140" s="176" t="s">
        <v>151</v>
      </c>
      <c r="F140" s="19">
        <v>362763.91</v>
      </c>
      <c r="G140" s="19">
        <v>362763.91</v>
      </c>
      <c r="H140" s="261">
        <f t="shared" si="2"/>
        <v>0</v>
      </c>
      <c r="J140" s="19">
        <v>457653.59</v>
      </c>
    </row>
    <row r="141" spans="1:10" ht="25.5" customHeight="1">
      <c r="A141" s="80" t="s">
        <v>110</v>
      </c>
      <c r="B141" s="46" t="s">
        <v>3</v>
      </c>
      <c r="C141" s="103" t="s">
        <v>2</v>
      </c>
      <c r="D141" s="8" t="s">
        <v>164</v>
      </c>
      <c r="E141" s="176" t="s">
        <v>112</v>
      </c>
      <c r="F141" s="19"/>
      <c r="G141" s="19"/>
      <c r="H141" s="261">
        <f t="shared" si="2"/>
        <v>0</v>
      </c>
      <c r="J141" s="19">
        <v>10000</v>
      </c>
    </row>
    <row r="142" spans="1:10" ht="27.75" customHeight="1">
      <c r="A142" s="80" t="s">
        <v>153</v>
      </c>
      <c r="B142" s="46" t="s">
        <v>3</v>
      </c>
      <c r="C142" s="103" t="s">
        <v>2</v>
      </c>
      <c r="D142" s="8" t="s">
        <v>164</v>
      </c>
      <c r="E142" s="176" t="s">
        <v>113</v>
      </c>
      <c r="F142" s="19">
        <v>4202236.89</v>
      </c>
      <c r="G142" s="19">
        <v>4202236.89</v>
      </c>
      <c r="H142" s="261">
        <f t="shared" si="2"/>
        <v>0</v>
      </c>
      <c r="J142" s="19">
        <v>4280312.38</v>
      </c>
    </row>
    <row r="143" spans="1:10" ht="41.25" customHeight="1">
      <c r="A143" s="200" t="s">
        <v>165</v>
      </c>
      <c r="B143" s="227" t="s">
        <v>3</v>
      </c>
      <c r="C143" s="103" t="s">
        <v>2</v>
      </c>
      <c r="D143" s="8" t="s">
        <v>164</v>
      </c>
      <c r="E143" s="176" t="s">
        <v>166</v>
      </c>
      <c r="F143" s="19">
        <v>340000</v>
      </c>
      <c r="G143" s="19">
        <v>340000</v>
      </c>
      <c r="H143" s="261">
        <f t="shared" si="2"/>
        <v>0</v>
      </c>
      <c r="J143" s="19">
        <v>340000</v>
      </c>
    </row>
    <row r="144" spans="1:10" ht="69" customHeight="1">
      <c r="A144" s="292" t="s">
        <v>147</v>
      </c>
      <c r="B144" s="46" t="s">
        <v>3</v>
      </c>
      <c r="C144" s="103" t="s">
        <v>2</v>
      </c>
      <c r="D144" s="8" t="s">
        <v>164</v>
      </c>
      <c r="E144" s="176" t="s">
        <v>143</v>
      </c>
      <c r="F144" s="19">
        <v>108008.91</v>
      </c>
      <c r="G144" s="19">
        <v>108008.91</v>
      </c>
      <c r="H144" s="261">
        <f t="shared" si="2"/>
        <v>0</v>
      </c>
      <c r="J144" s="19">
        <v>111094.36</v>
      </c>
    </row>
    <row r="145" spans="1:10" ht="22.5" customHeight="1">
      <c r="A145" s="80" t="s">
        <v>142</v>
      </c>
      <c r="B145" s="46" t="s">
        <v>3</v>
      </c>
      <c r="C145" s="103" t="s">
        <v>2</v>
      </c>
      <c r="D145" s="8" t="s">
        <v>164</v>
      </c>
      <c r="E145" s="171" t="s">
        <v>145</v>
      </c>
      <c r="F145" s="19">
        <v>529680.17</v>
      </c>
      <c r="G145" s="19">
        <v>529680.17</v>
      </c>
      <c r="H145" s="261">
        <f t="shared" si="2"/>
        <v>0</v>
      </c>
      <c r="J145" s="19">
        <v>529919.74</v>
      </c>
    </row>
    <row r="146" spans="1:10" ht="19.5" customHeight="1">
      <c r="A146" s="80" t="s">
        <v>144</v>
      </c>
      <c r="B146" s="46" t="s">
        <v>3</v>
      </c>
      <c r="C146" s="103" t="s">
        <v>2</v>
      </c>
      <c r="D146" s="8" t="s">
        <v>164</v>
      </c>
      <c r="E146" s="171" t="s">
        <v>146</v>
      </c>
      <c r="F146" s="19">
        <v>28985.39</v>
      </c>
      <c r="G146" s="19">
        <v>28985.39</v>
      </c>
      <c r="H146" s="261">
        <f t="shared" si="2"/>
        <v>0</v>
      </c>
      <c r="J146" s="19">
        <v>32861.72</v>
      </c>
    </row>
    <row r="147" spans="1:8" ht="51.75" customHeight="1">
      <c r="A147" s="226" t="s">
        <v>170</v>
      </c>
      <c r="B147" s="228" t="s">
        <v>3</v>
      </c>
      <c r="C147" s="229" t="s">
        <v>2</v>
      </c>
      <c r="D147" s="204" t="s">
        <v>241</v>
      </c>
      <c r="E147" s="214"/>
      <c r="F147" s="215">
        <f>SUM(F148:F152)</f>
        <v>30112000</v>
      </c>
      <c r="G147" s="215">
        <f>SUM(G148:G152)</f>
        <v>30112000</v>
      </c>
      <c r="H147" s="261">
        <f t="shared" si="2"/>
        <v>0</v>
      </c>
    </row>
    <row r="148" spans="1:8" ht="37.5" customHeight="1">
      <c r="A148" s="80" t="s">
        <v>148</v>
      </c>
      <c r="B148" s="46" t="s">
        <v>3</v>
      </c>
      <c r="C148" s="103" t="s">
        <v>2</v>
      </c>
      <c r="D148" s="8" t="s">
        <v>241</v>
      </c>
      <c r="E148" s="176" t="s">
        <v>150</v>
      </c>
      <c r="F148" s="19">
        <v>28704155.01</v>
      </c>
      <c r="G148" s="19">
        <v>28704155.01</v>
      </c>
      <c r="H148" s="261">
        <f t="shared" si="2"/>
        <v>0</v>
      </c>
    </row>
    <row r="149" spans="1:8" ht="35.25" customHeight="1">
      <c r="A149" s="80" t="s">
        <v>152</v>
      </c>
      <c r="B149" s="46" t="s">
        <v>3</v>
      </c>
      <c r="C149" s="103" t="s">
        <v>2</v>
      </c>
      <c r="D149" s="8" t="s">
        <v>241</v>
      </c>
      <c r="E149" s="176" t="s">
        <v>151</v>
      </c>
      <c r="F149" s="19">
        <v>139100.11</v>
      </c>
      <c r="G149" s="19">
        <v>139100.11</v>
      </c>
      <c r="H149" s="261">
        <f t="shared" si="2"/>
        <v>0</v>
      </c>
    </row>
    <row r="150" spans="1:8" ht="29.25" customHeight="1">
      <c r="A150" s="80" t="s">
        <v>110</v>
      </c>
      <c r="B150" s="46" t="s">
        <v>3</v>
      </c>
      <c r="C150" s="103" t="s">
        <v>2</v>
      </c>
      <c r="D150" s="8" t="s">
        <v>241</v>
      </c>
      <c r="E150" s="176" t="s">
        <v>112</v>
      </c>
      <c r="F150" s="19">
        <v>287</v>
      </c>
      <c r="G150" s="19">
        <v>287</v>
      </c>
      <c r="H150" s="261">
        <f t="shared" si="2"/>
        <v>0</v>
      </c>
    </row>
    <row r="151" spans="1:8" ht="33" customHeight="1">
      <c r="A151" s="80" t="s">
        <v>153</v>
      </c>
      <c r="B151" s="46" t="s">
        <v>3</v>
      </c>
      <c r="C151" s="103" t="s">
        <v>2</v>
      </c>
      <c r="D151" s="8" t="s">
        <v>241</v>
      </c>
      <c r="E151" s="176" t="s">
        <v>113</v>
      </c>
      <c r="F151" s="19">
        <v>223457.88</v>
      </c>
      <c r="G151" s="19">
        <v>223457.88</v>
      </c>
      <c r="H151" s="261">
        <f t="shared" si="2"/>
        <v>0</v>
      </c>
    </row>
    <row r="152" spans="1:8" ht="42.75" customHeight="1">
      <c r="A152" s="200" t="s">
        <v>165</v>
      </c>
      <c r="B152" s="227" t="s">
        <v>3</v>
      </c>
      <c r="C152" s="103" t="s">
        <v>2</v>
      </c>
      <c r="D152" s="8" t="s">
        <v>241</v>
      </c>
      <c r="E152" s="176" t="s">
        <v>166</v>
      </c>
      <c r="F152" s="19">
        <v>1045000</v>
      </c>
      <c r="G152" s="19">
        <v>1045000</v>
      </c>
      <c r="H152" s="261">
        <f t="shared" si="2"/>
        <v>0</v>
      </c>
    </row>
    <row r="153" spans="1:8" ht="27" customHeight="1">
      <c r="A153" s="35" t="s">
        <v>92</v>
      </c>
      <c r="B153" s="39" t="s">
        <v>3</v>
      </c>
      <c r="C153" s="71" t="s">
        <v>2</v>
      </c>
      <c r="D153" s="32" t="s">
        <v>167</v>
      </c>
      <c r="E153" s="164"/>
      <c r="F153" s="33">
        <f>F154+F155</f>
        <v>1126493.03</v>
      </c>
      <c r="G153" s="33">
        <f>G154+G155</f>
        <v>1126493.03</v>
      </c>
      <c r="H153" s="261">
        <f t="shared" si="2"/>
        <v>0</v>
      </c>
    </row>
    <row r="154" spans="1:8" ht="27" customHeight="1">
      <c r="A154" s="13" t="s">
        <v>152</v>
      </c>
      <c r="B154" s="38" t="s">
        <v>3</v>
      </c>
      <c r="C154" s="69" t="s">
        <v>2</v>
      </c>
      <c r="D154" s="8" t="s">
        <v>167</v>
      </c>
      <c r="E154" s="171" t="s">
        <v>151</v>
      </c>
      <c r="F154" s="19">
        <v>1026493.03</v>
      </c>
      <c r="G154" s="19">
        <v>1026493.03</v>
      </c>
      <c r="H154" s="261">
        <f t="shared" si="2"/>
        <v>0</v>
      </c>
    </row>
    <row r="155" spans="1:8" ht="18.75" customHeight="1">
      <c r="A155" s="13" t="s">
        <v>107</v>
      </c>
      <c r="B155" s="38" t="s">
        <v>3</v>
      </c>
      <c r="C155" s="69" t="s">
        <v>2</v>
      </c>
      <c r="D155" s="8" t="s">
        <v>167</v>
      </c>
      <c r="E155" s="171" t="s">
        <v>106</v>
      </c>
      <c r="F155" s="19">
        <v>100000</v>
      </c>
      <c r="G155" s="19">
        <v>100000</v>
      </c>
      <c r="H155" s="261">
        <f t="shared" si="2"/>
        <v>0</v>
      </c>
    </row>
    <row r="156" spans="1:8" ht="33" customHeight="1">
      <c r="A156" s="35" t="s">
        <v>50</v>
      </c>
      <c r="B156" s="39" t="s">
        <v>3</v>
      </c>
      <c r="C156" s="71" t="s">
        <v>2</v>
      </c>
      <c r="D156" s="32" t="s">
        <v>168</v>
      </c>
      <c r="E156" s="164"/>
      <c r="F156" s="33">
        <f>SUM(F157:F159)</f>
        <v>700000</v>
      </c>
      <c r="G156" s="33">
        <f>SUM(G157:G159)</f>
        <v>700000</v>
      </c>
      <c r="H156" s="261">
        <f t="shared" si="2"/>
        <v>0</v>
      </c>
    </row>
    <row r="157" spans="1:8" ht="32.25" customHeight="1">
      <c r="A157" s="80" t="s">
        <v>153</v>
      </c>
      <c r="B157" s="64" t="s">
        <v>3</v>
      </c>
      <c r="C157" s="8" t="s">
        <v>2</v>
      </c>
      <c r="D157" s="8" t="s">
        <v>168</v>
      </c>
      <c r="E157" s="8" t="s">
        <v>113</v>
      </c>
      <c r="F157" s="19">
        <v>470268</v>
      </c>
      <c r="G157" s="19">
        <v>470268</v>
      </c>
      <c r="H157" s="261">
        <f t="shared" si="2"/>
        <v>0</v>
      </c>
    </row>
    <row r="158" spans="1:8" ht="32.25" customHeight="1">
      <c r="A158" s="80" t="s">
        <v>148</v>
      </c>
      <c r="B158" s="64" t="s">
        <v>3</v>
      </c>
      <c r="C158" s="8" t="s">
        <v>2</v>
      </c>
      <c r="D158" s="8" t="s">
        <v>168</v>
      </c>
      <c r="E158" s="8" t="s">
        <v>150</v>
      </c>
      <c r="F158" s="19">
        <v>129732</v>
      </c>
      <c r="G158" s="19">
        <v>129732</v>
      </c>
      <c r="H158" s="261">
        <f t="shared" si="2"/>
        <v>0</v>
      </c>
    </row>
    <row r="159" spans="1:8" ht="16.5" customHeight="1">
      <c r="A159" s="13" t="s">
        <v>107</v>
      </c>
      <c r="B159" s="64" t="s">
        <v>3</v>
      </c>
      <c r="C159" s="8" t="s">
        <v>2</v>
      </c>
      <c r="D159" s="8" t="s">
        <v>168</v>
      </c>
      <c r="E159" s="8" t="s">
        <v>106</v>
      </c>
      <c r="F159" s="19">
        <v>100000</v>
      </c>
      <c r="G159" s="19">
        <v>100000</v>
      </c>
      <c r="H159" s="261">
        <f t="shared" si="2"/>
        <v>0</v>
      </c>
    </row>
    <row r="160" spans="1:8" ht="27.75" customHeight="1">
      <c r="A160" s="35" t="s">
        <v>265</v>
      </c>
      <c r="B160" s="39" t="s">
        <v>3</v>
      </c>
      <c r="C160" s="71" t="s">
        <v>2</v>
      </c>
      <c r="D160" s="32" t="s">
        <v>264</v>
      </c>
      <c r="E160" s="164"/>
      <c r="F160" s="33">
        <f>F161</f>
        <v>315000</v>
      </c>
      <c r="G160" s="33">
        <f>G161</f>
        <v>315000</v>
      </c>
      <c r="H160" s="261">
        <f t="shared" si="2"/>
        <v>0</v>
      </c>
    </row>
    <row r="161" spans="1:8" ht="29.25" customHeight="1">
      <c r="A161" s="13" t="s">
        <v>200</v>
      </c>
      <c r="B161" s="38" t="s">
        <v>3</v>
      </c>
      <c r="C161" s="69" t="s">
        <v>2</v>
      </c>
      <c r="D161" s="8" t="s">
        <v>264</v>
      </c>
      <c r="E161" s="8" t="s">
        <v>201</v>
      </c>
      <c r="F161" s="19">
        <v>315000</v>
      </c>
      <c r="G161" s="19">
        <v>315000</v>
      </c>
      <c r="H161" s="261">
        <f t="shared" si="2"/>
        <v>0</v>
      </c>
    </row>
    <row r="162" spans="1:8" ht="31.5" customHeight="1">
      <c r="A162" s="35" t="s">
        <v>266</v>
      </c>
      <c r="B162" s="39" t="s">
        <v>3</v>
      </c>
      <c r="C162" s="71" t="s">
        <v>2</v>
      </c>
      <c r="D162" s="32" t="s">
        <v>267</v>
      </c>
      <c r="E162" s="164"/>
      <c r="F162" s="33">
        <f>F163</f>
        <v>35000</v>
      </c>
      <c r="G162" s="33">
        <f>G163</f>
        <v>35000</v>
      </c>
      <c r="H162" s="261">
        <f aca="true" t="shared" si="3" ref="H162:H245">G162-F162</f>
        <v>0</v>
      </c>
    </row>
    <row r="163" spans="1:8" ht="29.25" customHeight="1">
      <c r="A163" s="13" t="s">
        <v>200</v>
      </c>
      <c r="B163" s="38" t="s">
        <v>3</v>
      </c>
      <c r="C163" s="69" t="s">
        <v>2</v>
      </c>
      <c r="D163" s="8" t="s">
        <v>267</v>
      </c>
      <c r="E163" s="8" t="s">
        <v>201</v>
      </c>
      <c r="F163" s="19">
        <v>35000</v>
      </c>
      <c r="G163" s="19">
        <v>35000</v>
      </c>
      <c r="H163" s="261">
        <f t="shared" si="3"/>
        <v>0</v>
      </c>
    </row>
    <row r="164" spans="1:8" ht="15" customHeight="1">
      <c r="A164" s="35" t="s">
        <v>227</v>
      </c>
      <c r="B164" s="39" t="s">
        <v>3</v>
      </c>
      <c r="C164" s="71" t="s">
        <v>2</v>
      </c>
      <c r="D164" s="32" t="s">
        <v>243</v>
      </c>
      <c r="E164" s="164"/>
      <c r="F164" s="33">
        <f>SUM(F165:F166)</f>
        <v>3310000</v>
      </c>
      <c r="G164" s="33">
        <f>SUM(G165:G166)</f>
        <v>4186267.56</v>
      </c>
      <c r="H164" s="261">
        <f t="shared" si="3"/>
        <v>876267.56</v>
      </c>
    </row>
    <row r="165" spans="1:8" ht="25.5" customHeight="1">
      <c r="A165" s="80" t="s">
        <v>148</v>
      </c>
      <c r="B165" s="38" t="s">
        <v>3</v>
      </c>
      <c r="C165" s="69" t="s">
        <v>2</v>
      </c>
      <c r="D165" s="8" t="s">
        <v>243</v>
      </c>
      <c r="E165" s="8" t="s">
        <v>150</v>
      </c>
      <c r="F165" s="19"/>
      <c r="G165" s="19">
        <v>876267.56</v>
      </c>
      <c r="H165" s="261">
        <f>G165-F165</f>
        <v>876267.56</v>
      </c>
    </row>
    <row r="166" spans="1:8" ht="34.5" customHeight="1">
      <c r="A166" s="80" t="s">
        <v>153</v>
      </c>
      <c r="B166" s="38" t="s">
        <v>3</v>
      </c>
      <c r="C166" s="69" t="s">
        <v>2</v>
      </c>
      <c r="D166" s="8" t="s">
        <v>243</v>
      </c>
      <c r="E166" s="8" t="s">
        <v>113</v>
      </c>
      <c r="F166" s="19">
        <f>1980000+1330000</f>
        <v>3310000</v>
      </c>
      <c r="G166" s="19">
        <f>1980000+1330000</f>
        <v>3310000</v>
      </c>
      <c r="H166" s="261">
        <f t="shared" si="3"/>
        <v>0</v>
      </c>
    </row>
    <row r="167" spans="1:8" ht="15" customHeight="1">
      <c r="A167" s="30" t="s">
        <v>26</v>
      </c>
      <c r="B167" s="44" t="s">
        <v>3</v>
      </c>
      <c r="C167" s="100" t="s">
        <v>9</v>
      </c>
      <c r="D167" s="7"/>
      <c r="E167" s="186"/>
      <c r="F167" s="22">
        <f>F168+F170+F178+F180+F187+F189+F191+F193+F195+F198+F202+F211+F213+F216+F218+F220+F222+F224+F226+F228</f>
        <v>211440441.11</v>
      </c>
      <c r="G167" s="22">
        <f>G168+G170+G178+G180+G187+G189+G191+G193+G195+G198+G202+G211+G213+G216+G218+G220+G222+G224+G226+G228</f>
        <v>212417519.70000002</v>
      </c>
      <c r="H167" s="261">
        <f t="shared" si="3"/>
        <v>977078.5900000036</v>
      </c>
    </row>
    <row r="168" spans="1:8" ht="15" customHeight="1">
      <c r="A168" s="233" t="s">
        <v>319</v>
      </c>
      <c r="B168" s="232" t="s">
        <v>3</v>
      </c>
      <c r="C168" s="101" t="s">
        <v>9</v>
      </c>
      <c r="D168" s="197" t="s">
        <v>320</v>
      </c>
      <c r="E168" s="187"/>
      <c r="F168" s="18">
        <f>F169</f>
        <v>1085280</v>
      </c>
      <c r="G168" s="18">
        <f>G169</f>
        <v>1085280</v>
      </c>
      <c r="H168" s="261">
        <f>G168-F168</f>
        <v>0</v>
      </c>
    </row>
    <row r="169" spans="1:8" ht="15" customHeight="1">
      <c r="A169" s="13" t="s">
        <v>107</v>
      </c>
      <c r="B169" s="64" t="s">
        <v>3</v>
      </c>
      <c r="C169" s="8" t="s">
        <v>9</v>
      </c>
      <c r="D169" s="8" t="s">
        <v>320</v>
      </c>
      <c r="E169" s="176" t="s">
        <v>106</v>
      </c>
      <c r="F169" s="19">
        <v>1085280</v>
      </c>
      <c r="G169" s="19">
        <v>1085280</v>
      </c>
      <c r="H169" s="261">
        <f>G169-F169</f>
        <v>0</v>
      </c>
    </row>
    <row r="170" spans="1:8" ht="67.5" customHeight="1">
      <c r="A170" s="35" t="s">
        <v>58</v>
      </c>
      <c r="B170" s="45" t="s">
        <v>3</v>
      </c>
      <c r="C170" s="102" t="s">
        <v>9</v>
      </c>
      <c r="D170" s="32" t="s">
        <v>169</v>
      </c>
      <c r="E170" s="184"/>
      <c r="F170" s="33">
        <f>SUM(F171:F177)</f>
        <v>13146999.999999998</v>
      </c>
      <c r="G170" s="33">
        <f>SUM(G171:G177)</f>
        <v>13146999.999999998</v>
      </c>
      <c r="H170" s="261">
        <f t="shared" si="3"/>
        <v>0</v>
      </c>
    </row>
    <row r="171" spans="1:8" ht="32.25" customHeight="1">
      <c r="A171" s="80" t="s">
        <v>148</v>
      </c>
      <c r="B171" s="46" t="s">
        <v>3</v>
      </c>
      <c r="C171" s="103" t="s">
        <v>9</v>
      </c>
      <c r="D171" s="8" t="s">
        <v>169</v>
      </c>
      <c r="E171" s="176" t="s">
        <v>150</v>
      </c>
      <c r="F171" s="19">
        <v>8777500</v>
      </c>
      <c r="G171" s="19">
        <v>8777500</v>
      </c>
      <c r="H171" s="261">
        <f t="shared" si="3"/>
        <v>0</v>
      </c>
    </row>
    <row r="172" spans="1:8" ht="32.25" customHeight="1">
      <c r="A172" s="80" t="s">
        <v>152</v>
      </c>
      <c r="B172" s="46" t="s">
        <v>3</v>
      </c>
      <c r="C172" s="103" t="s">
        <v>9</v>
      </c>
      <c r="D172" s="8" t="s">
        <v>169</v>
      </c>
      <c r="E172" s="176" t="s">
        <v>151</v>
      </c>
      <c r="F172" s="19">
        <v>184199.11</v>
      </c>
      <c r="G172" s="19">
        <v>184199.11</v>
      </c>
      <c r="H172" s="261">
        <f t="shared" si="3"/>
        <v>0</v>
      </c>
    </row>
    <row r="173" spans="1:8" ht="30.75" customHeight="1">
      <c r="A173" s="80" t="s">
        <v>110</v>
      </c>
      <c r="B173" s="46" t="s">
        <v>3</v>
      </c>
      <c r="C173" s="103" t="s">
        <v>9</v>
      </c>
      <c r="D173" s="8" t="s">
        <v>169</v>
      </c>
      <c r="E173" s="176" t="s">
        <v>112</v>
      </c>
      <c r="F173" s="19"/>
      <c r="G173" s="19"/>
      <c r="H173" s="261">
        <f t="shared" si="3"/>
        <v>0</v>
      </c>
    </row>
    <row r="174" spans="1:8" ht="23.25" customHeight="1">
      <c r="A174" s="80" t="s">
        <v>153</v>
      </c>
      <c r="B174" s="46" t="s">
        <v>3</v>
      </c>
      <c r="C174" s="103" t="s">
        <v>9</v>
      </c>
      <c r="D174" s="8" t="s">
        <v>169</v>
      </c>
      <c r="E174" s="176" t="s">
        <v>113</v>
      </c>
      <c r="F174" s="19">
        <v>3792933.27</v>
      </c>
      <c r="G174" s="19">
        <v>3792933.27</v>
      </c>
      <c r="H174" s="261">
        <f t="shared" si="3"/>
        <v>0</v>
      </c>
    </row>
    <row r="175" spans="1:8" ht="28.5" customHeight="1">
      <c r="A175" s="80" t="s">
        <v>172</v>
      </c>
      <c r="B175" s="46" t="s">
        <v>3</v>
      </c>
      <c r="C175" s="103" t="s">
        <v>9</v>
      </c>
      <c r="D175" s="8" t="s">
        <v>169</v>
      </c>
      <c r="E175" s="176" t="s">
        <v>173</v>
      </c>
      <c r="F175" s="19">
        <v>309987.7</v>
      </c>
      <c r="G175" s="19">
        <v>309987.7</v>
      </c>
      <c r="H175" s="261">
        <f t="shared" si="3"/>
        <v>0</v>
      </c>
    </row>
    <row r="176" spans="1:8" ht="18" customHeight="1">
      <c r="A176" s="80" t="s">
        <v>142</v>
      </c>
      <c r="B176" s="46" t="s">
        <v>3</v>
      </c>
      <c r="C176" s="103" t="s">
        <v>9</v>
      </c>
      <c r="D176" s="8" t="s">
        <v>169</v>
      </c>
      <c r="E176" s="171" t="s">
        <v>145</v>
      </c>
      <c r="F176" s="19">
        <v>74996.23</v>
      </c>
      <c r="G176" s="19">
        <v>74996.23</v>
      </c>
      <c r="H176" s="261">
        <f t="shared" si="3"/>
        <v>0</v>
      </c>
    </row>
    <row r="177" spans="1:8" ht="19.5" customHeight="1">
      <c r="A177" s="80" t="s">
        <v>144</v>
      </c>
      <c r="B177" s="46" t="s">
        <v>3</v>
      </c>
      <c r="C177" s="103" t="s">
        <v>9</v>
      </c>
      <c r="D177" s="8" t="s">
        <v>169</v>
      </c>
      <c r="E177" s="171" t="s">
        <v>146</v>
      </c>
      <c r="F177" s="19">
        <v>7383.69</v>
      </c>
      <c r="G177" s="19">
        <v>7383.69</v>
      </c>
      <c r="H177" s="261">
        <f t="shared" si="3"/>
        <v>0</v>
      </c>
    </row>
    <row r="178" spans="1:8" ht="18" customHeight="1">
      <c r="A178" s="196" t="s">
        <v>178</v>
      </c>
      <c r="B178" s="230" t="s">
        <v>3</v>
      </c>
      <c r="C178" s="231" t="s">
        <v>9</v>
      </c>
      <c r="D178" s="197" t="s">
        <v>179</v>
      </c>
      <c r="E178" s="198"/>
      <c r="F178" s="199">
        <f>F179</f>
        <v>2486315.59</v>
      </c>
      <c r="G178" s="199">
        <f>G179</f>
        <v>2486315.59</v>
      </c>
      <c r="H178" s="261">
        <f t="shared" si="3"/>
        <v>0</v>
      </c>
    </row>
    <row r="179" spans="1:8" ht="30" customHeight="1">
      <c r="A179" s="80" t="s">
        <v>153</v>
      </c>
      <c r="B179" s="46" t="s">
        <v>3</v>
      </c>
      <c r="C179" s="103" t="s">
        <v>9</v>
      </c>
      <c r="D179" s="8" t="s">
        <v>179</v>
      </c>
      <c r="E179" s="171" t="s">
        <v>113</v>
      </c>
      <c r="F179" s="19">
        <v>2486315.59</v>
      </c>
      <c r="G179" s="19">
        <v>2486315.59</v>
      </c>
      <c r="H179" s="261">
        <f t="shared" si="3"/>
        <v>0</v>
      </c>
    </row>
    <row r="180" spans="1:8" ht="18.75" customHeight="1">
      <c r="A180" s="29" t="s">
        <v>27</v>
      </c>
      <c r="B180" s="47" t="s">
        <v>3</v>
      </c>
      <c r="C180" s="101" t="s">
        <v>9</v>
      </c>
      <c r="D180" s="12" t="s">
        <v>174</v>
      </c>
      <c r="E180" s="187"/>
      <c r="F180" s="18">
        <f>SUM(F181:F186)</f>
        <v>18254805.53</v>
      </c>
      <c r="G180" s="18">
        <f>SUM(G181:G186)</f>
        <v>18254805.53</v>
      </c>
      <c r="H180" s="261">
        <f t="shared" si="3"/>
        <v>0</v>
      </c>
    </row>
    <row r="181" spans="1:10" ht="29.25" customHeight="1">
      <c r="A181" s="80" t="s">
        <v>152</v>
      </c>
      <c r="B181" s="46" t="s">
        <v>3</v>
      </c>
      <c r="C181" s="103" t="s">
        <v>9</v>
      </c>
      <c r="D181" s="8" t="s">
        <v>174</v>
      </c>
      <c r="E181" s="176" t="s">
        <v>151</v>
      </c>
      <c r="F181" s="19">
        <v>32881.84</v>
      </c>
      <c r="G181" s="19">
        <v>32881.84</v>
      </c>
      <c r="H181" s="261">
        <f t="shared" si="3"/>
        <v>0</v>
      </c>
      <c r="J181" s="19">
        <v>45810</v>
      </c>
    </row>
    <row r="182" spans="1:10" ht="27" customHeight="1">
      <c r="A182" s="80" t="s">
        <v>153</v>
      </c>
      <c r="B182" s="46" t="s">
        <v>3</v>
      </c>
      <c r="C182" s="103" t="s">
        <v>9</v>
      </c>
      <c r="D182" s="8" t="s">
        <v>174</v>
      </c>
      <c r="E182" s="176" t="s">
        <v>113</v>
      </c>
      <c r="F182" s="19">
        <v>7025852.11</v>
      </c>
      <c r="G182" s="19">
        <v>7025852.11</v>
      </c>
      <c r="H182" s="261">
        <f t="shared" si="3"/>
        <v>0</v>
      </c>
      <c r="J182" s="19">
        <v>7159814.4</v>
      </c>
    </row>
    <row r="183" spans="1:10" ht="38.25">
      <c r="A183" s="200" t="s">
        <v>165</v>
      </c>
      <c r="B183" s="227" t="s">
        <v>3</v>
      </c>
      <c r="C183" s="103" t="s">
        <v>9</v>
      </c>
      <c r="D183" s="8" t="s">
        <v>174</v>
      </c>
      <c r="E183" s="176" t="s">
        <v>166</v>
      </c>
      <c r="F183" s="19">
        <v>9775584.6</v>
      </c>
      <c r="G183" s="19">
        <v>9775584.6</v>
      </c>
      <c r="H183" s="261">
        <f t="shared" si="3"/>
        <v>0</v>
      </c>
      <c r="J183" s="19">
        <v>9775584.6</v>
      </c>
    </row>
    <row r="184" spans="1:10" ht="76.5">
      <c r="A184" s="293" t="s">
        <v>147</v>
      </c>
      <c r="B184" s="227" t="s">
        <v>3</v>
      </c>
      <c r="C184" s="103" t="s">
        <v>9</v>
      </c>
      <c r="D184" s="8" t="s">
        <v>174</v>
      </c>
      <c r="E184" s="176" t="s">
        <v>143</v>
      </c>
      <c r="F184" s="19">
        <v>168443.99</v>
      </c>
      <c r="G184" s="19">
        <v>168443.99</v>
      </c>
      <c r="H184" s="261">
        <f t="shared" si="3"/>
        <v>0</v>
      </c>
      <c r="J184" s="19">
        <v>183679.65</v>
      </c>
    </row>
    <row r="185" spans="1:10" ht="12.75">
      <c r="A185" s="254" t="s">
        <v>142</v>
      </c>
      <c r="B185" s="227" t="s">
        <v>3</v>
      </c>
      <c r="C185" s="103" t="s">
        <v>9</v>
      </c>
      <c r="D185" s="8" t="s">
        <v>174</v>
      </c>
      <c r="E185" s="171" t="s">
        <v>145</v>
      </c>
      <c r="F185" s="19">
        <v>1148296.28</v>
      </c>
      <c r="G185" s="19">
        <v>1148296.28</v>
      </c>
      <c r="H185" s="261">
        <f t="shared" si="3"/>
        <v>0</v>
      </c>
      <c r="J185" s="19">
        <v>1148398.88</v>
      </c>
    </row>
    <row r="186" spans="1:10" ht="12.75">
      <c r="A186" s="254" t="s">
        <v>144</v>
      </c>
      <c r="B186" s="227" t="s">
        <v>3</v>
      </c>
      <c r="C186" s="103" t="s">
        <v>9</v>
      </c>
      <c r="D186" s="8" t="s">
        <v>174</v>
      </c>
      <c r="E186" s="171" t="s">
        <v>146</v>
      </c>
      <c r="F186" s="19">
        <v>103746.71</v>
      </c>
      <c r="G186" s="19">
        <v>103746.71</v>
      </c>
      <c r="H186" s="261">
        <f t="shared" si="3"/>
        <v>0</v>
      </c>
      <c r="J186" s="19">
        <v>118062.2</v>
      </c>
    </row>
    <row r="187" spans="1:8" ht="12.75">
      <c r="A187" s="255" t="s">
        <v>227</v>
      </c>
      <c r="B187" s="63" t="s">
        <v>3</v>
      </c>
      <c r="C187" s="71" t="s">
        <v>9</v>
      </c>
      <c r="D187" s="32" t="s">
        <v>243</v>
      </c>
      <c r="E187" s="164"/>
      <c r="F187" s="33">
        <f>F188</f>
        <v>9014000</v>
      </c>
      <c r="G187" s="33">
        <f>G188</f>
        <v>9991078.59</v>
      </c>
      <c r="H187" s="261">
        <f t="shared" si="3"/>
        <v>977078.5899999999</v>
      </c>
    </row>
    <row r="188" spans="1:8" ht="27" customHeight="1">
      <c r="A188" s="254" t="s">
        <v>153</v>
      </c>
      <c r="B188" s="64" t="s">
        <v>3</v>
      </c>
      <c r="C188" s="69" t="s">
        <v>9</v>
      </c>
      <c r="D188" s="8" t="s">
        <v>243</v>
      </c>
      <c r="E188" s="8" t="s">
        <v>113</v>
      </c>
      <c r="F188" s="19">
        <f>6179000+2835000</f>
        <v>9014000</v>
      </c>
      <c r="G188" s="19">
        <f>6179000+2835000+977078.59</f>
        <v>9991078.59</v>
      </c>
      <c r="H188" s="261">
        <f t="shared" si="3"/>
        <v>977078.5899999999</v>
      </c>
    </row>
    <row r="189" spans="1:8" ht="41.25" customHeight="1">
      <c r="A189" s="255" t="s">
        <v>323</v>
      </c>
      <c r="B189" s="63" t="s">
        <v>3</v>
      </c>
      <c r="C189" s="71" t="s">
        <v>9</v>
      </c>
      <c r="D189" s="32" t="s">
        <v>324</v>
      </c>
      <c r="E189" s="164"/>
      <c r="F189" s="33">
        <f>F190</f>
        <v>246000</v>
      </c>
      <c r="G189" s="33">
        <f>G190</f>
        <v>246000</v>
      </c>
      <c r="H189" s="261">
        <f>G189-F189</f>
        <v>0</v>
      </c>
    </row>
    <row r="190" spans="1:8" ht="17.25" customHeight="1">
      <c r="A190" s="13" t="s">
        <v>107</v>
      </c>
      <c r="B190" s="64" t="s">
        <v>3</v>
      </c>
      <c r="C190" s="69" t="s">
        <v>9</v>
      </c>
      <c r="D190" s="8" t="s">
        <v>324</v>
      </c>
      <c r="E190" s="8" t="s">
        <v>106</v>
      </c>
      <c r="F190" s="19">
        <v>246000</v>
      </c>
      <c r="G190" s="19">
        <v>246000</v>
      </c>
      <c r="H190" s="261">
        <f>G190-F190</f>
        <v>0</v>
      </c>
    </row>
    <row r="191" spans="1:8" ht="15.75" customHeight="1">
      <c r="A191" s="256" t="s">
        <v>28</v>
      </c>
      <c r="B191" s="67" t="s">
        <v>3</v>
      </c>
      <c r="C191" s="101" t="s">
        <v>9</v>
      </c>
      <c r="D191" s="12" t="s">
        <v>175</v>
      </c>
      <c r="E191" s="187"/>
      <c r="F191" s="18">
        <f>F192</f>
        <v>17914000</v>
      </c>
      <c r="G191" s="18">
        <f>G192</f>
        <v>17914000</v>
      </c>
      <c r="H191" s="261">
        <f t="shared" si="3"/>
        <v>0</v>
      </c>
    </row>
    <row r="192" spans="1:8" ht="39.75" customHeight="1">
      <c r="A192" s="200" t="s">
        <v>165</v>
      </c>
      <c r="B192" s="227" t="s">
        <v>3</v>
      </c>
      <c r="C192" s="103" t="s">
        <v>9</v>
      </c>
      <c r="D192" s="8" t="s">
        <v>175</v>
      </c>
      <c r="E192" s="185" t="s">
        <v>166</v>
      </c>
      <c r="F192" s="19">
        <v>17914000</v>
      </c>
      <c r="G192" s="19">
        <v>17914000</v>
      </c>
      <c r="H192" s="261">
        <f t="shared" si="3"/>
        <v>0</v>
      </c>
    </row>
    <row r="193" spans="1:8" ht="16.5" customHeight="1">
      <c r="A193" s="256" t="s">
        <v>180</v>
      </c>
      <c r="B193" s="67" t="s">
        <v>3</v>
      </c>
      <c r="C193" s="101" t="s">
        <v>9</v>
      </c>
      <c r="D193" s="12" t="s">
        <v>181</v>
      </c>
      <c r="E193" s="187"/>
      <c r="F193" s="18">
        <f>F194</f>
        <v>197505</v>
      </c>
      <c r="G193" s="18">
        <f>G194</f>
        <v>197505</v>
      </c>
      <c r="H193" s="261">
        <f t="shared" si="3"/>
        <v>0</v>
      </c>
    </row>
    <row r="194" spans="1:8" ht="24.75" customHeight="1">
      <c r="A194" s="254" t="s">
        <v>153</v>
      </c>
      <c r="B194" s="227" t="s">
        <v>3</v>
      </c>
      <c r="C194" s="103" t="s">
        <v>9</v>
      </c>
      <c r="D194" s="8" t="s">
        <v>181</v>
      </c>
      <c r="E194" s="185" t="s">
        <v>113</v>
      </c>
      <c r="F194" s="19">
        <v>197505</v>
      </c>
      <c r="G194" s="19">
        <v>197505</v>
      </c>
      <c r="H194" s="261">
        <f t="shared" si="3"/>
        <v>0</v>
      </c>
    </row>
    <row r="195" spans="1:8" ht="32.25" customHeight="1">
      <c r="A195" s="35" t="s">
        <v>92</v>
      </c>
      <c r="B195" s="39" t="s">
        <v>3</v>
      </c>
      <c r="C195" s="71" t="s">
        <v>9</v>
      </c>
      <c r="D195" s="32" t="s">
        <v>167</v>
      </c>
      <c r="E195" s="164"/>
      <c r="F195" s="33">
        <f>F196+F197</f>
        <v>5394506.97</v>
      </c>
      <c r="G195" s="33">
        <f>G196+G197</f>
        <v>5394506.97</v>
      </c>
      <c r="H195" s="261">
        <f t="shared" si="3"/>
        <v>0</v>
      </c>
    </row>
    <row r="196" spans="1:8" ht="27" customHeight="1">
      <c r="A196" s="13" t="s">
        <v>152</v>
      </c>
      <c r="B196" s="38" t="s">
        <v>3</v>
      </c>
      <c r="C196" s="69" t="s">
        <v>9</v>
      </c>
      <c r="D196" s="8" t="s">
        <v>167</v>
      </c>
      <c r="E196" s="171" t="s">
        <v>151</v>
      </c>
      <c r="F196" s="23">
        <v>4087629.73</v>
      </c>
      <c r="G196" s="23">
        <v>4087629.73</v>
      </c>
      <c r="H196" s="261">
        <f t="shared" si="3"/>
        <v>0</v>
      </c>
    </row>
    <row r="197" spans="1:8" ht="18" customHeight="1">
      <c r="A197" s="13" t="s">
        <v>107</v>
      </c>
      <c r="B197" s="38" t="s">
        <v>3</v>
      </c>
      <c r="C197" s="69" t="s">
        <v>9</v>
      </c>
      <c r="D197" s="8" t="s">
        <v>167</v>
      </c>
      <c r="E197" s="171" t="s">
        <v>106</v>
      </c>
      <c r="F197" s="19">
        <v>1306877.24</v>
      </c>
      <c r="G197" s="19">
        <v>1306877.24</v>
      </c>
      <c r="H197" s="261">
        <f t="shared" si="3"/>
        <v>0</v>
      </c>
    </row>
    <row r="198" spans="1:8" ht="29.25" customHeight="1">
      <c r="A198" s="35" t="s">
        <v>50</v>
      </c>
      <c r="B198" s="39" t="s">
        <v>3</v>
      </c>
      <c r="C198" s="71" t="s">
        <v>9</v>
      </c>
      <c r="D198" s="32" t="s">
        <v>168</v>
      </c>
      <c r="E198" s="164"/>
      <c r="F198" s="33">
        <f>SUM(F199:F201)</f>
        <v>107000</v>
      </c>
      <c r="G198" s="33">
        <f>SUM(G199:G201)</f>
        <v>107000</v>
      </c>
      <c r="H198" s="261">
        <f t="shared" si="3"/>
        <v>0</v>
      </c>
    </row>
    <row r="199" spans="1:8" ht="33" customHeight="1">
      <c r="A199" s="80" t="s">
        <v>153</v>
      </c>
      <c r="B199" s="64" t="s">
        <v>3</v>
      </c>
      <c r="C199" s="8" t="s">
        <v>9</v>
      </c>
      <c r="D199" s="8" t="s">
        <v>168</v>
      </c>
      <c r="E199" s="8" t="s">
        <v>113</v>
      </c>
      <c r="F199" s="19">
        <v>72000</v>
      </c>
      <c r="G199" s="19">
        <v>72000</v>
      </c>
      <c r="H199" s="261">
        <f t="shared" si="3"/>
        <v>0</v>
      </c>
    </row>
    <row r="200" spans="1:8" ht="33" customHeight="1">
      <c r="A200" s="80" t="s">
        <v>148</v>
      </c>
      <c r="B200" s="64" t="s">
        <v>3</v>
      </c>
      <c r="C200" s="8" t="s">
        <v>9</v>
      </c>
      <c r="D200" s="8" t="s">
        <v>168</v>
      </c>
      <c r="E200" s="8" t="s">
        <v>150</v>
      </c>
      <c r="F200" s="19">
        <v>15000</v>
      </c>
      <c r="G200" s="19">
        <v>15000</v>
      </c>
      <c r="H200" s="261">
        <f t="shared" si="3"/>
        <v>0</v>
      </c>
    </row>
    <row r="201" spans="1:8" ht="16.5" customHeight="1">
      <c r="A201" s="13" t="s">
        <v>107</v>
      </c>
      <c r="B201" s="64" t="s">
        <v>3</v>
      </c>
      <c r="C201" s="8" t="s">
        <v>9</v>
      </c>
      <c r="D201" s="8" t="s">
        <v>168</v>
      </c>
      <c r="E201" s="8" t="s">
        <v>106</v>
      </c>
      <c r="F201" s="19">
        <v>20000</v>
      </c>
      <c r="G201" s="19">
        <v>20000</v>
      </c>
      <c r="H201" s="261">
        <f t="shared" si="3"/>
        <v>0</v>
      </c>
    </row>
    <row r="202" spans="1:8" ht="63" customHeight="1">
      <c r="A202" s="233" t="s">
        <v>182</v>
      </c>
      <c r="B202" s="232" t="s">
        <v>3</v>
      </c>
      <c r="C202" s="101" t="s">
        <v>9</v>
      </c>
      <c r="D202" s="197" t="s">
        <v>171</v>
      </c>
      <c r="E202" s="187"/>
      <c r="F202" s="18">
        <f>SUM(F203:F210)</f>
        <v>139997000</v>
      </c>
      <c r="G202" s="18">
        <f>SUM(G203:G210)</f>
        <v>139997000</v>
      </c>
      <c r="H202" s="261">
        <f t="shared" si="3"/>
        <v>0</v>
      </c>
    </row>
    <row r="203" spans="1:8" ht="30.75" customHeight="1">
      <c r="A203" s="80" t="s">
        <v>148</v>
      </c>
      <c r="B203" s="64" t="s">
        <v>3</v>
      </c>
      <c r="C203" s="8" t="s">
        <v>9</v>
      </c>
      <c r="D203" s="8" t="s">
        <v>171</v>
      </c>
      <c r="E203" s="176" t="s">
        <v>150</v>
      </c>
      <c r="F203" s="19">
        <v>72990173.28</v>
      </c>
      <c r="G203" s="19">
        <v>72990173.28</v>
      </c>
      <c r="H203" s="261">
        <f t="shared" si="3"/>
        <v>0</v>
      </c>
    </row>
    <row r="204" spans="1:8" ht="29.25" customHeight="1">
      <c r="A204" s="80" t="s">
        <v>152</v>
      </c>
      <c r="B204" s="64" t="s">
        <v>3</v>
      </c>
      <c r="C204" s="8" t="s">
        <v>9</v>
      </c>
      <c r="D204" s="8" t="s">
        <v>171</v>
      </c>
      <c r="E204" s="176" t="s">
        <v>151</v>
      </c>
      <c r="F204" s="19">
        <v>688296.1</v>
      </c>
      <c r="G204" s="19">
        <v>688296.1</v>
      </c>
      <c r="H204" s="261">
        <f t="shared" si="3"/>
        <v>0</v>
      </c>
    </row>
    <row r="205" spans="1:8" ht="36" customHeight="1">
      <c r="A205" s="80" t="s">
        <v>110</v>
      </c>
      <c r="B205" s="64" t="s">
        <v>3</v>
      </c>
      <c r="C205" s="8" t="s">
        <v>9</v>
      </c>
      <c r="D205" s="8" t="s">
        <v>171</v>
      </c>
      <c r="E205" s="176" t="s">
        <v>112</v>
      </c>
      <c r="F205" s="19"/>
      <c r="G205" s="19"/>
      <c r="H205" s="261">
        <f t="shared" si="3"/>
        <v>0</v>
      </c>
    </row>
    <row r="206" spans="1:8" ht="28.5" customHeight="1">
      <c r="A206" s="80" t="s">
        <v>153</v>
      </c>
      <c r="B206" s="64" t="s">
        <v>3</v>
      </c>
      <c r="C206" s="8" t="s">
        <v>9</v>
      </c>
      <c r="D206" s="8" t="s">
        <v>171</v>
      </c>
      <c r="E206" s="176" t="s">
        <v>113</v>
      </c>
      <c r="F206" s="19">
        <v>3520632.09</v>
      </c>
      <c r="G206" s="19">
        <v>3520632.09</v>
      </c>
      <c r="H206" s="261">
        <f t="shared" si="3"/>
        <v>0</v>
      </c>
    </row>
    <row r="207" spans="1:8" ht="40.5" customHeight="1">
      <c r="A207" s="200" t="s">
        <v>165</v>
      </c>
      <c r="B207" s="64" t="s">
        <v>3</v>
      </c>
      <c r="C207" s="8" t="s">
        <v>9</v>
      </c>
      <c r="D207" s="8" t="s">
        <v>171</v>
      </c>
      <c r="E207" s="176" t="s">
        <v>166</v>
      </c>
      <c r="F207" s="19">
        <v>62751198</v>
      </c>
      <c r="G207" s="19">
        <v>62751198</v>
      </c>
      <c r="H207" s="261">
        <f t="shared" si="3"/>
        <v>0</v>
      </c>
    </row>
    <row r="208" spans="1:8" ht="66.75" customHeight="1">
      <c r="A208" s="292" t="s">
        <v>147</v>
      </c>
      <c r="B208" s="64" t="s">
        <v>3</v>
      </c>
      <c r="C208" s="8" t="s">
        <v>9</v>
      </c>
      <c r="D208" s="8" t="s">
        <v>171</v>
      </c>
      <c r="E208" s="176" t="s">
        <v>143</v>
      </c>
      <c r="F208" s="19"/>
      <c r="G208" s="19"/>
      <c r="H208" s="261">
        <f t="shared" si="3"/>
        <v>0</v>
      </c>
    </row>
    <row r="209" spans="1:8" ht="17.25" customHeight="1">
      <c r="A209" s="80" t="s">
        <v>142</v>
      </c>
      <c r="B209" s="64" t="s">
        <v>3</v>
      </c>
      <c r="C209" s="8" t="s">
        <v>9</v>
      </c>
      <c r="D209" s="8" t="s">
        <v>171</v>
      </c>
      <c r="E209" s="171" t="s">
        <v>145</v>
      </c>
      <c r="F209" s="19"/>
      <c r="G209" s="19"/>
      <c r="H209" s="261">
        <f t="shared" si="3"/>
        <v>0</v>
      </c>
    </row>
    <row r="210" spans="1:8" ht="16.5" customHeight="1">
      <c r="A210" s="80" t="s">
        <v>144</v>
      </c>
      <c r="B210" s="64" t="s">
        <v>3</v>
      </c>
      <c r="C210" s="8" t="s">
        <v>9</v>
      </c>
      <c r="D210" s="8" t="s">
        <v>171</v>
      </c>
      <c r="E210" s="171" t="s">
        <v>146</v>
      </c>
      <c r="F210" s="19">
        <v>46700.53</v>
      </c>
      <c r="G210" s="19">
        <v>46700.53</v>
      </c>
      <c r="H210" s="261">
        <f t="shared" si="3"/>
        <v>0</v>
      </c>
    </row>
    <row r="211" spans="1:8" ht="39.75" customHeight="1">
      <c r="A211" s="233" t="s">
        <v>268</v>
      </c>
      <c r="B211" s="232" t="s">
        <v>3</v>
      </c>
      <c r="C211" s="101" t="s">
        <v>9</v>
      </c>
      <c r="D211" s="197" t="s">
        <v>269</v>
      </c>
      <c r="E211" s="187"/>
      <c r="F211" s="18">
        <f>F212</f>
        <v>80400</v>
      </c>
      <c r="G211" s="18">
        <f>G212</f>
        <v>80400</v>
      </c>
      <c r="H211" s="261">
        <f t="shared" si="3"/>
        <v>0</v>
      </c>
    </row>
    <row r="212" spans="1:8" ht="29.25" customHeight="1">
      <c r="A212" s="80" t="s">
        <v>148</v>
      </c>
      <c r="B212" s="64" t="s">
        <v>3</v>
      </c>
      <c r="C212" s="8" t="s">
        <v>9</v>
      </c>
      <c r="D212" s="8" t="s">
        <v>269</v>
      </c>
      <c r="E212" s="176" t="s">
        <v>150</v>
      </c>
      <c r="F212" s="19">
        <v>80400</v>
      </c>
      <c r="G212" s="19">
        <v>80400</v>
      </c>
      <c r="H212" s="261">
        <f t="shared" si="3"/>
        <v>0</v>
      </c>
    </row>
    <row r="213" spans="1:8" ht="40.5" customHeight="1">
      <c r="A213" s="233" t="s">
        <v>270</v>
      </c>
      <c r="B213" s="232" t="s">
        <v>3</v>
      </c>
      <c r="C213" s="101" t="s">
        <v>9</v>
      </c>
      <c r="D213" s="197" t="s">
        <v>271</v>
      </c>
      <c r="E213" s="187"/>
      <c r="F213" s="18">
        <f>F214+F215</f>
        <v>590000</v>
      </c>
      <c r="G213" s="18">
        <f>G214+G215</f>
        <v>590000</v>
      </c>
      <c r="H213" s="261">
        <f t="shared" si="3"/>
        <v>0</v>
      </c>
    </row>
    <row r="214" spans="1:8" ht="29.25" customHeight="1">
      <c r="A214" s="80" t="s">
        <v>153</v>
      </c>
      <c r="B214" s="64" t="s">
        <v>3</v>
      </c>
      <c r="C214" s="8" t="s">
        <v>9</v>
      </c>
      <c r="D214" s="8" t="s">
        <v>271</v>
      </c>
      <c r="E214" s="176" t="s">
        <v>113</v>
      </c>
      <c r="F214" s="19">
        <f>257140+31860</f>
        <v>289000</v>
      </c>
      <c r="G214" s="19">
        <f>257140+31860</f>
        <v>289000</v>
      </c>
      <c r="H214" s="261">
        <f t="shared" si="3"/>
        <v>0</v>
      </c>
    </row>
    <row r="215" spans="1:8" ht="19.5" customHeight="1">
      <c r="A215" s="13" t="s">
        <v>107</v>
      </c>
      <c r="B215" s="64" t="s">
        <v>3</v>
      </c>
      <c r="C215" s="8" t="s">
        <v>9</v>
      </c>
      <c r="D215" s="8" t="s">
        <v>271</v>
      </c>
      <c r="E215" s="176" t="s">
        <v>106</v>
      </c>
      <c r="F215" s="19">
        <v>301000</v>
      </c>
      <c r="G215" s="19">
        <v>301000</v>
      </c>
      <c r="H215" s="261">
        <f t="shared" si="3"/>
        <v>0</v>
      </c>
    </row>
    <row r="216" spans="1:8" ht="52.5" customHeight="1">
      <c r="A216" s="255" t="s">
        <v>339</v>
      </c>
      <c r="B216" s="63" t="s">
        <v>3</v>
      </c>
      <c r="C216" s="71" t="s">
        <v>9</v>
      </c>
      <c r="D216" s="32" t="s">
        <v>340</v>
      </c>
      <c r="E216" s="164"/>
      <c r="F216" s="33">
        <f>F217</f>
        <v>27000</v>
      </c>
      <c r="G216" s="33">
        <f>G217</f>
        <v>27000</v>
      </c>
      <c r="H216" s="261">
        <f>G216-F216</f>
        <v>0</v>
      </c>
    </row>
    <row r="217" spans="1:8" ht="19.5" customHeight="1">
      <c r="A217" s="13" t="s">
        <v>107</v>
      </c>
      <c r="B217" s="64" t="s">
        <v>3</v>
      </c>
      <c r="C217" s="69" t="s">
        <v>9</v>
      </c>
      <c r="D217" s="8" t="s">
        <v>340</v>
      </c>
      <c r="E217" s="8" t="s">
        <v>106</v>
      </c>
      <c r="F217" s="19">
        <v>27000</v>
      </c>
      <c r="G217" s="19">
        <v>27000</v>
      </c>
      <c r="H217" s="261">
        <f>G217-F217</f>
        <v>0</v>
      </c>
    </row>
    <row r="218" spans="1:8" ht="19.5" customHeight="1">
      <c r="A218" s="233" t="s">
        <v>292</v>
      </c>
      <c r="B218" s="232" t="s">
        <v>3</v>
      </c>
      <c r="C218" s="101" t="s">
        <v>9</v>
      </c>
      <c r="D218" s="197" t="s">
        <v>293</v>
      </c>
      <c r="E218" s="187"/>
      <c r="F218" s="18">
        <f>F219</f>
        <v>988117</v>
      </c>
      <c r="G218" s="18">
        <f>G219</f>
        <v>988117</v>
      </c>
      <c r="H218" s="261">
        <f t="shared" si="3"/>
        <v>0</v>
      </c>
    </row>
    <row r="219" spans="1:8" ht="19.5" customHeight="1">
      <c r="A219" s="13" t="s">
        <v>107</v>
      </c>
      <c r="B219" s="64" t="s">
        <v>3</v>
      </c>
      <c r="C219" s="8" t="s">
        <v>9</v>
      </c>
      <c r="D219" s="8" t="s">
        <v>293</v>
      </c>
      <c r="E219" s="176" t="s">
        <v>106</v>
      </c>
      <c r="F219" s="19">
        <v>988117</v>
      </c>
      <c r="G219" s="19">
        <v>988117</v>
      </c>
      <c r="H219" s="261">
        <f t="shared" si="3"/>
        <v>0</v>
      </c>
    </row>
    <row r="220" spans="1:8" ht="30.75" customHeight="1">
      <c r="A220" s="233" t="s">
        <v>294</v>
      </c>
      <c r="B220" s="232" t="s">
        <v>3</v>
      </c>
      <c r="C220" s="101" t="s">
        <v>9</v>
      </c>
      <c r="D220" s="197" t="s">
        <v>338</v>
      </c>
      <c r="E220" s="187"/>
      <c r="F220" s="18">
        <f>F221</f>
        <v>50000</v>
      </c>
      <c r="G220" s="18">
        <f>G221</f>
        <v>50000</v>
      </c>
      <c r="H220" s="261">
        <f aca="true" t="shared" si="4" ref="H220:H229">G220-F220</f>
        <v>0</v>
      </c>
    </row>
    <row r="221" spans="1:8" ht="19.5" customHeight="1">
      <c r="A221" s="13" t="s">
        <v>107</v>
      </c>
      <c r="B221" s="64" t="s">
        <v>3</v>
      </c>
      <c r="C221" s="8" t="s">
        <v>9</v>
      </c>
      <c r="D221" s="8" t="s">
        <v>338</v>
      </c>
      <c r="E221" s="176" t="s">
        <v>106</v>
      </c>
      <c r="F221" s="19">
        <v>50000</v>
      </c>
      <c r="G221" s="19">
        <v>50000</v>
      </c>
      <c r="H221" s="261">
        <f t="shared" si="4"/>
        <v>0</v>
      </c>
    </row>
    <row r="222" spans="1:8" ht="30.75" customHeight="1">
      <c r="A222" s="233" t="s">
        <v>321</v>
      </c>
      <c r="B222" s="232" t="s">
        <v>3</v>
      </c>
      <c r="C222" s="101" t="s">
        <v>9</v>
      </c>
      <c r="D222" s="197" t="s">
        <v>322</v>
      </c>
      <c r="E222" s="187"/>
      <c r="F222" s="18">
        <f>F223</f>
        <v>38211.02</v>
      </c>
      <c r="G222" s="18">
        <f>G223</f>
        <v>38211.02</v>
      </c>
      <c r="H222" s="261">
        <f t="shared" si="4"/>
        <v>0</v>
      </c>
    </row>
    <row r="223" spans="1:8" ht="34.5" customHeight="1">
      <c r="A223" s="80" t="s">
        <v>148</v>
      </c>
      <c r="B223" s="64" t="s">
        <v>3</v>
      </c>
      <c r="C223" s="8" t="s">
        <v>9</v>
      </c>
      <c r="D223" s="8" t="s">
        <v>322</v>
      </c>
      <c r="E223" s="176" t="s">
        <v>150</v>
      </c>
      <c r="F223" s="19">
        <v>38211.02</v>
      </c>
      <c r="G223" s="19">
        <v>38211.02</v>
      </c>
      <c r="H223" s="261">
        <f t="shared" si="4"/>
        <v>0</v>
      </c>
    </row>
    <row r="224" spans="1:8" ht="43.5" customHeight="1">
      <c r="A224" s="233" t="s">
        <v>325</v>
      </c>
      <c r="B224" s="232" t="s">
        <v>3</v>
      </c>
      <c r="C224" s="101" t="s">
        <v>9</v>
      </c>
      <c r="D224" s="197" t="s">
        <v>326</v>
      </c>
      <c r="E224" s="187"/>
      <c r="F224" s="18">
        <f>F225</f>
        <v>1474400</v>
      </c>
      <c r="G224" s="18">
        <f>G225</f>
        <v>1474400</v>
      </c>
      <c r="H224" s="261">
        <f t="shared" si="4"/>
        <v>0</v>
      </c>
    </row>
    <row r="225" spans="1:8" ht="18.75" customHeight="1">
      <c r="A225" s="13" t="s">
        <v>107</v>
      </c>
      <c r="B225" s="64" t="s">
        <v>3</v>
      </c>
      <c r="C225" s="8" t="s">
        <v>9</v>
      </c>
      <c r="D225" s="8" t="s">
        <v>326</v>
      </c>
      <c r="E225" s="176" t="s">
        <v>106</v>
      </c>
      <c r="F225" s="19">
        <v>1474400</v>
      </c>
      <c r="G225" s="19">
        <v>1474400</v>
      </c>
      <c r="H225" s="261">
        <f t="shared" si="4"/>
        <v>0</v>
      </c>
    </row>
    <row r="226" spans="1:8" ht="41.25" customHeight="1">
      <c r="A226" s="233" t="s">
        <v>327</v>
      </c>
      <c r="B226" s="232" t="s">
        <v>3</v>
      </c>
      <c r="C226" s="101" t="s">
        <v>9</v>
      </c>
      <c r="D226" s="197" t="s">
        <v>337</v>
      </c>
      <c r="E226" s="187"/>
      <c r="F226" s="18">
        <f>F227</f>
        <v>6500</v>
      </c>
      <c r="G226" s="18">
        <f>G227</f>
        <v>6500</v>
      </c>
      <c r="H226" s="261">
        <f t="shared" si="4"/>
        <v>0</v>
      </c>
    </row>
    <row r="227" spans="1:8" ht="18.75" customHeight="1">
      <c r="A227" s="13" t="s">
        <v>107</v>
      </c>
      <c r="B227" s="64" t="s">
        <v>3</v>
      </c>
      <c r="C227" s="8" t="s">
        <v>9</v>
      </c>
      <c r="D227" s="8" t="s">
        <v>337</v>
      </c>
      <c r="E227" s="176" t="s">
        <v>106</v>
      </c>
      <c r="F227" s="19">
        <v>6500</v>
      </c>
      <c r="G227" s="19">
        <v>6500</v>
      </c>
      <c r="H227" s="261">
        <f t="shared" si="4"/>
        <v>0</v>
      </c>
    </row>
    <row r="228" spans="1:8" ht="42" customHeight="1">
      <c r="A228" s="233" t="s">
        <v>328</v>
      </c>
      <c r="B228" s="232" t="s">
        <v>3</v>
      </c>
      <c r="C228" s="101" t="s">
        <v>9</v>
      </c>
      <c r="D228" s="197" t="s">
        <v>329</v>
      </c>
      <c r="E228" s="187"/>
      <c r="F228" s="18">
        <f>F229</f>
        <v>342400</v>
      </c>
      <c r="G228" s="18">
        <f>G229</f>
        <v>342400</v>
      </c>
      <c r="H228" s="261">
        <f t="shared" si="4"/>
        <v>0</v>
      </c>
    </row>
    <row r="229" spans="1:8" ht="18.75" customHeight="1">
      <c r="A229" s="13" t="s">
        <v>107</v>
      </c>
      <c r="B229" s="64" t="s">
        <v>3</v>
      </c>
      <c r="C229" s="8" t="s">
        <v>9</v>
      </c>
      <c r="D229" s="8" t="s">
        <v>329</v>
      </c>
      <c r="E229" s="176" t="s">
        <v>106</v>
      </c>
      <c r="F229" s="19">
        <v>342400</v>
      </c>
      <c r="G229" s="19">
        <v>342400</v>
      </c>
      <c r="H229" s="261">
        <f t="shared" si="4"/>
        <v>0</v>
      </c>
    </row>
    <row r="230" spans="1:8" ht="12.75">
      <c r="A230" s="154" t="s">
        <v>103</v>
      </c>
      <c r="B230" s="155" t="s">
        <v>3</v>
      </c>
      <c r="C230" s="165" t="s">
        <v>3</v>
      </c>
      <c r="D230" s="156"/>
      <c r="E230" s="188"/>
      <c r="F230" s="157">
        <f>F231+F236+F239</f>
        <v>2663197.15</v>
      </c>
      <c r="G230" s="157">
        <f>G231+G236+G239</f>
        <v>2663197.15</v>
      </c>
      <c r="H230" s="261">
        <f t="shared" si="3"/>
        <v>0</v>
      </c>
    </row>
    <row r="231" spans="1:8" ht="12.75">
      <c r="A231" s="112" t="s">
        <v>104</v>
      </c>
      <c r="B231" s="66" t="s">
        <v>3</v>
      </c>
      <c r="C231" s="71" t="s">
        <v>3</v>
      </c>
      <c r="D231" s="32" t="s">
        <v>183</v>
      </c>
      <c r="E231" s="62"/>
      <c r="F231" s="33">
        <f>SUM(F232:F235)</f>
        <v>308797.15</v>
      </c>
      <c r="G231" s="33">
        <f>SUM(G232:G235)</f>
        <v>308797.15</v>
      </c>
      <c r="H231" s="261">
        <f t="shared" si="3"/>
        <v>0</v>
      </c>
    </row>
    <row r="232" spans="1:8" ht="25.5">
      <c r="A232" s="80" t="s">
        <v>148</v>
      </c>
      <c r="B232" s="46" t="s">
        <v>3</v>
      </c>
      <c r="C232" s="103" t="s">
        <v>3</v>
      </c>
      <c r="D232" s="8" t="s">
        <v>183</v>
      </c>
      <c r="E232" s="171" t="s">
        <v>150</v>
      </c>
      <c r="F232" s="19">
        <v>35836.45</v>
      </c>
      <c r="G232" s="19">
        <v>35836.45</v>
      </c>
      <c r="H232" s="261">
        <f t="shared" si="3"/>
        <v>0</v>
      </c>
    </row>
    <row r="233" spans="1:8" ht="38.25">
      <c r="A233" s="80" t="s">
        <v>285</v>
      </c>
      <c r="B233" s="46" t="s">
        <v>3</v>
      </c>
      <c r="C233" s="103" t="s">
        <v>3</v>
      </c>
      <c r="D233" s="8" t="s">
        <v>183</v>
      </c>
      <c r="E233" s="171" t="s">
        <v>286</v>
      </c>
      <c r="F233" s="19">
        <v>136602.2</v>
      </c>
      <c r="G233" s="19">
        <v>136602.2</v>
      </c>
      <c r="H233" s="261">
        <f>G233-F233</f>
        <v>0</v>
      </c>
    </row>
    <row r="234" spans="1:8" ht="25.5">
      <c r="A234" s="80" t="s">
        <v>153</v>
      </c>
      <c r="B234" s="46" t="s">
        <v>3</v>
      </c>
      <c r="C234" s="103" t="s">
        <v>3</v>
      </c>
      <c r="D234" s="8" t="s">
        <v>183</v>
      </c>
      <c r="E234" s="185" t="s">
        <v>113</v>
      </c>
      <c r="F234" s="19">
        <v>74046</v>
      </c>
      <c r="G234" s="19">
        <v>74046</v>
      </c>
      <c r="H234" s="261">
        <f t="shared" si="3"/>
        <v>0</v>
      </c>
    </row>
    <row r="235" spans="1:8" ht="12.75">
      <c r="A235" s="13" t="s">
        <v>107</v>
      </c>
      <c r="B235" s="46" t="s">
        <v>3</v>
      </c>
      <c r="C235" s="103" t="s">
        <v>3</v>
      </c>
      <c r="D235" s="8" t="s">
        <v>183</v>
      </c>
      <c r="E235" s="185" t="s">
        <v>106</v>
      </c>
      <c r="F235" s="19">
        <v>62312.5</v>
      </c>
      <c r="G235" s="19">
        <v>62312.5</v>
      </c>
      <c r="H235" s="261">
        <f t="shared" si="3"/>
        <v>0</v>
      </c>
    </row>
    <row r="236" spans="1:8" ht="12.75">
      <c r="A236" s="112" t="s">
        <v>272</v>
      </c>
      <c r="B236" s="66" t="s">
        <v>3</v>
      </c>
      <c r="C236" s="71" t="s">
        <v>3</v>
      </c>
      <c r="D236" s="32" t="s">
        <v>273</v>
      </c>
      <c r="E236" s="62"/>
      <c r="F236" s="33">
        <f>SUM(F237:F238)</f>
        <v>2119000</v>
      </c>
      <c r="G236" s="33">
        <f>SUM(G237:G238)</f>
        <v>2119000</v>
      </c>
      <c r="H236" s="261">
        <f t="shared" si="3"/>
        <v>0</v>
      </c>
    </row>
    <row r="237" spans="1:8" ht="25.5">
      <c r="A237" s="80" t="s">
        <v>153</v>
      </c>
      <c r="B237" s="46" t="s">
        <v>3</v>
      </c>
      <c r="C237" s="103" t="s">
        <v>3</v>
      </c>
      <c r="D237" s="8" t="s">
        <v>273</v>
      </c>
      <c r="E237" s="171" t="s">
        <v>113</v>
      </c>
      <c r="F237" s="19">
        <v>953394.5</v>
      </c>
      <c r="G237" s="19">
        <v>953394.5</v>
      </c>
      <c r="H237" s="261">
        <f t="shared" si="3"/>
        <v>0</v>
      </c>
    </row>
    <row r="238" spans="1:8" ht="12.75">
      <c r="A238" s="13" t="s">
        <v>107</v>
      </c>
      <c r="B238" s="46" t="s">
        <v>3</v>
      </c>
      <c r="C238" s="103" t="s">
        <v>3</v>
      </c>
      <c r="D238" s="8" t="s">
        <v>273</v>
      </c>
      <c r="E238" s="185" t="s">
        <v>106</v>
      </c>
      <c r="F238" s="19">
        <v>1165605.5</v>
      </c>
      <c r="G238" s="19">
        <v>1165605.5</v>
      </c>
      <c r="H238" s="261">
        <f t="shared" si="3"/>
        <v>0</v>
      </c>
    </row>
    <row r="239" spans="1:8" ht="25.5">
      <c r="A239" s="112" t="s">
        <v>274</v>
      </c>
      <c r="B239" s="66" t="s">
        <v>3</v>
      </c>
      <c r="C239" s="71" t="s">
        <v>3</v>
      </c>
      <c r="D239" s="32" t="s">
        <v>275</v>
      </c>
      <c r="E239" s="62"/>
      <c r="F239" s="33">
        <f>SUM(F240:F241)</f>
        <v>235400</v>
      </c>
      <c r="G239" s="33">
        <f>SUM(G240:G241)</f>
        <v>235400</v>
      </c>
      <c r="H239" s="261">
        <f t="shared" si="3"/>
        <v>0</v>
      </c>
    </row>
    <row r="240" spans="1:8" ht="25.5">
      <c r="A240" s="80" t="s">
        <v>153</v>
      </c>
      <c r="B240" s="46" t="s">
        <v>3</v>
      </c>
      <c r="C240" s="103" t="s">
        <v>3</v>
      </c>
      <c r="D240" s="8" t="s">
        <v>275</v>
      </c>
      <c r="E240" s="171" t="s">
        <v>113</v>
      </c>
      <c r="F240" s="19">
        <v>103246.89</v>
      </c>
      <c r="G240" s="19">
        <v>103246.89</v>
      </c>
      <c r="H240" s="261">
        <f t="shared" si="3"/>
        <v>0</v>
      </c>
    </row>
    <row r="241" spans="1:8" ht="15.75" customHeight="1">
      <c r="A241" s="13" t="s">
        <v>107</v>
      </c>
      <c r="B241" s="46" t="s">
        <v>3</v>
      </c>
      <c r="C241" s="103" t="s">
        <v>3</v>
      </c>
      <c r="D241" s="8" t="s">
        <v>275</v>
      </c>
      <c r="E241" s="185" t="s">
        <v>106</v>
      </c>
      <c r="F241" s="19">
        <v>132153.11</v>
      </c>
      <c r="G241" s="19">
        <v>132153.11</v>
      </c>
      <c r="H241" s="261">
        <f t="shared" si="3"/>
        <v>0</v>
      </c>
    </row>
    <row r="242" spans="1:8" ht="12.75">
      <c r="A242" s="30" t="s">
        <v>29</v>
      </c>
      <c r="B242" s="44" t="s">
        <v>3</v>
      </c>
      <c r="C242" s="92" t="s">
        <v>5</v>
      </c>
      <c r="D242" s="7"/>
      <c r="E242" s="163"/>
      <c r="F242" s="20">
        <f>F243+F251+F254+F258+F261</f>
        <v>12143437.74</v>
      </c>
      <c r="G242" s="20">
        <f>G243+G251+G254+G258+G261</f>
        <v>12488714.6</v>
      </c>
      <c r="H242" s="261">
        <f t="shared" si="3"/>
        <v>345276.8599999994</v>
      </c>
    </row>
    <row r="243" spans="1:8" ht="17.25" customHeight="1">
      <c r="A243" s="29" t="s">
        <v>184</v>
      </c>
      <c r="B243" s="47" t="s">
        <v>3</v>
      </c>
      <c r="C243" s="70" t="s">
        <v>5</v>
      </c>
      <c r="D243" s="12" t="s">
        <v>185</v>
      </c>
      <c r="E243" s="166"/>
      <c r="F243" s="18">
        <f>SUM(F244:F250)</f>
        <v>9690412.73</v>
      </c>
      <c r="G243" s="18">
        <f>SUM(G244:G250)</f>
        <v>9690412.73</v>
      </c>
      <c r="H243" s="261">
        <f t="shared" si="3"/>
        <v>0</v>
      </c>
    </row>
    <row r="244" spans="1:10" ht="25.5">
      <c r="A244" s="80" t="s">
        <v>148</v>
      </c>
      <c r="B244" s="46" t="s">
        <v>3</v>
      </c>
      <c r="C244" s="69" t="s">
        <v>5</v>
      </c>
      <c r="D244" s="8" t="s">
        <v>185</v>
      </c>
      <c r="E244" s="176" t="s">
        <v>150</v>
      </c>
      <c r="F244" s="19">
        <v>9019709.88</v>
      </c>
      <c r="G244" s="19">
        <v>9019709.88</v>
      </c>
      <c r="H244" s="261">
        <f t="shared" si="3"/>
        <v>0</v>
      </c>
      <c r="J244" s="19">
        <v>9019709.88</v>
      </c>
    </row>
    <row r="245" spans="1:8" ht="24.75" customHeight="1">
      <c r="A245" s="80" t="s">
        <v>152</v>
      </c>
      <c r="B245" s="46" t="s">
        <v>3</v>
      </c>
      <c r="C245" s="69" t="s">
        <v>5</v>
      </c>
      <c r="D245" s="8" t="s">
        <v>185</v>
      </c>
      <c r="E245" s="176" t="s">
        <v>151</v>
      </c>
      <c r="F245" s="19">
        <v>68402.85</v>
      </c>
      <c r="G245" s="19">
        <v>68402.85</v>
      </c>
      <c r="H245" s="261">
        <f t="shared" si="3"/>
        <v>0</v>
      </c>
    </row>
    <row r="246" spans="1:8" ht="29.25" customHeight="1">
      <c r="A246" s="80" t="s">
        <v>110</v>
      </c>
      <c r="B246" s="46" t="s">
        <v>3</v>
      </c>
      <c r="C246" s="69" t="s">
        <v>5</v>
      </c>
      <c r="D246" s="8" t="s">
        <v>185</v>
      </c>
      <c r="E246" s="176" t="s">
        <v>112</v>
      </c>
      <c r="F246" s="19">
        <v>52000</v>
      </c>
      <c r="G246" s="19">
        <v>52000</v>
      </c>
      <c r="H246" s="261">
        <f aca="true" t="shared" si="5" ref="H246:H336">G246-F246</f>
        <v>0</v>
      </c>
    </row>
    <row r="247" spans="1:8" ht="28.5" customHeight="1">
      <c r="A247" s="80" t="s">
        <v>153</v>
      </c>
      <c r="B247" s="46" t="s">
        <v>3</v>
      </c>
      <c r="C247" s="69" t="s">
        <v>5</v>
      </c>
      <c r="D247" s="8" t="s">
        <v>185</v>
      </c>
      <c r="E247" s="176" t="s">
        <v>113</v>
      </c>
      <c r="F247" s="19">
        <v>498879.91</v>
      </c>
      <c r="G247" s="19">
        <v>498879.91</v>
      </c>
      <c r="H247" s="261">
        <f t="shared" si="5"/>
        <v>0</v>
      </c>
    </row>
    <row r="248" spans="1:8" ht="17.25" customHeight="1">
      <c r="A248" s="80" t="s">
        <v>142</v>
      </c>
      <c r="B248" s="46" t="s">
        <v>3</v>
      </c>
      <c r="C248" s="69" t="s">
        <v>5</v>
      </c>
      <c r="D248" s="8" t="s">
        <v>185</v>
      </c>
      <c r="E248" s="171" t="s">
        <v>145</v>
      </c>
      <c r="F248" s="19">
        <v>5420.09</v>
      </c>
      <c r="G248" s="19">
        <v>5420.09</v>
      </c>
      <c r="H248" s="261">
        <f t="shared" si="5"/>
        <v>0</v>
      </c>
    </row>
    <row r="249" spans="1:8" ht="19.5" customHeight="1">
      <c r="A249" s="80" t="s">
        <v>144</v>
      </c>
      <c r="B249" s="46" t="s">
        <v>3</v>
      </c>
      <c r="C249" s="69" t="s">
        <v>5</v>
      </c>
      <c r="D249" s="8" t="s">
        <v>185</v>
      </c>
      <c r="E249" s="171" t="s">
        <v>146</v>
      </c>
      <c r="F249" s="19">
        <v>46000</v>
      </c>
      <c r="G249" s="19">
        <v>46000</v>
      </c>
      <c r="H249" s="261">
        <f t="shared" si="5"/>
        <v>0</v>
      </c>
    </row>
    <row r="250" spans="1:8" ht="19.5" customHeight="1">
      <c r="A250" s="95" t="s">
        <v>141</v>
      </c>
      <c r="B250" s="46" t="s">
        <v>3</v>
      </c>
      <c r="C250" s="69" t="s">
        <v>5</v>
      </c>
      <c r="D250" s="8" t="s">
        <v>185</v>
      </c>
      <c r="E250" s="171" t="s">
        <v>96</v>
      </c>
      <c r="F250" s="19"/>
      <c r="G250" s="19"/>
      <c r="H250" s="261">
        <f t="shared" si="5"/>
        <v>0</v>
      </c>
    </row>
    <row r="251" spans="1:8" ht="27.75" customHeight="1">
      <c r="A251" s="35" t="s">
        <v>276</v>
      </c>
      <c r="B251" s="45" t="s">
        <v>3</v>
      </c>
      <c r="C251" s="71" t="s">
        <v>5</v>
      </c>
      <c r="D251" s="32" t="s">
        <v>243</v>
      </c>
      <c r="E251" s="164"/>
      <c r="F251" s="33">
        <f>F253</f>
        <v>833335</v>
      </c>
      <c r="G251" s="33">
        <f>G252+G253</f>
        <v>1178611.8599999999</v>
      </c>
      <c r="H251" s="261">
        <f t="shared" si="5"/>
        <v>345276.85999999987</v>
      </c>
    </row>
    <row r="252" spans="1:8" ht="27.75" customHeight="1">
      <c r="A252" s="80" t="s">
        <v>148</v>
      </c>
      <c r="B252" s="46" t="s">
        <v>3</v>
      </c>
      <c r="C252" s="69" t="s">
        <v>5</v>
      </c>
      <c r="D252" s="8" t="s">
        <v>243</v>
      </c>
      <c r="E252" s="176" t="s">
        <v>150</v>
      </c>
      <c r="F252" s="19"/>
      <c r="G252" s="19">
        <v>345276.86</v>
      </c>
      <c r="H252" s="261">
        <f>G252-F252</f>
        <v>345276.86</v>
      </c>
    </row>
    <row r="253" spans="1:8" ht="24.75" customHeight="1">
      <c r="A253" s="13" t="s">
        <v>107</v>
      </c>
      <c r="B253" s="46" t="s">
        <v>3</v>
      </c>
      <c r="C253" s="69" t="s">
        <v>5</v>
      </c>
      <c r="D253" s="8" t="s">
        <v>243</v>
      </c>
      <c r="E253" s="176" t="s">
        <v>106</v>
      </c>
      <c r="F253" s="19">
        <v>833335</v>
      </c>
      <c r="G253" s="19">
        <v>833335</v>
      </c>
      <c r="H253" s="261">
        <f t="shared" si="5"/>
        <v>0</v>
      </c>
    </row>
    <row r="254" spans="1:8" ht="18.75" customHeight="1">
      <c r="A254" s="35" t="s">
        <v>186</v>
      </c>
      <c r="B254" s="45" t="s">
        <v>3</v>
      </c>
      <c r="C254" s="71" t="s">
        <v>5</v>
      </c>
      <c r="D254" s="32" t="s">
        <v>187</v>
      </c>
      <c r="E254" s="164"/>
      <c r="F254" s="33">
        <f>F255+F256+F257</f>
        <v>961340</v>
      </c>
      <c r="G254" s="33">
        <f>G255+G256+G257</f>
        <v>961340</v>
      </c>
      <c r="H254" s="261">
        <f t="shared" si="5"/>
        <v>0</v>
      </c>
    </row>
    <row r="255" spans="1:8" ht="41.25" customHeight="1">
      <c r="A255" s="80" t="s">
        <v>285</v>
      </c>
      <c r="B255" s="46" t="s">
        <v>3</v>
      </c>
      <c r="C255" s="69" t="s">
        <v>5</v>
      </c>
      <c r="D255" s="8" t="s">
        <v>187</v>
      </c>
      <c r="E255" s="176" t="s">
        <v>286</v>
      </c>
      <c r="F255" s="19">
        <v>69800</v>
      </c>
      <c r="G255" s="19">
        <v>69800</v>
      </c>
      <c r="H255" s="261">
        <f>G255-F255</f>
        <v>0</v>
      </c>
    </row>
    <row r="256" spans="1:8" ht="30.75" customHeight="1">
      <c r="A256" s="80" t="s">
        <v>153</v>
      </c>
      <c r="B256" s="46" t="s">
        <v>3</v>
      </c>
      <c r="C256" s="69" t="s">
        <v>5</v>
      </c>
      <c r="D256" s="8" t="s">
        <v>187</v>
      </c>
      <c r="E256" s="176" t="s">
        <v>113</v>
      </c>
      <c r="F256" s="19">
        <v>22500</v>
      </c>
      <c r="G256" s="19">
        <v>22500</v>
      </c>
      <c r="H256" s="261">
        <f t="shared" si="5"/>
        <v>0</v>
      </c>
    </row>
    <row r="257" spans="1:8" ht="18.75" customHeight="1">
      <c r="A257" s="13" t="s">
        <v>107</v>
      </c>
      <c r="B257" s="46" t="s">
        <v>3</v>
      </c>
      <c r="C257" s="69" t="s">
        <v>5</v>
      </c>
      <c r="D257" s="8" t="s">
        <v>187</v>
      </c>
      <c r="E257" s="176" t="s">
        <v>106</v>
      </c>
      <c r="F257" s="19">
        <v>869040</v>
      </c>
      <c r="G257" s="19">
        <v>869040</v>
      </c>
      <c r="H257" s="261">
        <f t="shared" si="5"/>
        <v>0</v>
      </c>
    </row>
    <row r="258" spans="1:8" ht="28.5" customHeight="1">
      <c r="A258" s="35" t="s">
        <v>90</v>
      </c>
      <c r="B258" s="45" t="s">
        <v>3</v>
      </c>
      <c r="C258" s="71" t="s">
        <v>5</v>
      </c>
      <c r="D258" s="32" t="s">
        <v>188</v>
      </c>
      <c r="E258" s="164"/>
      <c r="F258" s="33">
        <f>F259+F260</f>
        <v>565757.01</v>
      </c>
      <c r="G258" s="33">
        <f>G259+G260</f>
        <v>565757.01</v>
      </c>
      <c r="H258" s="261">
        <f t="shared" si="5"/>
        <v>0</v>
      </c>
    </row>
    <row r="259" spans="1:8" ht="23.25" customHeight="1">
      <c r="A259" s="80" t="s">
        <v>153</v>
      </c>
      <c r="B259" s="46" t="s">
        <v>3</v>
      </c>
      <c r="C259" s="69" t="s">
        <v>5</v>
      </c>
      <c r="D259" s="8" t="s">
        <v>188</v>
      </c>
      <c r="E259" s="176" t="s">
        <v>113</v>
      </c>
      <c r="F259" s="19">
        <v>380107.01</v>
      </c>
      <c r="G259" s="19">
        <v>380107.01</v>
      </c>
      <c r="H259" s="261">
        <f t="shared" si="5"/>
        <v>0</v>
      </c>
    </row>
    <row r="260" spans="1:8" ht="15.75" customHeight="1">
      <c r="A260" s="13" t="s">
        <v>107</v>
      </c>
      <c r="B260" s="46" t="s">
        <v>3</v>
      </c>
      <c r="C260" s="69" t="s">
        <v>5</v>
      </c>
      <c r="D260" s="8" t="s">
        <v>188</v>
      </c>
      <c r="E260" s="176" t="s">
        <v>106</v>
      </c>
      <c r="F260" s="19">
        <v>185650</v>
      </c>
      <c r="G260" s="19">
        <v>185650</v>
      </c>
      <c r="H260" s="261">
        <f t="shared" si="5"/>
        <v>0</v>
      </c>
    </row>
    <row r="261" spans="1:8" ht="38.25" customHeight="1">
      <c r="A261" s="35" t="s">
        <v>308</v>
      </c>
      <c r="B261" s="45" t="s">
        <v>3</v>
      </c>
      <c r="C261" s="71" t="s">
        <v>5</v>
      </c>
      <c r="D261" s="32" t="s">
        <v>309</v>
      </c>
      <c r="E261" s="164"/>
      <c r="F261" s="33">
        <f>F262</f>
        <v>92593</v>
      </c>
      <c r="G261" s="33">
        <f>G262</f>
        <v>92593</v>
      </c>
      <c r="H261" s="261">
        <f>G261-F261</f>
        <v>0</v>
      </c>
    </row>
    <row r="262" spans="1:8" ht="15.75" customHeight="1">
      <c r="A262" s="13" t="s">
        <v>107</v>
      </c>
      <c r="B262" s="46" t="s">
        <v>3</v>
      </c>
      <c r="C262" s="69" t="s">
        <v>5</v>
      </c>
      <c r="D262" s="8" t="s">
        <v>309</v>
      </c>
      <c r="E262" s="176" t="s">
        <v>106</v>
      </c>
      <c r="F262" s="19">
        <v>92593</v>
      </c>
      <c r="G262" s="19">
        <v>92593</v>
      </c>
      <c r="H262" s="261">
        <f>G262-F262</f>
        <v>0</v>
      </c>
    </row>
    <row r="263" spans="1:8" ht="15.75">
      <c r="A263" s="57" t="s">
        <v>82</v>
      </c>
      <c r="B263" s="49" t="s">
        <v>4</v>
      </c>
      <c r="C263" s="99"/>
      <c r="D263" s="14"/>
      <c r="E263" s="182"/>
      <c r="F263" s="21">
        <f>F264</f>
        <v>12770400</v>
      </c>
      <c r="G263" s="21">
        <f>G264</f>
        <v>12711023.63</v>
      </c>
      <c r="H263" s="261">
        <f t="shared" si="5"/>
        <v>-59376.36999999918</v>
      </c>
    </row>
    <row r="264" spans="1:8" ht="12.75">
      <c r="A264" s="30" t="s">
        <v>30</v>
      </c>
      <c r="B264" s="40" t="s">
        <v>4</v>
      </c>
      <c r="C264" s="92" t="s">
        <v>2</v>
      </c>
      <c r="D264" s="7"/>
      <c r="E264" s="163"/>
      <c r="F264" s="22">
        <f>F265+F267+F271+F275+F279+F281+F285+F293+F296+F299+F301+F304+F306+F308+F311+F313+F315</f>
        <v>12770400</v>
      </c>
      <c r="G264" s="22">
        <f>G265+G267+G271+G275+G279+G281+G285+G293+G296+G299+G301+G304+G306+G308+G311+G313+G315</f>
        <v>12711023.63</v>
      </c>
      <c r="H264" s="261">
        <f t="shared" si="5"/>
        <v>-59376.36999999918</v>
      </c>
    </row>
    <row r="265" spans="1:8" ht="38.25">
      <c r="A265" s="146" t="s">
        <v>97</v>
      </c>
      <c r="B265" s="39" t="s">
        <v>4</v>
      </c>
      <c r="C265" s="71" t="s">
        <v>2</v>
      </c>
      <c r="D265" s="32" t="s">
        <v>189</v>
      </c>
      <c r="E265" s="164"/>
      <c r="F265" s="33">
        <f>F266</f>
        <v>10000</v>
      </c>
      <c r="G265" s="33">
        <f>G266</f>
        <v>500</v>
      </c>
      <c r="H265" s="261">
        <f t="shared" si="5"/>
        <v>-9500</v>
      </c>
    </row>
    <row r="266" spans="1:8" ht="25.5">
      <c r="A266" s="80" t="s">
        <v>153</v>
      </c>
      <c r="B266" s="38" t="s">
        <v>4</v>
      </c>
      <c r="C266" s="69" t="s">
        <v>2</v>
      </c>
      <c r="D266" s="8" t="s">
        <v>189</v>
      </c>
      <c r="E266" s="171" t="s">
        <v>113</v>
      </c>
      <c r="F266" s="19">
        <v>10000</v>
      </c>
      <c r="G266" s="19">
        <v>500</v>
      </c>
      <c r="H266" s="261">
        <f t="shared" si="5"/>
        <v>-9500</v>
      </c>
    </row>
    <row r="267" spans="1:8" ht="38.25">
      <c r="A267" s="146" t="s">
        <v>98</v>
      </c>
      <c r="B267" s="138" t="s">
        <v>4</v>
      </c>
      <c r="C267" s="140" t="s">
        <v>2</v>
      </c>
      <c r="D267" s="139" t="s">
        <v>190</v>
      </c>
      <c r="E267" s="175"/>
      <c r="F267" s="141">
        <f>SUM(F268:F270)</f>
        <v>500000</v>
      </c>
      <c r="G267" s="141">
        <f>SUM(G268:G270)</f>
        <v>500000</v>
      </c>
      <c r="H267" s="261">
        <f t="shared" si="5"/>
        <v>0</v>
      </c>
    </row>
    <row r="268" spans="1:8" ht="34.5" customHeight="1">
      <c r="A268" s="80" t="s">
        <v>148</v>
      </c>
      <c r="B268" s="142" t="s">
        <v>4</v>
      </c>
      <c r="C268" s="144" t="s">
        <v>2</v>
      </c>
      <c r="D268" s="143" t="s">
        <v>190</v>
      </c>
      <c r="E268" s="176" t="s">
        <v>150</v>
      </c>
      <c r="F268" s="145">
        <v>432093.61</v>
      </c>
      <c r="G268" s="145">
        <v>432093.61</v>
      </c>
      <c r="H268" s="261">
        <f t="shared" si="5"/>
        <v>0</v>
      </c>
    </row>
    <row r="269" spans="1:8" ht="30" customHeight="1">
      <c r="A269" s="80" t="s">
        <v>152</v>
      </c>
      <c r="B269" s="142" t="s">
        <v>4</v>
      </c>
      <c r="C269" s="144" t="s">
        <v>2</v>
      </c>
      <c r="D269" s="143" t="s">
        <v>190</v>
      </c>
      <c r="E269" s="176" t="s">
        <v>151</v>
      </c>
      <c r="F269" s="145">
        <v>500</v>
      </c>
      <c r="G269" s="145">
        <v>500</v>
      </c>
      <c r="H269" s="261">
        <f t="shared" si="5"/>
        <v>0</v>
      </c>
    </row>
    <row r="270" spans="1:8" ht="30" customHeight="1">
      <c r="A270" s="80" t="s">
        <v>153</v>
      </c>
      <c r="B270" s="142" t="s">
        <v>4</v>
      </c>
      <c r="C270" s="144" t="s">
        <v>2</v>
      </c>
      <c r="D270" s="143" t="s">
        <v>190</v>
      </c>
      <c r="E270" s="171" t="s">
        <v>113</v>
      </c>
      <c r="F270" s="145">
        <v>67406.39</v>
      </c>
      <c r="G270" s="145">
        <v>67406.39</v>
      </c>
      <c r="H270" s="261">
        <f t="shared" si="5"/>
        <v>0</v>
      </c>
    </row>
    <row r="271" spans="1:8" ht="38.25">
      <c r="A271" s="35" t="s">
        <v>84</v>
      </c>
      <c r="B271" s="39" t="s">
        <v>4</v>
      </c>
      <c r="C271" s="71" t="s">
        <v>2</v>
      </c>
      <c r="D271" s="32" t="s">
        <v>191</v>
      </c>
      <c r="E271" s="164"/>
      <c r="F271" s="33">
        <f>SUM(F272:F274)</f>
        <v>280000</v>
      </c>
      <c r="G271" s="33">
        <f>SUM(G272:G274)</f>
        <v>280000</v>
      </c>
      <c r="H271" s="261">
        <f t="shared" si="5"/>
        <v>0</v>
      </c>
    </row>
    <row r="272" spans="1:8" ht="25.5">
      <c r="A272" s="80" t="s">
        <v>148</v>
      </c>
      <c r="B272" s="142" t="s">
        <v>4</v>
      </c>
      <c r="C272" s="144" t="s">
        <v>2</v>
      </c>
      <c r="D272" s="143" t="s">
        <v>191</v>
      </c>
      <c r="E272" s="176" t="s">
        <v>150</v>
      </c>
      <c r="F272" s="145">
        <v>203426.46</v>
      </c>
      <c r="G272" s="145">
        <v>203426.46</v>
      </c>
      <c r="H272" s="261">
        <f t="shared" si="5"/>
        <v>0</v>
      </c>
    </row>
    <row r="273" spans="1:8" ht="25.5">
      <c r="A273" s="80" t="s">
        <v>152</v>
      </c>
      <c r="B273" s="142" t="s">
        <v>4</v>
      </c>
      <c r="C273" s="144" t="s">
        <v>2</v>
      </c>
      <c r="D273" s="143" t="s">
        <v>191</v>
      </c>
      <c r="E273" s="176" t="s">
        <v>151</v>
      </c>
      <c r="F273" s="145">
        <v>4000</v>
      </c>
      <c r="G273" s="145">
        <v>4000</v>
      </c>
      <c r="H273" s="261">
        <f t="shared" si="5"/>
        <v>0</v>
      </c>
    </row>
    <row r="274" spans="1:8" ht="25.5">
      <c r="A274" s="80" t="s">
        <v>153</v>
      </c>
      <c r="B274" s="142" t="s">
        <v>4</v>
      </c>
      <c r="C274" s="144" t="s">
        <v>2</v>
      </c>
      <c r="D274" s="143" t="s">
        <v>191</v>
      </c>
      <c r="E274" s="171" t="s">
        <v>113</v>
      </c>
      <c r="F274" s="145">
        <v>72573.54</v>
      </c>
      <c r="G274" s="145">
        <v>72573.54</v>
      </c>
      <c r="H274" s="261">
        <f t="shared" si="5"/>
        <v>0</v>
      </c>
    </row>
    <row r="275" spans="1:8" ht="38.25">
      <c r="A275" s="35" t="s">
        <v>230</v>
      </c>
      <c r="B275" s="39" t="s">
        <v>4</v>
      </c>
      <c r="C275" s="71" t="s">
        <v>2</v>
      </c>
      <c r="D275" s="32" t="s">
        <v>231</v>
      </c>
      <c r="E275" s="164"/>
      <c r="F275" s="33">
        <f>SUM(F276:F278)</f>
        <v>500000</v>
      </c>
      <c r="G275" s="33">
        <f>SUM(G276:G278)</f>
        <v>370000</v>
      </c>
      <c r="H275" s="261">
        <f t="shared" si="5"/>
        <v>-130000</v>
      </c>
    </row>
    <row r="276" spans="1:8" ht="25.5">
      <c r="A276" s="80" t="s">
        <v>148</v>
      </c>
      <c r="B276" s="142" t="s">
        <v>4</v>
      </c>
      <c r="C276" s="144" t="s">
        <v>2</v>
      </c>
      <c r="D276" s="143" t="s">
        <v>231</v>
      </c>
      <c r="E276" s="176" t="s">
        <v>150</v>
      </c>
      <c r="F276" s="145">
        <v>380459.2</v>
      </c>
      <c r="G276" s="145">
        <v>300000</v>
      </c>
      <c r="H276" s="261">
        <f t="shared" si="5"/>
        <v>-80459.20000000001</v>
      </c>
    </row>
    <row r="277" spans="1:8" ht="25.5">
      <c r="A277" s="80" t="s">
        <v>152</v>
      </c>
      <c r="B277" s="142" t="s">
        <v>4</v>
      </c>
      <c r="C277" s="144" t="s">
        <v>2</v>
      </c>
      <c r="D277" s="143" t="s">
        <v>231</v>
      </c>
      <c r="E277" s="176" t="s">
        <v>151</v>
      </c>
      <c r="F277" s="145">
        <v>10000</v>
      </c>
      <c r="G277" s="145"/>
      <c r="H277" s="261">
        <f t="shared" si="5"/>
        <v>-10000</v>
      </c>
    </row>
    <row r="278" spans="1:8" ht="25.5">
      <c r="A278" s="80" t="s">
        <v>153</v>
      </c>
      <c r="B278" s="142" t="s">
        <v>4</v>
      </c>
      <c r="C278" s="144" t="s">
        <v>2</v>
      </c>
      <c r="D278" s="143" t="s">
        <v>231</v>
      </c>
      <c r="E278" s="171" t="s">
        <v>113</v>
      </c>
      <c r="F278" s="145">
        <v>109540.8</v>
      </c>
      <c r="G278" s="145">
        <v>70000</v>
      </c>
      <c r="H278" s="261">
        <f t="shared" si="5"/>
        <v>-39540.8</v>
      </c>
    </row>
    <row r="279" spans="1:8" ht="25.5">
      <c r="A279" s="265" t="s">
        <v>298</v>
      </c>
      <c r="B279" s="203" t="s">
        <v>4</v>
      </c>
      <c r="C279" s="204" t="s">
        <v>2</v>
      </c>
      <c r="D279" s="205" t="s">
        <v>299</v>
      </c>
      <c r="E279" s="206"/>
      <c r="F279" s="207">
        <f>F280</f>
        <v>140600</v>
      </c>
      <c r="G279" s="207">
        <f>G280</f>
        <v>140600</v>
      </c>
      <c r="H279" s="261">
        <f t="shared" si="5"/>
        <v>0</v>
      </c>
    </row>
    <row r="280" spans="1:8" ht="38.25">
      <c r="A280" s="80" t="s">
        <v>256</v>
      </c>
      <c r="B280" s="38" t="s">
        <v>4</v>
      </c>
      <c r="C280" s="69" t="s">
        <v>2</v>
      </c>
      <c r="D280" s="8" t="s">
        <v>299</v>
      </c>
      <c r="E280" s="171" t="s">
        <v>255</v>
      </c>
      <c r="F280" s="19">
        <v>140600</v>
      </c>
      <c r="G280" s="19">
        <v>140600</v>
      </c>
      <c r="H280" s="261">
        <f t="shared" si="5"/>
        <v>0</v>
      </c>
    </row>
    <row r="281" spans="1:8" ht="12.75">
      <c r="A281" s="210" t="s">
        <v>192</v>
      </c>
      <c r="B281" s="39" t="s">
        <v>4</v>
      </c>
      <c r="C281" s="71" t="s">
        <v>2</v>
      </c>
      <c r="D281" s="32" t="s">
        <v>193</v>
      </c>
      <c r="E281" s="164"/>
      <c r="F281" s="33">
        <f>F282+F283+F284</f>
        <v>330000</v>
      </c>
      <c r="G281" s="33">
        <f>G282+G283+G284</f>
        <v>330000</v>
      </c>
      <c r="H281" s="261">
        <f t="shared" si="5"/>
        <v>0</v>
      </c>
    </row>
    <row r="282" spans="1:8" ht="25.5">
      <c r="A282" s="80" t="s">
        <v>152</v>
      </c>
      <c r="B282" s="48" t="s">
        <v>4</v>
      </c>
      <c r="C282" s="69" t="s">
        <v>2</v>
      </c>
      <c r="D282" s="8" t="s">
        <v>193</v>
      </c>
      <c r="E282" s="171" t="s">
        <v>151</v>
      </c>
      <c r="F282" s="19">
        <v>10000</v>
      </c>
      <c r="G282" s="19">
        <v>10000</v>
      </c>
      <c r="H282" s="261">
        <f t="shared" si="5"/>
        <v>0</v>
      </c>
    </row>
    <row r="283" spans="1:8" ht="25.5">
      <c r="A283" s="80" t="s">
        <v>153</v>
      </c>
      <c r="B283" s="48" t="s">
        <v>4</v>
      </c>
      <c r="C283" s="69" t="s">
        <v>2</v>
      </c>
      <c r="D283" s="8" t="s">
        <v>193</v>
      </c>
      <c r="E283" s="171" t="s">
        <v>113</v>
      </c>
      <c r="F283" s="19">
        <v>299636</v>
      </c>
      <c r="G283" s="19">
        <v>299636</v>
      </c>
      <c r="H283" s="261">
        <f t="shared" si="5"/>
        <v>0</v>
      </c>
    </row>
    <row r="284" spans="1:8" ht="12.75">
      <c r="A284" s="80" t="s">
        <v>144</v>
      </c>
      <c r="B284" s="48" t="s">
        <v>4</v>
      </c>
      <c r="C284" s="69" t="s">
        <v>2</v>
      </c>
      <c r="D284" s="8" t="s">
        <v>193</v>
      </c>
      <c r="E284" s="171" t="s">
        <v>146</v>
      </c>
      <c r="F284" s="19">
        <v>20364</v>
      </c>
      <c r="G284" s="19">
        <v>20364</v>
      </c>
      <c r="H284" s="261">
        <f>G284-F284</f>
        <v>0</v>
      </c>
    </row>
    <row r="285" spans="1:8" ht="12.75">
      <c r="A285" s="210" t="s">
        <v>31</v>
      </c>
      <c r="B285" s="39" t="s">
        <v>4</v>
      </c>
      <c r="C285" s="71" t="s">
        <v>2</v>
      </c>
      <c r="D285" s="32" t="s">
        <v>194</v>
      </c>
      <c r="E285" s="164"/>
      <c r="F285" s="33">
        <f>SUM(F286:F292)</f>
        <v>9649283.06</v>
      </c>
      <c r="G285" s="33">
        <f>SUM(G286:G292)</f>
        <v>9649283.06</v>
      </c>
      <c r="H285" s="261">
        <f t="shared" si="5"/>
        <v>0</v>
      </c>
    </row>
    <row r="286" spans="1:8" ht="25.5">
      <c r="A286" s="80" t="s">
        <v>148</v>
      </c>
      <c r="B286" s="48" t="s">
        <v>4</v>
      </c>
      <c r="C286" s="69" t="s">
        <v>2</v>
      </c>
      <c r="D286" s="8" t="s">
        <v>194</v>
      </c>
      <c r="E286" s="176" t="s">
        <v>150</v>
      </c>
      <c r="F286" s="19">
        <v>8176008.27</v>
      </c>
      <c r="G286" s="19">
        <v>8176008.27</v>
      </c>
      <c r="H286" s="261">
        <f t="shared" si="5"/>
        <v>0</v>
      </c>
    </row>
    <row r="287" spans="1:8" ht="25.5">
      <c r="A287" s="80" t="s">
        <v>152</v>
      </c>
      <c r="B287" s="48" t="s">
        <v>4</v>
      </c>
      <c r="C287" s="69" t="s">
        <v>2</v>
      </c>
      <c r="D287" s="8" t="s">
        <v>194</v>
      </c>
      <c r="E287" s="176" t="s">
        <v>151</v>
      </c>
      <c r="F287" s="19">
        <v>109000</v>
      </c>
      <c r="G287" s="19">
        <v>109000</v>
      </c>
      <c r="H287" s="261">
        <f t="shared" si="5"/>
        <v>0</v>
      </c>
    </row>
    <row r="288" spans="1:8" ht="25.5">
      <c r="A288" s="80" t="s">
        <v>110</v>
      </c>
      <c r="B288" s="48" t="s">
        <v>4</v>
      </c>
      <c r="C288" s="69" t="s">
        <v>2</v>
      </c>
      <c r="D288" s="8" t="s">
        <v>194</v>
      </c>
      <c r="E288" s="176" t="s">
        <v>112</v>
      </c>
      <c r="F288" s="19"/>
      <c r="G288" s="19"/>
      <c r="H288" s="261">
        <f t="shared" si="5"/>
        <v>0</v>
      </c>
    </row>
    <row r="289" spans="1:8" ht="23.25" customHeight="1">
      <c r="A289" s="80" t="s">
        <v>153</v>
      </c>
      <c r="B289" s="48" t="s">
        <v>4</v>
      </c>
      <c r="C289" s="69" t="s">
        <v>2</v>
      </c>
      <c r="D289" s="8" t="s">
        <v>194</v>
      </c>
      <c r="E289" s="171" t="s">
        <v>113</v>
      </c>
      <c r="F289" s="19">
        <v>1313747.65</v>
      </c>
      <c r="G289" s="19">
        <v>1313747.65</v>
      </c>
      <c r="H289" s="261">
        <f t="shared" si="5"/>
        <v>0</v>
      </c>
    </row>
    <row r="290" spans="1:8" ht="69" customHeight="1">
      <c r="A290" s="292" t="s">
        <v>147</v>
      </c>
      <c r="B290" s="48" t="s">
        <v>4</v>
      </c>
      <c r="C290" s="69" t="s">
        <v>2</v>
      </c>
      <c r="D290" s="8" t="s">
        <v>194</v>
      </c>
      <c r="E290" s="171" t="s">
        <v>143</v>
      </c>
      <c r="F290" s="19">
        <v>12527.14</v>
      </c>
      <c r="G290" s="19">
        <v>12527.14</v>
      </c>
      <c r="H290" s="261">
        <f t="shared" si="5"/>
        <v>0</v>
      </c>
    </row>
    <row r="291" spans="1:8" ht="12.75">
      <c r="A291" s="80" t="s">
        <v>142</v>
      </c>
      <c r="B291" s="48" t="s">
        <v>4</v>
      </c>
      <c r="C291" s="69" t="s">
        <v>2</v>
      </c>
      <c r="D291" s="8" t="s">
        <v>194</v>
      </c>
      <c r="E291" s="171" t="s">
        <v>145</v>
      </c>
      <c r="F291" s="19">
        <v>24295.93</v>
      </c>
      <c r="G291" s="19">
        <v>24295.93</v>
      </c>
      <c r="H291" s="261">
        <f t="shared" si="5"/>
        <v>0</v>
      </c>
    </row>
    <row r="292" spans="1:8" ht="12.75">
      <c r="A292" s="80" t="s">
        <v>144</v>
      </c>
      <c r="B292" s="48" t="s">
        <v>4</v>
      </c>
      <c r="C292" s="69" t="s">
        <v>2</v>
      </c>
      <c r="D292" s="8" t="s">
        <v>194</v>
      </c>
      <c r="E292" s="171" t="s">
        <v>146</v>
      </c>
      <c r="F292" s="19">
        <v>13704.07</v>
      </c>
      <c r="G292" s="19">
        <v>13704.07</v>
      </c>
      <c r="H292" s="261">
        <f t="shared" si="5"/>
        <v>0</v>
      </c>
    </row>
    <row r="293" spans="1:8" ht="12.75">
      <c r="A293" s="264" t="s">
        <v>227</v>
      </c>
      <c r="B293" s="203" t="s">
        <v>4</v>
      </c>
      <c r="C293" s="204" t="s">
        <v>2</v>
      </c>
      <c r="D293" s="205" t="s">
        <v>295</v>
      </c>
      <c r="E293" s="206"/>
      <c r="F293" s="207">
        <f>F295</f>
        <v>568000</v>
      </c>
      <c r="G293" s="207">
        <f>G294+G295</f>
        <v>648123.63</v>
      </c>
      <c r="H293" s="261">
        <f t="shared" si="5"/>
        <v>80123.63</v>
      </c>
    </row>
    <row r="294" spans="1:8" ht="25.5">
      <c r="A294" s="80" t="s">
        <v>148</v>
      </c>
      <c r="B294" s="38" t="s">
        <v>4</v>
      </c>
      <c r="C294" s="69" t="s">
        <v>2</v>
      </c>
      <c r="D294" s="8" t="s">
        <v>295</v>
      </c>
      <c r="E294" s="171" t="s">
        <v>150</v>
      </c>
      <c r="F294" s="19"/>
      <c r="G294" s="19">
        <v>80123.63</v>
      </c>
      <c r="H294" s="261">
        <f>G294-F294</f>
        <v>80123.63</v>
      </c>
    </row>
    <row r="295" spans="1:8" ht="38.25">
      <c r="A295" s="80" t="s">
        <v>256</v>
      </c>
      <c r="B295" s="38" t="s">
        <v>4</v>
      </c>
      <c r="C295" s="69" t="s">
        <v>2</v>
      </c>
      <c r="D295" s="8" t="s">
        <v>295</v>
      </c>
      <c r="E295" s="171" t="s">
        <v>255</v>
      </c>
      <c r="F295" s="19">
        <v>568000</v>
      </c>
      <c r="G295" s="19">
        <v>568000</v>
      </c>
      <c r="H295" s="261">
        <f t="shared" si="5"/>
        <v>0</v>
      </c>
    </row>
    <row r="296" spans="1:8" ht="41.25" customHeight="1">
      <c r="A296" s="264" t="s">
        <v>330</v>
      </c>
      <c r="B296" s="203" t="s">
        <v>4</v>
      </c>
      <c r="C296" s="204" t="s">
        <v>2</v>
      </c>
      <c r="D296" s="205" t="s">
        <v>331</v>
      </c>
      <c r="E296" s="206"/>
      <c r="F296" s="207">
        <f>SUM(F297:F298)</f>
        <v>266000</v>
      </c>
      <c r="G296" s="207">
        <f>SUM(G297:G298)</f>
        <v>266000</v>
      </c>
      <c r="H296" s="261">
        <f>G296-F296</f>
        <v>0</v>
      </c>
    </row>
    <row r="297" spans="1:8" ht="30" customHeight="1">
      <c r="A297" s="80" t="s">
        <v>148</v>
      </c>
      <c r="B297" s="48" t="s">
        <v>4</v>
      </c>
      <c r="C297" s="69" t="s">
        <v>2</v>
      </c>
      <c r="D297" s="8" t="s">
        <v>331</v>
      </c>
      <c r="E297" s="176" t="s">
        <v>150</v>
      </c>
      <c r="F297" s="19">
        <v>138400</v>
      </c>
      <c r="G297" s="19">
        <v>138400</v>
      </c>
      <c r="H297" s="261">
        <f>G297-F297</f>
        <v>0</v>
      </c>
    </row>
    <row r="298" spans="1:8" ht="38.25">
      <c r="A298" s="80" t="s">
        <v>256</v>
      </c>
      <c r="B298" s="38" t="s">
        <v>4</v>
      </c>
      <c r="C298" s="69" t="s">
        <v>2</v>
      </c>
      <c r="D298" s="8" t="s">
        <v>331</v>
      </c>
      <c r="E298" s="171" t="s">
        <v>255</v>
      </c>
      <c r="F298" s="19">
        <v>127600</v>
      </c>
      <c r="G298" s="19">
        <v>127600</v>
      </c>
      <c r="H298" s="261">
        <f>G298-F298</f>
        <v>0</v>
      </c>
    </row>
    <row r="299" spans="1:8" ht="31.5" customHeight="1">
      <c r="A299" s="265" t="s">
        <v>296</v>
      </c>
      <c r="B299" s="203" t="s">
        <v>4</v>
      </c>
      <c r="C299" s="204" t="s">
        <v>2</v>
      </c>
      <c r="D299" s="205" t="s">
        <v>297</v>
      </c>
      <c r="E299" s="206"/>
      <c r="F299" s="207">
        <f>F300</f>
        <v>149500</v>
      </c>
      <c r="G299" s="207">
        <f>G300</f>
        <v>149500</v>
      </c>
      <c r="H299" s="261">
        <f>G299-F299</f>
        <v>0</v>
      </c>
    </row>
    <row r="300" spans="1:8" ht="38.25">
      <c r="A300" s="80" t="s">
        <v>256</v>
      </c>
      <c r="B300" s="38" t="s">
        <v>4</v>
      </c>
      <c r="C300" s="69" t="s">
        <v>2</v>
      </c>
      <c r="D300" s="8" t="s">
        <v>297</v>
      </c>
      <c r="E300" s="171" t="s">
        <v>255</v>
      </c>
      <c r="F300" s="19">
        <v>149500</v>
      </c>
      <c r="G300" s="19">
        <v>149500</v>
      </c>
      <c r="H300" s="261">
        <f>G300-F300</f>
        <v>0</v>
      </c>
    </row>
    <row r="301" spans="1:8" ht="12.75">
      <c r="A301" s="35" t="s">
        <v>69</v>
      </c>
      <c r="B301" s="45" t="s">
        <v>4</v>
      </c>
      <c r="C301" s="71" t="s">
        <v>2</v>
      </c>
      <c r="D301" s="32" t="s">
        <v>195</v>
      </c>
      <c r="E301" s="164"/>
      <c r="F301" s="33">
        <f>SUM(F302:F303)</f>
        <v>100000</v>
      </c>
      <c r="G301" s="33">
        <f>SUM(G302:G303)</f>
        <v>100000</v>
      </c>
      <c r="H301" s="261">
        <f t="shared" si="5"/>
        <v>0</v>
      </c>
    </row>
    <row r="302" spans="1:8" ht="25.5">
      <c r="A302" s="80" t="s">
        <v>153</v>
      </c>
      <c r="B302" s="46" t="s">
        <v>4</v>
      </c>
      <c r="C302" s="69" t="s">
        <v>2</v>
      </c>
      <c r="D302" s="8" t="s">
        <v>195</v>
      </c>
      <c r="E302" s="171" t="s">
        <v>286</v>
      </c>
      <c r="F302" s="19">
        <v>100000</v>
      </c>
      <c r="G302" s="19">
        <v>100000</v>
      </c>
      <c r="H302" s="261">
        <f>G302-F302</f>
        <v>0</v>
      </c>
    </row>
    <row r="303" spans="1:8" ht="25.5">
      <c r="A303" s="80" t="s">
        <v>153</v>
      </c>
      <c r="B303" s="46" t="s">
        <v>4</v>
      </c>
      <c r="C303" s="69" t="s">
        <v>2</v>
      </c>
      <c r="D303" s="8" t="s">
        <v>195</v>
      </c>
      <c r="E303" s="171" t="s">
        <v>113</v>
      </c>
      <c r="F303" s="19"/>
      <c r="G303" s="19"/>
      <c r="H303" s="261">
        <f t="shared" si="5"/>
        <v>0</v>
      </c>
    </row>
    <row r="304" spans="1:8" ht="25.5">
      <c r="A304" s="35" t="s">
        <v>90</v>
      </c>
      <c r="B304" s="45" t="s">
        <v>4</v>
      </c>
      <c r="C304" s="71" t="s">
        <v>2</v>
      </c>
      <c r="D304" s="32" t="s">
        <v>196</v>
      </c>
      <c r="E304" s="164"/>
      <c r="F304" s="33">
        <f>F305</f>
        <v>0</v>
      </c>
      <c r="G304" s="33">
        <f>G305</f>
        <v>0</v>
      </c>
      <c r="H304" s="261">
        <f t="shared" si="5"/>
        <v>0</v>
      </c>
    </row>
    <row r="305" spans="1:8" ht="25.5">
      <c r="A305" s="80" t="s">
        <v>153</v>
      </c>
      <c r="B305" s="46" t="s">
        <v>4</v>
      </c>
      <c r="C305" s="69" t="s">
        <v>2</v>
      </c>
      <c r="D305" s="8" t="s">
        <v>196</v>
      </c>
      <c r="E305" s="171" t="s">
        <v>113</v>
      </c>
      <c r="F305" s="19"/>
      <c r="G305" s="19"/>
      <c r="H305" s="261">
        <f t="shared" si="5"/>
        <v>0</v>
      </c>
    </row>
    <row r="306" spans="1:8" ht="12.75">
      <c r="A306" s="35" t="s">
        <v>99</v>
      </c>
      <c r="B306" s="45" t="s">
        <v>4</v>
      </c>
      <c r="C306" s="71" t="s">
        <v>2</v>
      </c>
      <c r="D306" s="32" t="s">
        <v>197</v>
      </c>
      <c r="E306" s="164"/>
      <c r="F306" s="33">
        <f>F307</f>
        <v>214198.94</v>
      </c>
      <c r="G306" s="33">
        <f>G307</f>
        <v>214198.94</v>
      </c>
      <c r="H306" s="261">
        <f t="shared" si="5"/>
        <v>0</v>
      </c>
    </row>
    <row r="307" spans="1:8" ht="26.25" customHeight="1">
      <c r="A307" s="80" t="s">
        <v>153</v>
      </c>
      <c r="B307" s="46" t="s">
        <v>4</v>
      </c>
      <c r="C307" s="69" t="s">
        <v>2</v>
      </c>
      <c r="D307" s="8" t="s">
        <v>197</v>
      </c>
      <c r="E307" s="171" t="s">
        <v>113</v>
      </c>
      <c r="F307" s="19">
        <v>214198.94</v>
      </c>
      <c r="G307" s="19">
        <v>214198.94</v>
      </c>
      <c r="H307" s="261">
        <f t="shared" si="5"/>
        <v>0</v>
      </c>
    </row>
    <row r="308" spans="1:8" ht="26.25" customHeight="1">
      <c r="A308" s="265" t="s">
        <v>300</v>
      </c>
      <c r="B308" s="45" t="s">
        <v>4</v>
      </c>
      <c r="C308" s="71" t="s">
        <v>2</v>
      </c>
      <c r="D308" s="32" t="s">
        <v>301</v>
      </c>
      <c r="E308" s="164"/>
      <c r="F308" s="33">
        <f>SUM(F309:F310)</f>
        <v>43300</v>
      </c>
      <c r="G308" s="33">
        <f>SUM(G309:G310)</f>
        <v>43300</v>
      </c>
      <c r="H308" s="261">
        <f>G308-F308</f>
        <v>0</v>
      </c>
    </row>
    <row r="309" spans="1:8" ht="26.25" customHeight="1">
      <c r="A309" s="80" t="s">
        <v>153</v>
      </c>
      <c r="B309" s="46" t="s">
        <v>4</v>
      </c>
      <c r="C309" s="69" t="s">
        <v>2</v>
      </c>
      <c r="D309" s="8" t="s">
        <v>301</v>
      </c>
      <c r="E309" s="171" t="s">
        <v>113</v>
      </c>
      <c r="F309" s="19">
        <v>36500</v>
      </c>
      <c r="G309" s="19">
        <v>36500</v>
      </c>
      <c r="H309" s="261">
        <f>G309-F309</f>
        <v>0</v>
      </c>
    </row>
    <row r="310" spans="1:8" ht="40.5" customHeight="1">
      <c r="A310" s="80" t="s">
        <v>256</v>
      </c>
      <c r="B310" s="46" t="s">
        <v>4</v>
      </c>
      <c r="C310" s="69" t="s">
        <v>2</v>
      </c>
      <c r="D310" s="8" t="s">
        <v>301</v>
      </c>
      <c r="E310" s="171" t="s">
        <v>255</v>
      </c>
      <c r="F310" s="19">
        <v>6800</v>
      </c>
      <c r="G310" s="19">
        <v>6800</v>
      </c>
      <c r="H310" s="261">
        <f>G310-F310</f>
        <v>0</v>
      </c>
    </row>
    <row r="311" spans="1:8" ht="12.75">
      <c r="A311" s="35" t="s">
        <v>100</v>
      </c>
      <c r="B311" s="45" t="s">
        <v>4</v>
      </c>
      <c r="C311" s="71" t="s">
        <v>2</v>
      </c>
      <c r="D311" s="32" t="s">
        <v>198</v>
      </c>
      <c r="E311" s="164"/>
      <c r="F311" s="33">
        <f>F312</f>
        <v>0</v>
      </c>
      <c r="G311" s="33">
        <f>G312</f>
        <v>0</v>
      </c>
      <c r="H311" s="261">
        <f t="shared" si="5"/>
        <v>0</v>
      </c>
    </row>
    <row r="312" spans="1:8" ht="25.5">
      <c r="A312" s="80" t="s">
        <v>153</v>
      </c>
      <c r="B312" s="46" t="s">
        <v>4</v>
      </c>
      <c r="C312" s="69" t="s">
        <v>2</v>
      </c>
      <c r="D312" s="8" t="s">
        <v>198</v>
      </c>
      <c r="E312" s="171" t="s">
        <v>113</v>
      </c>
      <c r="F312" s="19"/>
      <c r="G312" s="19"/>
      <c r="H312" s="261">
        <f t="shared" si="5"/>
        <v>0</v>
      </c>
    </row>
    <row r="313" spans="1:8" ht="38.25">
      <c r="A313" s="211" t="s">
        <v>302</v>
      </c>
      <c r="B313" s="45" t="s">
        <v>4</v>
      </c>
      <c r="C313" s="71" t="s">
        <v>2</v>
      </c>
      <c r="D313" s="32" t="s">
        <v>303</v>
      </c>
      <c r="E313" s="164"/>
      <c r="F313" s="33">
        <f>SUM(F314:F314)</f>
        <v>4140</v>
      </c>
      <c r="G313" s="33">
        <f>SUM(G314:G314)</f>
        <v>4140</v>
      </c>
      <c r="H313" s="261">
        <f t="shared" si="5"/>
        <v>0</v>
      </c>
    </row>
    <row r="314" spans="1:8" ht="25.5">
      <c r="A314" s="80" t="s">
        <v>153</v>
      </c>
      <c r="B314" s="46" t="s">
        <v>4</v>
      </c>
      <c r="C314" s="69" t="s">
        <v>2</v>
      </c>
      <c r="D314" s="8" t="s">
        <v>303</v>
      </c>
      <c r="E314" s="171" t="s">
        <v>113</v>
      </c>
      <c r="F314" s="19">
        <v>4140</v>
      </c>
      <c r="G314" s="19">
        <v>4140</v>
      </c>
      <c r="H314" s="261">
        <f t="shared" si="5"/>
        <v>0</v>
      </c>
    </row>
    <row r="315" spans="1:8" ht="51">
      <c r="A315" s="264" t="s">
        <v>332</v>
      </c>
      <c r="B315" s="203" t="s">
        <v>4</v>
      </c>
      <c r="C315" s="204" t="s">
        <v>2</v>
      </c>
      <c r="D315" s="205" t="s">
        <v>333</v>
      </c>
      <c r="E315" s="206"/>
      <c r="F315" s="207">
        <f>F316</f>
        <v>15378</v>
      </c>
      <c r="G315" s="207">
        <f>G316</f>
        <v>15378</v>
      </c>
      <c r="H315" s="261">
        <f t="shared" si="5"/>
        <v>0</v>
      </c>
    </row>
    <row r="316" spans="1:8" ht="25.5">
      <c r="A316" s="80" t="s">
        <v>148</v>
      </c>
      <c r="B316" s="48" t="s">
        <v>4</v>
      </c>
      <c r="C316" s="69" t="s">
        <v>2</v>
      </c>
      <c r="D316" s="8" t="s">
        <v>333</v>
      </c>
      <c r="E316" s="176" t="s">
        <v>150</v>
      </c>
      <c r="F316" s="19">
        <v>15378</v>
      </c>
      <c r="G316" s="19">
        <v>15378</v>
      </c>
      <c r="H316" s="261">
        <f t="shared" si="5"/>
        <v>0</v>
      </c>
    </row>
    <row r="317" spans="1:8" ht="17.25" customHeight="1">
      <c r="A317" s="241" t="s">
        <v>13</v>
      </c>
      <c r="B317" s="246" t="s">
        <v>7</v>
      </c>
      <c r="C317" s="243"/>
      <c r="D317" s="244"/>
      <c r="E317" s="245"/>
      <c r="F317" s="247">
        <f>F318+F321+F326+F343</f>
        <v>68749819.17</v>
      </c>
      <c r="G317" s="247">
        <f>G318+G321+G326+G343</f>
        <v>68749819.17</v>
      </c>
      <c r="H317" s="261">
        <f t="shared" si="5"/>
        <v>0</v>
      </c>
    </row>
    <row r="318" spans="1:8" ht="12.75">
      <c r="A318" s="28" t="s">
        <v>18</v>
      </c>
      <c r="B318" s="37" t="s">
        <v>7</v>
      </c>
      <c r="C318" s="92" t="s">
        <v>2</v>
      </c>
      <c r="D318" s="7"/>
      <c r="E318" s="163"/>
      <c r="F318" s="20">
        <f>F319</f>
        <v>4000000</v>
      </c>
      <c r="G318" s="20">
        <f>G319</f>
        <v>4000000</v>
      </c>
      <c r="H318" s="261">
        <f t="shared" si="5"/>
        <v>0</v>
      </c>
    </row>
    <row r="319" spans="1:8" ht="15.75" customHeight="1">
      <c r="A319" s="35" t="s">
        <v>37</v>
      </c>
      <c r="B319" s="39" t="s">
        <v>7</v>
      </c>
      <c r="C319" s="71" t="s">
        <v>2</v>
      </c>
      <c r="D319" s="32" t="s">
        <v>199</v>
      </c>
      <c r="E319" s="164"/>
      <c r="F319" s="33">
        <f>F320</f>
        <v>4000000</v>
      </c>
      <c r="G319" s="33">
        <f>G320</f>
        <v>4000000</v>
      </c>
      <c r="H319" s="261">
        <f t="shared" si="5"/>
        <v>0</v>
      </c>
    </row>
    <row r="320" spans="1:8" ht="14.25" customHeight="1">
      <c r="A320" s="13" t="s">
        <v>202</v>
      </c>
      <c r="B320" s="48" t="s">
        <v>7</v>
      </c>
      <c r="C320" s="69" t="s">
        <v>2</v>
      </c>
      <c r="D320" s="8" t="s">
        <v>199</v>
      </c>
      <c r="E320" s="171" t="s">
        <v>203</v>
      </c>
      <c r="F320" s="19">
        <v>4000000</v>
      </c>
      <c r="G320" s="19">
        <v>4000000</v>
      </c>
      <c r="H320" s="261">
        <f t="shared" si="5"/>
        <v>0</v>
      </c>
    </row>
    <row r="321" spans="1:8" ht="18" customHeight="1">
      <c r="A321" s="28" t="s">
        <v>14</v>
      </c>
      <c r="B321" s="37" t="s">
        <v>7</v>
      </c>
      <c r="C321" s="92" t="s">
        <v>9</v>
      </c>
      <c r="D321" s="8"/>
      <c r="E321" s="171"/>
      <c r="F321" s="20">
        <f>F322+F324</f>
        <v>24570000</v>
      </c>
      <c r="G321" s="20">
        <f>G322+G324</f>
        <v>24570000</v>
      </c>
      <c r="H321" s="261">
        <f t="shared" si="5"/>
        <v>0</v>
      </c>
    </row>
    <row r="322" spans="1:8" ht="53.25" customHeight="1">
      <c r="A322" s="235" t="s">
        <v>52</v>
      </c>
      <c r="B322" s="212" t="s">
        <v>7</v>
      </c>
      <c r="C322" s="214" t="s">
        <v>9</v>
      </c>
      <c r="D322" s="204" t="s">
        <v>204</v>
      </c>
      <c r="E322" s="214"/>
      <c r="F322" s="215">
        <f>F323</f>
        <v>23690000</v>
      </c>
      <c r="G322" s="215">
        <f>G323</f>
        <v>23690000</v>
      </c>
      <c r="H322" s="261">
        <f t="shared" si="5"/>
        <v>0</v>
      </c>
    </row>
    <row r="323" spans="1:8" ht="38.25">
      <c r="A323" s="58" t="s">
        <v>165</v>
      </c>
      <c r="B323" s="38" t="s">
        <v>7</v>
      </c>
      <c r="C323" s="69" t="s">
        <v>9</v>
      </c>
      <c r="D323" s="8" t="s">
        <v>204</v>
      </c>
      <c r="E323" s="171" t="s">
        <v>166</v>
      </c>
      <c r="F323" s="19">
        <v>23690000</v>
      </c>
      <c r="G323" s="19">
        <v>23690000</v>
      </c>
      <c r="H323" s="261">
        <f t="shared" si="5"/>
        <v>0</v>
      </c>
    </row>
    <row r="324" spans="1:8" ht="127.5">
      <c r="A324" s="234" t="s">
        <v>47</v>
      </c>
      <c r="B324" s="39" t="s">
        <v>7</v>
      </c>
      <c r="C324" s="71" t="s">
        <v>9</v>
      </c>
      <c r="D324" s="32" t="s">
        <v>205</v>
      </c>
      <c r="E324" s="164"/>
      <c r="F324" s="33">
        <f>F325</f>
        <v>880000</v>
      </c>
      <c r="G324" s="33">
        <f>G325</f>
        <v>880000</v>
      </c>
      <c r="H324" s="261">
        <f t="shared" si="5"/>
        <v>0</v>
      </c>
    </row>
    <row r="325" spans="1:8" ht="27.75" customHeight="1">
      <c r="A325" s="13" t="s">
        <v>200</v>
      </c>
      <c r="B325" s="38" t="s">
        <v>7</v>
      </c>
      <c r="C325" s="69" t="s">
        <v>9</v>
      </c>
      <c r="D325" s="8" t="s">
        <v>205</v>
      </c>
      <c r="E325" s="171" t="s">
        <v>106</v>
      </c>
      <c r="F325" s="23">
        <v>880000</v>
      </c>
      <c r="G325" s="23">
        <v>880000</v>
      </c>
      <c r="H325" s="261">
        <f t="shared" si="5"/>
        <v>0</v>
      </c>
    </row>
    <row r="326" spans="1:8" ht="12.75">
      <c r="A326" s="28" t="s">
        <v>15</v>
      </c>
      <c r="B326" s="37" t="s">
        <v>7</v>
      </c>
      <c r="C326" s="92" t="s">
        <v>11</v>
      </c>
      <c r="D326" s="8"/>
      <c r="E326" s="171"/>
      <c r="F326" s="20">
        <f>F327+F330+F333+F335+F338+F340</f>
        <v>11222819.17</v>
      </c>
      <c r="G326" s="20">
        <f>G327+G330+G333+G335+G338+G340</f>
        <v>11222819.17</v>
      </c>
      <c r="H326" s="261">
        <f t="shared" si="5"/>
        <v>0</v>
      </c>
    </row>
    <row r="327" spans="1:8" ht="12.75">
      <c r="A327" s="35" t="s">
        <v>282</v>
      </c>
      <c r="B327" s="39" t="s">
        <v>7</v>
      </c>
      <c r="C327" s="71" t="s">
        <v>11</v>
      </c>
      <c r="D327" s="32" t="s">
        <v>277</v>
      </c>
      <c r="E327" s="164"/>
      <c r="F327" s="33">
        <f>F328+F329</f>
        <v>3462073.14</v>
      </c>
      <c r="G327" s="33">
        <f>G328+G329</f>
        <v>3462073.14</v>
      </c>
      <c r="H327" s="261">
        <f t="shared" si="5"/>
        <v>0</v>
      </c>
    </row>
    <row r="328" spans="1:8" ht="25.5">
      <c r="A328" s="13" t="s">
        <v>311</v>
      </c>
      <c r="B328" s="38" t="s">
        <v>7</v>
      </c>
      <c r="C328" s="69" t="s">
        <v>11</v>
      </c>
      <c r="D328" s="8" t="s">
        <v>277</v>
      </c>
      <c r="E328" s="171" t="s">
        <v>310</v>
      </c>
      <c r="F328" s="23">
        <v>3019474.51</v>
      </c>
      <c r="G328" s="23">
        <v>3019474.51</v>
      </c>
      <c r="H328" s="261">
        <f t="shared" si="5"/>
        <v>0</v>
      </c>
    </row>
    <row r="329" spans="1:8" ht="12.75">
      <c r="A329" s="13" t="s">
        <v>334</v>
      </c>
      <c r="B329" s="38" t="s">
        <v>7</v>
      </c>
      <c r="C329" s="69" t="s">
        <v>11</v>
      </c>
      <c r="D329" s="8" t="s">
        <v>277</v>
      </c>
      <c r="E329" s="171" t="s">
        <v>310</v>
      </c>
      <c r="F329" s="19">
        <f>3462073.14-F328</f>
        <v>442598.63000000035</v>
      </c>
      <c r="G329" s="19">
        <f>3462073.14-G328</f>
        <v>442598.63000000035</v>
      </c>
      <c r="H329" s="261">
        <f>G329-F329</f>
        <v>0</v>
      </c>
    </row>
    <row r="330" spans="1:8" ht="20.25" customHeight="1">
      <c r="A330" s="35" t="s">
        <v>283</v>
      </c>
      <c r="B330" s="39" t="s">
        <v>7</v>
      </c>
      <c r="C330" s="71" t="s">
        <v>11</v>
      </c>
      <c r="D330" s="32" t="s">
        <v>284</v>
      </c>
      <c r="E330" s="164"/>
      <c r="F330" s="33">
        <f>F331+F332</f>
        <v>1313831.03</v>
      </c>
      <c r="G330" s="33">
        <f>G331+G332</f>
        <v>1313831.03</v>
      </c>
      <c r="H330" s="261">
        <f>G330-F330</f>
        <v>0</v>
      </c>
    </row>
    <row r="331" spans="1:8" ht="17.25" customHeight="1">
      <c r="A331" s="13" t="s">
        <v>312</v>
      </c>
      <c r="B331" s="38" t="s">
        <v>7</v>
      </c>
      <c r="C331" s="69" t="s">
        <v>11</v>
      </c>
      <c r="D331" s="8" t="s">
        <v>284</v>
      </c>
      <c r="E331" s="171" t="s">
        <v>310</v>
      </c>
      <c r="F331" s="19">
        <f>619884.4+147532.87</f>
        <v>767417.27</v>
      </c>
      <c r="G331" s="19">
        <f>619884.4+147532.87</f>
        <v>767417.27</v>
      </c>
      <c r="H331" s="261">
        <f>G331-F331</f>
        <v>0</v>
      </c>
    </row>
    <row r="332" spans="1:8" ht="25.5">
      <c r="A332" s="13" t="s">
        <v>311</v>
      </c>
      <c r="B332" s="38" t="s">
        <v>7</v>
      </c>
      <c r="C332" s="69" t="s">
        <v>11</v>
      </c>
      <c r="D332" s="8" t="s">
        <v>284</v>
      </c>
      <c r="E332" s="171" t="s">
        <v>310</v>
      </c>
      <c r="F332" s="23">
        <v>546413.76</v>
      </c>
      <c r="G332" s="23">
        <v>546413.76</v>
      </c>
      <c r="H332" s="261">
        <f>G332-F332</f>
        <v>0</v>
      </c>
    </row>
    <row r="333" spans="1:8" ht="25.5">
      <c r="A333" s="35" t="s">
        <v>50</v>
      </c>
      <c r="B333" s="39" t="s">
        <v>7</v>
      </c>
      <c r="C333" s="71" t="s">
        <v>11</v>
      </c>
      <c r="D333" s="32" t="s">
        <v>206</v>
      </c>
      <c r="E333" s="164"/>
      <c r="F333" s="33">
        <f>F334</f>
        <v>40000</v>
      </c>
      <c r="G333" s="33">
        <f>G334</f>
        <v>40000</v>
      </c>
      <c r="H333" s="261">
        <f t="shared" si="5"/>
        <v>0</v>
      </c>
    </row>
    <row r="334" spans="1:8" ht="25.5">
      <c r="A334" s="13" t="s">
        <v>200</v>
      </c>
      <c r="B334" s="38" t="s">
        <v>7</v>
      </c>
      <c r="C334" s="69" t="s">
        <v>11</v>
      </c>
      <c r="D334" s="8" t="s">
        <v>206</v>
      </c>
      <c r="E334" s="171" t="s">
        <v>201</v>
      </c>
      <c r="F334" s="23">
        <v>40000</v>
      </c>
      <c r="G334" s="23">
        <v>40000</v>
      </c>
      <c r="H334" s="261">
        <f t="shared" si="5"/>
        <v>0</v>
      </c>
    </row>
    <row r="335" spans="1:8" ht="25.5">
      <c r="A335" s="35" t="s">
        <v>85</v>
      </c>
      <c r="B335" s="39" t="s">
        <v>7</v>
      </c>
      <c r="C335" s="71" t="s">
        <v>11</v>
      </c>
      <c r="D335" s="32" t="s">
        <v>242</v>
      </c>
      <c r="E335" s="164"/>
      <c r="F335" s="33">
        <f>SUM(F336:F337)</f>
        <v>5586915</v>
      </c>
      <c r="G335" s="33">
        <f>SUM(G336:G337)</f>
        <v>5586915</v>
      </c>
      <c r="H335" s="261">
        <f t="shared" si="5"/>
        <v>0</v>
      </c>
    </row>
    <row r="336" spans="1:8" ht="25.5">
      <c r="A336" s="13" t="s">
        <v>200</v>
      </c>
      <c r="B336" s="48" t="s">
        <v>7</v>
      </c>
      <c r="C336" s="69" t="s">
        <v>11</v>
      </c>
      <c r="D336" s="8" t="s">
        <v>242</v>
      </c>
      <c r="E336" s="171" t="s">
        <v>201</v>
      </c>
      <c r="F336" s="19">
        <v>2608000</v>
      </c>
      <c r="G336" s="19">
        <v>2608000</v>
      </c>
      <c r="H336" s="261">
        <f t="shared" si="5"/>
        <v>0</v>
      </c>
    </row>
    <row r="337" spans="1:8" ht="25.5">
      <c r="A337" s="13" t="s">
        <v>200</v>
      </c>
      <c r="B337" s="48" t="s">
        <v>7</v>
      </c>
      <c r="C337" s="69" t="s">
        <v>11</v>
      </c>
      <c r="D337" s="8" t="s">
        <v>242</v>
      </c>
      <c r="E337" s="260" t="s">
        <v>106</v>
      </c>
      <c r="F337" s="19">
        <v>2978915</v>
      </c>
      <c r="G337" s="19">
        <v>2978915</v>
      </c>
      <c r="H337" s="261">
        <f aca="true" t="shared" si="6" ref="H337:H385">G337-F337</f>
        <v>0</v>
      </c>
    </row>
    <row r="338" spans="1:8" ht="12.75">
      <c r="A338" s="35" t="s">
        <v>48</v>
      </c>
      <c r="B338" s="50" t="s">
        <v>7</v>
      </c>
      <c r="C338" s="104" t="s">
        <v>11</v>
      </c>
      <c r="D338" s="32" t="s">
        <v>207</v>
      </c>
      <c r="E338" s="32"/>
      <c r="F338" s="33">
        <f>F339</f>
        <v>600000</v>
      </c>
      <c r="G338" s="33">
        <f>G339</f>
        <v>600000</v>
      </c>
      <c r="H338" s="261">
        <f t="shared" si="6"/>
        <v>0</v>
      </c>
    </row>
    <row r="339" spans="1:8" ht="25.5">
      <c r="A339" s="13" t="s">
        <v>200</v>
      </c>
      <c r="B339" s="38" t="s">
        <v>7</v>
      </c>
      <c r="C339" s="69" t="s">
        <v>11</v>
      </c>
      <c r="D339" s="8" t="s">
        <v>207</v>
      </c>
      <c r="E339" s="171" t="s">
        <v>106</v>
      </c>
      <c r="F339" s="81">
        <v>600000</v>
      </c>
      <c r="G339" s="81">
        <v>600000</v>
      </c>
      <c r="H339" s="261">
        <f t="shared" si="6"/>
        <v>0</v>
      </c>
    </row>
    <row r="340" spans="1:8" ht="17.25" customHeight="1">
      <c r="A340" s="35" t="s">
        <v>105</v>
      </c>
      <c r="B340" s="50" t="s">
        <v>7</v>
      </c>
      <c r="C340" s="104" t="s">
        <v>11</v>
      </c>
      <c r="D340" s="32" t="s">
        <v>208</v>
      </c>
      <c r="E340" s="189"/>
      <c r="F340" s="33">
        <f>SUM(F341:F342)</f>
        <v>220000</v>
      </c>
      <c r="G340" s="33">
        <f>SUM(G341:G342)</f>
        <v>220000</v>
      </c>
      <c r="H340" s="261">
        <f t="shared" si="6"/>
        <v>0</v>
      </c>
    </row>
    <row r="341" spans="1:8" ht="39" customHeight="1">
      <c r="A341" s="80" t="s">
        <v>285</v>
      </c>
      <c r="B341" s="38" t="s">
        <v>7</v>
      </c>
      <c r="C341" s="69" t="s">
        <v>11</v>
      </c>
      <c r="D341" s="8" t="s">
        <v>208</v>
      </c>
      <c r="E341" s="171" t="s">
        <v>286</v>
      </c>
      <c r="F341" s="81">
        <v>184692.08</v>
      </c>
      <c r="G341" s="81">
        <v>184692.08</v>
      </c>
      <c r="H341" s="261">
        <f>G341-F341</f>
        <v>0</v>
      </c>
    </row>
    <row r="342" spans="1:8" ht="32.25" customHeight="1">
      <c r="A342" s="13" t="s">
        <v>200</v>
      </c>
      <c r="B342" s="38" t="s">
        <v>7</v>
      </c>
      <c r="C342" s="69" t="s">
        <v>11</v>
      </c>
      <c r="D342" s="8" t="s">
        <v>208</v>
      </c>
      <c r="E342" s="171" t="s">
        <v>113</v>
      </c>
      <c r="F342" s="81">
        <v>35307.92</v>
      </c>
      <c r="G342" s="81">
        <v>35307.92</v>
      </c>
      <c r="H342" s="261">
        <f t="shared" si="6"/>
        <v>0</v>
      </c>
    </row>
    <row r="343" spans="1:8" ht="12.75">
      <c r="A343" s="28" t="s">
        <v>70</v>
      </c>
      <c r="B343" s="37" t="s">
        <v>7</v>
      </c>
      <c r="C343" s="92" t="s">
        <v>12</v>
      </c>
      <c r="D343" s="11"/>
      <c r="E343" s="190"/>
      <c r="F343" s="20">
        <f>F344+F346+F352+F354+F357+F359</f>
        <v>28957000</v>
      </c>
      <c r="G343" s="20">
        <f>G344+G346+G352+G354+G357+G359</f>
        <v>28957000</v>
      </c>
      <c r="H343" s="261">
        <f t="shared" si="6"/>
        <v>0</v>
      </c>
    </row>
    <row r="344" spans="1:8" ht="63.75">
      <c r="A344" s="35" t="s">
        <v>101</v>
      </c>
      <c r="B344" s="45" t="s">
        <v>7</v>
      </c>
      <c r="C344" s="102" t="s">
        <v>12</v>
      </c>
      <c r="D344" s="32" t="s">
        <v>209</v>
      </c>
      <c r="E344" s="184"/>
      <c r="F344" s="33">
        <f>F345</f>
        <v>18866000</v>
      </c>
      <c r="G344" s="33">
        <f>G345</f>
        <v>18866000</v>
      </c>
      <c r="H344" s="261">
        <f t="shared" si="6"/>
        <v>0</v>
      </c>
    </row>
    <row r="345" spans="1:8" ht="25.5">
      <c r="A345" s="13" t="s">
        <v>200</v>
      </c>
      <c r="B345" s="46" t="s">
        <v>7</v>
      </c>
      <c r="C345" s="103" t="s">
        <v>12</v>
      </c>
      <c r="D345" s="8" t="s">
        <v>209</v>
      </c>
      <c r="E345" s="185" t="s">
        <v>201</v>
      </c>
      <c r="F345" s="19">
        <v>18866000</v>
      </c>
      <c r="G345" s="19">
        <v>18866000</v>
      </c>
      <c r="H345" s="261">
        <f t="shared" si="6"/>
        <v>0</v>
      </c>
    </row>
    <row r="346" spans="1:8" ht="12.75">
      <c r="A346" s="108" t="s">
        <v>71</v>
      </c>
      <c r="B346" s="45" t="s">
        <v>7</v>
      </c>
      <c r="C346" s="102" t="s">
        <v>12</v>
      </c>
      <c r="D346" s="32" t="s">
        <v>210</v>
      </c>
      <c r="E346" s="184"/>
      <c r="F346" s="33">
        <f>SUM(F347:F351)</f>
        <v>590000</v>
      </c>
      <c r="G346" s="33">
        <f>SUM(G347:G351)</f>
        <v>590000</v>
      </c>
      <c r="H346" s="261">
        <f t="shared" si="6"/>
        <v>0</v>
      </c>
    </row>
    <row r="347" spans="1:8" ht="25.5">
      <c r="A347" s="80" t="s">
        <v>152</v>
      </c>
      <c r="B347" s="38" t="s">
        <v>7</v>
      </c>
      <c r="C347" s="69" t="s">
        <v>12</v>
      </c>
      <c r="D347" s="8" t="s">
        <v>210</v>
      </c>
      <c r="E347" s="171" t="s">
        <v>151</v>
      </c>
      <c r="F347" s="19">
        <v>46822</v>
      </c>
      <c r="G347" s="19">
        <v>46822</v>
      </c>
      <c r="H347" s="261">
        <f t="shared" si="6"/>
        <v>0</v>
      </c>
    </row>
    <row r="348" spans="1:8" ht="31.5" customHeight="1">
      <c r="A348" s="80" t="s">
        <v>114</v>
      </c>
      <c r="B348" s="38" t="s">
        <v>7</v>
      </c>
      <c r="C348" s="69" t="s">
        <v>12</v>
      </c>
      <c r="D348" s="8" t="s">
        <v>210</v>
      </c>
      <c r="E348" s="171" t="s">
        <v>115</v>
      </c>
      <c r="F348" s="19">
        <v>448000</v>
      </c>
      <c r="G348" s="19">
        <v>448000</v>
      </c>
      <c r="H348" s="261">
        <f t="shared" si="6"/>
        <v>0</v>
      </c>
    </row>
    <row r="349" spans="1:8" ht="12.75">
      <c r="A349" s="80" t="s">
        <v>130</v>
      </c>
      <c r="B349" s="38" t="s">
        <v>7</v>
      </c>
      <c r="C349" s="69" t="s">
        <v>12</v>
      </c>
      <c r="D349" s="8" t="s">
        <v>210</v>
      </c>
      <c r="E349" s="171" t="s">
        <v>132</v>
      </c>
      <c r="F349" s="19">
        <v>20840</v>
      </c>
      <c r="G349" s="19">
        <v>20840</v>
      </c>
      <c r="H349" s="261">
        <f t="shared" si="6"/>
        <v>0</v>
      </c>
    </row>
    <row r="350" spans="1:8" ht="25.5">
      <c r="A350" s="80" t="s">
        <v>110</v>
      </c>
      <c r="B350" s="38" t="s">
        <v>7</v>
      </c>
      <c r="C350" s="69" t="s">
        <v>12</v>
      </c>
      <c r="D350" s="8" t="s">
        <v>210</v>
      </c>
      <c r="E350" s="171" t="s">
        <v>112</v>
      </c>
      <c r="F350" s="19"/>
      <c r="G350" s="19"/>
      <c r="H350" s="261">
        <f t="shared" si="6"/>
        <v>0</v>
      </c>
    </row>
    <row r="351" spans="1:8" ht="25.5">
      <c r="A351" s="80" t="s">
        <v>111</v>
      </c>
      <c r="B351" s="38" t="s">
        <v>7</v>
      </c>
      <c r="C351" s="69" t="s">
        <v>12</v>
      </c>
      <c r="D351" s="8" t="s">
        <v>210</v>
      </c>
      <c r="E351" s="171" t="s">
        <v>113</v>
      </c>
      <c r="F351" s="19">
        <v>74338</v>
      </c>
      <c r="G351" s="19">
        <v>74338</v>
      </c>
      <c r="H351" s="261">
        <f t="shared" si="6"/>
        <v>0</v>
      </c>
    </row>
    <row r="352" spans="1:8" ht="53.25" customHeight="1">
      <c r="A352" s="59" t="s">
        <v>304</v>
      </c>
      <c r="B352" s="36" t="s">
        <v>7</v>
      </c>
      <c r="C352" s="167" t="s">
        <v>12</v>
      </c>
      <c r="D352" s="139" t="s">
        <v>305</v>
      </c>
      <c r="E352" s="191"/>
      <c r="F352" s="141">
        <f>F353</f>
        <v>2956500</v>
      </c>
      <c r="G352" s="141">
        <f>G353</f>
        <v>2956500</v>
      </c>
      <c r="H352" s="261">
        <f>G352-F352</f>
        <v>0</v>
      </c>
    </row>
    <row r="353" spans="1:8" ht="38.25">
      <c r="A353" s="80" t="s">
        <v>279</v>
      </c>
      <c r="B353" s="51" t="s">
        <v>7</v>
      </c>
      <c r="C353" s="168" t="s">
        <v>12</v>
      </c>
      <c r="D353" s="143" t="s">
        <v>305</v>
      </c>
      <c r="E353" s="188" t="s">
        <v>278</v>
      </c>
      <c r="F353" s="145">
        <v>2956500</v>
      </c>
      <c r="G353" s="145">
        <v>2956500</v>
      </c>
      <c r="H353" s="261">
        <f>G353-F353</f>
        <v>0</v>
      </c>
    </row>
    <row r="354" spans="1:8" ht="51">
      <c r="A354" s="35" t="s">
        <v>59</v>
      </c>
      <c r="B354" s="45" t="s">
        <v>7</v>
      </c>
      <c r="C354" s="102" t="s">
        <v>12</v>
      </c>
      <c r="D354" s="32" t="s">
        <v>211</v>
      </c>
      <c r="E354" s="184"/>
      <c r="F354" s="33">
        <f>F355+F356</f>
        <v>4472000</v>
      </c>
      <c r="G354" s="33">
        <f>G355+G356</f>
        <v>4472000</v>
      </c>
      <c r="H354" s="261">
        <f t="shared" si="6"/>
        <v>0</v>
      </c>
    </row>
    <row r="355" spans="1:8" ht="25.5">
      <c r="A355" s="13" t="s">
        <v>200</v>
      </c>
      <c r="B355" s="46" t="s">
        <v>7</v>
      </c>
      <c r="C355" s="103" t="s">
        <v>12</v>
      </c>
      <c r="D355" s="8" t="s">
        <v>211</v>
      </c>
      <c r="E355" s="185" t="s">
        <v>201</v>
      </c>
      <c r="F355" s="19">
        <v>4249717.55</v>
      </c>
      <c r="G355" s="19">
        <v>4249717.55</v>
      </c>
      <c r="H355" s="261">
        <f t="shared" si="6"/>
        <v>0</v>
      </c>
    </row>
    <row r="356" spans="1:8" ht="12.75">
      <c r="A356" s="13" t="s">
        <v>107</v>
      </c>
      <c r="B356" s="46" t="s">
        <v>213</v>
      </c>
      <c r="C356" s="103" t="s">
        <v>12</v>
      </c>
      <c r="D356" s="8" t="s">
        <v>211</v>
      </c>
      <c r="E356" s="185" t="s">
        <v>106</v>
      </c>
      <c r="F356" s="19">
        <v>222282.45</v>
      </c>
      <c r="G356" s="19">
        <v>222282.45</v>
      </c>
      <c r="H356" s="261">
        <f t="shared" si="6"/>
        <v>0</v>
      </c>
    </row>
    <row r="357" spans="1:8" ht="38.25">
      <c r="A357" s="59" t="s">
        <v>44</v>
      </c>
      <c r="B357" s="36" t="s">
        <v>7</v>
      </c>
      <c r="C357" s="167" t="s">
        <v>12</v>
      </c>
      <c r="D357" s="139" t="s">
        <v>212</v>
      </c>
      <c r="E357" s="191"/>
      <c r="F357" s="141">
        <f>F358</f>
        <v>630500</v>
      </c>
      <c r="G357" s="141">
        <f>G358</f>
        <v>630500</v>
      </c>
      <c r="H357" s="261">
        <f t="shared" si="6"/>
        <v>0</v>
      </c>
    </row>
    <row r="358" spans="1:8" ht="35.25" customHeight="1">
      <c r="A358" s="80" t="s">
        <v>279</v>
      </c>
      <c r="B358" s="51" t="s">
        <v>7</v>
      </c>
      <c r="C358" s="168" t="s">
        <v>12</v>
      </c>
      <c r="D358" s="143" t="s">
        <v>212</v>
      </c>
      <c r="E358" s="188" t="s">
        <v>278</v>
      </c>
      <c r="F358" s="145">
        <v>630500</v>
      </c>
      <c r="G358" s="145">
        <v>630500</v>
      </c>
      <c r="H358" s="261">
        <f t="shared" si="6"/>
        <v>0</v>
      </c>
    </row>
    <row r="359" spans="1:8" ht="25.5">
      <c r="A359" s="108" t="s">
        <v>93</v>
      </c>
      <c r="B359" s="45" t="s">
        <v>7</v>
      </c>
      <c r="C359" s="102" t="s">
        <v>12</v>
      </c>
      <c r="D359" s="32" t="s">
        <v>281</v>
      </c>
      <c r="E359" s="184"/>
      <c r="F359" s="33">
        <f>F360+F361</f>
        <v>1442000</v>
      </c>
      <c r="G359" s="33">
        <f>G360+G361</f>
        <v>1442000</v>
      </c>
      <c r="H359" s="261">
        <f t="shared" si="6"/>
        <v>0</v>
      </c>
    </row>
    <row r="360" spans="1:8" ht="25.5">
      <c r="A360" s="80" t="s">
        <v>111</v>
      </c>
      <c r="B360" s="46" t="s">
        <v>7</v>
      </c>
      <c r="C360" s="103" t="s">
        <v>12</v>
      </c>
      <c r="D360" s="8" t="s">
        <v>281</v>
      </c>
      <c r="E360" s="185" t="s">
        <v>113</v>
      </c>
      <c r="F360" s="19">
        <v>558355.35</v>
      </c>
      <c r="G360" s="19">
        <v>558355.35</v>
      </c>
      <c r="H360" s="261">
        <f t="shared" si="6"/>
        <v>0</v>
      </c>
    </row>
    <row r="361" spans="1:8" ht="12.75">
      <c r="A361" s="13" t="s">
        <v>107</v>
      </c>
      <c r="B361" s="46" t="s">
        <v>7</v>
      </c>
      <c r="C361" s="103" t="s">
        <v>12</v>
      </c>
      <c r="D361" s="8" t="s">
        <v>281</v>
      </c>
      <c r="E361" s="185" t="s">
        <v>106</v>
      </c>
      <c r="F361" s="19">
        <v>883644.65</v>
      </c>
      <c r="G361" s="19">
        <v>883644.65</v>
      </c>
      <c r="H361" s="261">
        <f t="shared" si="6"/>
        <v>0</v>
      </c>
    </row>
    <row r="362" spans="1:8" ht="12.75">
      <c r="A362" s="113" t="s">
        <v>72</v>
      </c>
      <c r="B362" s="114" t="s">
        <v>38</v>
      </c>
      <c r="C362" s="115"/>
      <c r="D362" s="78"/>
      <c r="E362" s="192"/>
      <c r="F362" s="116">
        <f>F363</f>
        <v>534395.28</v>
      </c>
      <c r="G362" s="116">
        <f>G363</f>
        <v>434395.28</v>
      </c>
      <c r="H362" s="261">
        <f t="shared" si="6"/>
        <v>-100000</v>
      </c>
    </row>
    <row r="363" spans="1:8" ht="12.75">
      <c r="A363" s="117" t="s">
        <v>81</v>
      </c>
      <c r="B363" s="65" t="s">
        <v>38</v>
      </c>
      <c r="C363" s="100" t="s">
        <v>8</v>
      </c>
      <c r="D363" s="7"/>
      <c r="E363" s="186"/>
      <c r="F363" s="20">
        <f>F364+F366+F368</f>
        <v>534395.28</v>
      </c>
      <c r="G363" s="20">
        <f>G364+G366+G368</f>
        <v>434395.28</v>
      </c>
      <c r="H363" s="261">
        <f t="shared" si="6"/>
        <v>-100000</v>
      </c>
    </row>
    <row r="364" spans="1:8" ht="12.75">
      <c r="A364" s="135" t="s">
        <v>227</v>
      </c>
      <c r="B364" s="203" t="s">
        <v>38</v>
      </c>
      <c r="C364" s="204" t="s">
        <v>8</v>
      </c>
      <c r="D364" s="205" t="s">
        <v>307</v>
      </c>
      <c r="E364" s="206"/>
      <c r="F364" s="207">
        <f>F365</f>
        <v>83770</v>
      </c>
      <c r="G364" s="207">
        <f>G365</f>
        <v>83770</v>
      </c>
      <c r="H364" s="261">
        <f t="shared" si="6"/>
        <v>0</v>
      </c>
    </row>
    <row r="365" spans="1:8" ht="38.25">
      <c r="A365" s="80" t="s">
        <v>256</v>
      </c>
      <c r="B365" s="38" t="s">
        <v>38</v>
      </c>
      <c r="C365" s="69" t="s">
        <v>8</v>
      </c>
      <c r="D365" s="8" t="s">
        <v>307</v>
      </c>
      <c r="E365" s="171" t="s">
        <v>255</v>
      </c>
      <c r="F365" s="19">
        <v>83770</v>
      </c>
      <c r="G365" s="19">
        <v>83770</v>
      </c>
      <c r="H365" s="261">
        <f t="shared" si="6"/>
        <v>0</v>
      </c>
    </row>
    <row r="366" spans="1:8" ht="25.5">
      <c r="A366" s="35" t="s">
        <v>73</v>
      </c>
      <c r="B366" s="50" t="s">
        <v>38</v>
      </c>
      <c r="C366" s="104" t="s">
        <v>8</v>
      </c>
      <c r="D366" s="32" t="s">
        <v>313</v>
      </c>
      <c r="E366" s="189"/>
      <c r="F366" s="33">
        <f>F367</f>
        <v>100625.28</v>
      </c>
      <c r="G366" s="33">
        <f>G367</f>
        <v>100625.28</v>
      </c>
      <c r="H366" s="261">
        <f>G366-F366</f>
        <v>0</v>
      </c>
    </row>
    <row r="367" spans="1:8" ht="25.5">
      <c r="A367" s="80" t="s">
        <v>111</v>
      </c>
      <c r="B367" s="38" t="s">
        <v>38</v>
      </c>
      <c r="C367" s="69" t="s">
        <v>8</v>
      </c>
      <c r="D367" s="8" t="s">
        <v>313</v>
      </c>
      <c r="E367" s="171" t="s">
        <v>113</v>
      </c>
      <c r="F367" s="81">
        <v>100625.28</v>
      </c>
      <c r="G367" s="81">
        <v>100625.28</v>
      </c>
      <c r="H367" s="261">
        <f>G367-F367</f>
        <v>0</v>
      </c>
    </row>
    <row r="368" spans="1:8" ht="25.5">
      <c r="A368" s="35" t="s">
        <v>73</v>
      </c>
      <c r="B368" s="50" t="s">
        <v>38</v>
      </c>
      <c r="C368" s="104" t="s">
        <v>8</v>
      </c>
      <c r="D368" s="32" t="s">
        <v>214</v>
      </c>
      <c r="E368" s="189"/>
      <c r="F368" s="33">
        <f>SUM(F369:F371)</f>
        <v>350000</v>
      </c>
      <c r="G368" s="33">
        <f>SUM(G369:G371)</f>
        <v>250000</v>
      </c>
      <c r="H368" s="261">
        <f t="shared" si="6"/>
        <v>-100000</v>
      </c>
    </row>
    <row r="369" spans="1:8" ht="38.25">
      <c r="A369" s="80" t="s">
        <v>285</v>
      </c>
      <c r="B369" s="38" t="s">
        <v>38</v>
      </c>
      <c r="C369" s="69" t="s">
        <v>8</v>
      </c>
      <c r="D369" s="8" t="s">
        <v>214</v>
      </c>
      <c r="E369" s="171" t="s">
        <v>286</v>
      </c>
      <c r="F369" s="81">
        <v>210597.21</v>
      </c>
      <c r="G369" s="81">
        <v>110597.21</v>
      </c>
      <c r="H369" s="261">
        <f>G369-F369</f>
        <v>-99999.99999999999</v>
      </c>
    </row>
    <row r="370" spans="1:8" ht="29.25" customHeight="1">
      <c r="A370" s="80" t="s">
        <v>111</v>
      </c>
      <c r="B370" s="38" t="s">
        <v>38</v>
      </c>
      <c r="C370" s="69" t="s">
        <v>8</v>
      </c>
      <c r="D370" s="8" t="s">
        <v>214</v>
      </c>
      <c r="E370" s="171" t="s">
        <v>113</v>
      </c>
      <c r="F370" s="81">
        <v>104102.79</v>
      </c>
      <c r="G370" s="81">
        <v>104102.79</v>
      </c>
      <c r="H370" s="261">
        <f t="shared" si="6"/>
        <v>0</v>
      </c>
    </row>
    <row r="371" spans="1:8" ht="15" customHeight="1">
      <c r="A371" s="13" t="s">
        <v>107</v>
      </c>
      <c r="B371" s="38" t="s">
        <v>38</v>
      </c>
      <c r="C371" s="69" t="s">
        <v>8</v>
      </c>
      <c r="D371" s="8" t="s">
        <v>214</v>
      </c>
      <c r="E371" s="171" t="s">
        <v>106</v>
      </c>
      <c r="F371" s="81">
        <v>35300</v>
      </c>
      <c r="G371" s="81">
        <v>35300</v>
      </c>
      <c r="H371" s="261">
        <f t="shared" si="6"/>
        <v>0</v>
      </c>
    </row>
    <row r="372" spans="1:8" ht="17.25" customHeight="1">
      <c r="A372" s="87" t="s">
        <v>74</v>
      </c>
      <c r="B372" s="85" t="s">
        <v>6</v>
      </c>
      <c r="C372" s="115"/>
      <c r="D372" s="78"/>
      <c r="E372" s="192"/>
      <c r="F372" s="116">
        <f aca="true" t="shared" si="7" ref="F372:G374">F373</f>
        <v>600000</v>
      </c>
      <c r="G372" s="116">
        <f t="shared" si="7"/>
        <v>600000</v>
      </c>
      <c r="H372" s="261">
        <f t="shared" si="6"/>
        <v>0</v>
      </c>
    </row>
    <row r="373" spans="1:8" ht="18" customHeight="1">
      <c r="A373" s="117" t="s">
        <v>34</v>
      </c>
      <c r="B373" s="65" t="s">
        <v>6</v>
      </c>
      <c r="C373" s="100" t="s">
        <v>9</v>
      </c>
      <c r="D373" s="7"/>
      <c r="E373" s="186"/>
      <c r="F373" s="20">
        <f t="shared" si="7"/>
        <v>600000</v>
      </c>
      <c r="G373" s="20">
        <f t="shared" si="7"/>
        <v>600000</v>
      </c>
      <c r="H373" s="261">
        <f t="shared" si="6"/>
        <v>0</v>
      </c>
    </row>
    <row r="374" spans="1:8" ht="25.5">
      <c r="A374" s="158" t="s">
        <v>75</v>
      </c>
      <c r="B374" s="131" t="s">
        <v>6</v>
      </c>
      <c r="C374" s="97" t="s">
        <v>9</v>
      </c>
      <c r="D374" s="15" t="s">
        <v>215</v>
      </c>
      <c r="E374" s="177"/>
      <c r="F374" s="18">
        <f t="shared" si="7"/>
        <v>600000</v>
      </c>
      <c r="G374" s="18">
        <f t="shared" si="7"/>
        <v>600000</v>
      </c>
      <c r="H374" s="261">
        <f t="shared" si="6"/>
        <v>0</v>
      </c>
    </row>
    <row r="375" spans="1:8" ht="38.25">
      <c r="A375" s="53" t="s">
        <v>216</v>
      </c>
      <c r="B375" s="38" t="s">
        <v>6</v>
      </c>
      <c r="C375" s="69" t="s">
        <v>9</v>
      </c>
      <c r="D375" s="8" t="s">
        <v>215</v>
      </c>
      <c r="E375" s="171" t="s">
        <v>217</v>
      </c>
      <c r="F375" s="81">
        <v>600000</v>
      </c>
      <c r="G375" s="81">
        <v>600000</v>
      </c>
      <c r="H375" s="261">
        <f t="shared" si="6"/>
        <v>0</v>
      </c>
    </row>
    <row r="376" spans="1:8" ht="17.25" customHeight="1">
      <c r="A376" s="122" t="s">
        <v>68</v>
      </c>
      <c r="B376" s="118" t="s">
        <v>60</v>
      </c>
      <c r="C376" s="120"/>
      <c r="D376" s="119"/>
      <c r="E376" s="161"/>
      <c r="F376" s="121">
        <f aca="true" t="shared" si="8" ref="F376:G378">F377</f>
        <v>2000000</v>
      </c>
      <c r="G376" s="121">
        <f t="shared" si="8"/>
        <v>1275838.03</v>
      </c>
      <c r="H376" s="261">
        <f t="shared" si="6"/>
        <v>-724161.97</v>
      </c>
    </row>
    <row r="377" spans="1:8" ht="18.75" customHeight="1">
      <c r="A377" s="123" t="s">
        <v>76</v>
      </c>
      <c r="B377" s="37" t="s">
        <v>60</v>
      </c>
      <c r="C377" s="89" t="s">
        <v>2</v>
      </c>
      <c r="D377" s="16"/>
      <c r="E377" s="193"/>
      <c r="F377" s="124">
        <f t="shared" si="8"/>
        <v>2000000</v>
      </c>
      <c r="G377" s="124">
        <f t="shared" si="8"/>
        <v>1275838.03</v>
      </c>
      <c r="H377" s="261">
        <f t="shared" si="6"/>
        <v>-724161.97</v>
      </c>
    </row>
    <row r="378" spans="1:8" ht="12.75">
      <c r="A378" s="112" t="s">
        <v>83</v>
      </c>
      <c r="B378" s="39" t="s">
        <v>60</v>
      </c>
      <c r="C378" s="71" t="s">
        <v>2</v>
      </c>
      <c r="D378" s="32" t="s">
        <v>218</v>
      </c>
      <c r="E378" s="164"/>
      <c r="F378" s="125">
        <f t="shared" si="8"/>
        <v>2000000</v>
      </c>
      <c r="G378" s="125">
        <f t="shared" si="8"/>
        <v>1275838.03</v>
      </c>
      <c r="H378" s="261">
        <f t="shared" si="6"/>
        <v>-724161.97</v>
      </c>
    </row>
    <row r="379" spans="1:8" ht="12.75">
      <c r="A379" s="105" t="s">
        <v>219</v>
      </c>
      <c r="B379" s="38" t="s">
        <v>60</v>
      </c>
      <c r="C379" s="69" t="s">
        <v>2</v>
      </c>
      <c r="D379" s="8" t="s">
        <v>218</v>
      </c>
      <c r="E379" s="171" t="s">
        <v>220</v>
      </c>
      <c r="F379" s="81">
        <v>2000000</v>
      </c>
      <c r="G379" s="81">
        <v>1275838.03</v>
      </c>
      <c r="H379" s="261">
        <f t="shared" si="6"/>
        <v>-724161.97</v>
      </c>
    </row>
    <row r="380" spans="1:8" ht="30.75" customHeight="1">
      <c r="A380" s="87" t="s">
        <v>77</v>
      </c>
      <c r="B380" s="77" t="s">
        <v>45</v>
      </c>
      <c r="C380" s="98"/>
      <c r="D380" s="78"/>
      <c r="E380" s="162"/>
      <c r="F380" s="116">
        <f>F381</f>
        <v>8384000</v>
      </c>
      <c r="G380" s="116">
        <f>G381</f>
        <v>8384000</v>
      </c>
      <c r="H380" s="261">
        <f t="shared" si="6"/>
        <v>0</v>
      </c>
    </row>
    <row r="381" spans="1:8" ht="25.5">
      <c r="A381" s="60" t="s">
        <v>78</v>
      </c>
      <c r="B381" s="76" t="s">
        <v>45</v>
      </c>
      <c r="C381" s="169" t="s">
        <v>2</v>
      </c>
      <c r="D381" s="16"/>
      <c r="E381" s="194"/>
      <c r="F381" s="20">
        <f>F382+F384</f>
        <v>8384000</v>
      </c>
      <c r="G381" s="20">
        <f>G382+G384</f>
        <v>8384000</v>
      </c>
      <c r="H381" s="261">
        <f t="shared" si="6"/>
        <v>0</v>
      </c>
    </row>
    <row r="382" spans="1:8" ht="12.75">
      <c r="A382" s="75" t="s">
        <v>54</v>
      </c>
      <c r="B382" s="72" t="s">
        <v>45</v>
      </c>
      <c r="C382" s="72" t="s">
        <v>2</v>
      </c>
      <c r="D382" s="74" t="s">
        <v>221</v>
      </c>
      <c r="E382" s="195"/>
      <c r="F382" s="33">
        <f>F383</f>
        <v>4000000</v>
      </c>
      <c r="G382" s="33">
        <f>G383</f>
        <v>4000000</v>
      </c>
      <c r="H382" s="261">
        <f t="shared" si="6"/>
        <v>0</v>
      </c>
    </row>
    <row r="383" spans="1:8" ht="12.75">
      <c r="A383" s="88" t="s">
        <v>222</v>
      </c>
      <c r="B383" s="6" t="s">
        <v>45</v>
      </c>
      <c r="C383" s="90" t="s">
        <v>2</v>
      </c>
      <c r="D383" s="17" t="s">
        <v>221</v>
      </c>
      <c r="E383" s="31" t="s">
        <v>223</v>
      </c>
      <c r="F383" s="24">
        <v>4000000</v>
      </c>
      <c r="G383" s="24">
        <v>4000000</v>
      </c>
      <c r="H383" s="261">
        <f t="shared" si="6"/>
        <v>0</v>
      </c>
    </row>
    <row r="384" spans="1:8" ht="25.5">
      <c r="A384" s="73" t="s">
        <v>53</v>
      </c>
      <c r="B384" s="72" t="s">
        <v>45</v>
      </c>
      <c r="C384" s="72" t="s">
        <v>2</v>
      </c>
      <c r="D384" s="74" t="s">
        <v>244</v>
      </c>
      <c r="E384" s="195"/>
      <c r="F384" s="33">
        <f>F385</f>
        <v>4384000</v>
      </c>
      <c r="G384" s="33">
        <f>G385</f>
        <v>4384000</v>
      </c>
      <c r="H384" s="261">
        <f t="shared" si="6"/>
        <v>0</v>
      </c>
    </row>
    <row r="385" spans="1:8" ht="13.5" thickBot="1">
      <c r="A385" s="61" t="s">
        <v>222</v>
      </c>
      <c r="B385" s="68" t="s">
        <v>45</v>
      </c>
      <c r="C385" s="90" t="s">
        <v>2</v>
      </c>
      <c r="D385" s="17" t="s">
        <v>244</v>
      </c>
      <c r="E385" s="31" t="s">
        <v>223</v>
      </c>
      <c r="F385" s="24">
        <v>4384000</v>
      </c>
      <c r="G385" s="24">
        <v>4384000</v>
      </c>
      <c r="H385" s="261">
        <f t="shared" si="6"/>
        <v>0</v>
      </c>
    </row>
    <row r="386" spans="1:8" ht="16.5" thickBot="1">
      <c r="A386" s="248" t="s">
        <v>19</v>
      </c>
      <c r="B386" s="249"/>
      <c r="C386" s="250"/>
      <c r="D386" s="251"/>
      <c r="E386" s="252"/>
      <c r="F386" s="253">
        <f>F9+F73+F77+F86+F104+F134+F263+F317+F362+F372+F376+F380</f>
        <v>443565231.49999994</v>
      </c>
      <c r="G386" s="253">
        <f>G9+G73+G77+G86+G104+G134+G263+G317+G362+G372+G376+G380</f>
        <v>438558799.99999994</v>
      </c>
      <c r="H386" s="253">
        <f>H9+H73+H77+H86+H104+H134+H263+H317+H362+H372+H376+H380</f>
        <v>-5006431.499999947</v>
      </c>
    </row>
    <row r="388" spans="3:8" ht="12.75">
      <c r="C388" s="262" t="s">
        <v>86</v>
      </c>
      <c r="D388" s="262"/>
      <c r="E388" s="262"/>
      <c r="F388" s="263">
        <f>F12+F14+F20+F53+F55+F62+F83+F99+F102+F120+F122+F130+F132+F138+F162+F180+F191+F213+F216+F220+F226+F231+F239+F243+F254+F258+F261+F285+F301+F304+F306+F311+F313+F315+F320+F339+F340+F366+F368+F375+F379+F383</f>
        <v>125910633.98000002</v>
      </c>
      <c r="G388" s="263">
        <f>G12+G14+G20+G53+G55+G62+G83+G99+G102+G120+G122+G130+G132+G138+G162+G180+G191+G213+G216+G220+G226+G231+G239+G243+G254+G258+G261+G285+G301+G304+G306+G311+G313+G315+G320+G339+G340+G366+G368+G375+G379+G383</f>
        <v>118321702.48000002</v>
      </c>
      <c r="H388" s="261">
        <f aca="true" t="shared" si="9" ref="H388:H393">G388-F388</f>
        <v>-7588931.5</v>
      </c>
    </row>
    <row r="389" spans="3:8" ht="12.75">
      <c r="C389" s="262" t="s">
        <v>280</v>
      </c>
      <c r="D389" s="262"/>
      <c r="E389" s="262"/>
      <c r="F389" s="263">
        <f>F328+F332+F97</f>
        <v>4532559.27</v>
      </c>
      <c r="G389" s="263">
        <f>G328+G332+G97</f>
        <v>4532559.27</v>
      </c>
      <c r="H389" s="261">
        <f t="shared" si="9"/>
        <v>0</v>
      </c>
    </row>
    <row r="390" spans="3:8" ht="12.75">
      <c r="C390" s="262" t="s">
        <v>87</v>
      </c>
      <c r="D390" s="262"/>
      <c r="E390" s="262"/>
      <c r="F390" s="263">
        <f>F136+F178+F193+F281</f>
        <v>13600000</v>
      </c>
      <c r="G390" s="263">
        <f>G136+G178+G193+G281</f>
        <v>13600000</v>
      </c>
      <c r="H390" s="261">
        <f t="shared" si="9"/>
        <v>0</v>
      </c>
    </row>
    <row r="391" spans="3:8" ht="12.75">
      <c r="C391" s="262" t="s">
        <v>88</v>
      </c>
      <c r="D391" s="262"/>
      <c r="E391" s="262"/>
      <c r="F391" s="263">
        <f>F22+F26+F29+F32+F36+F69+F71+F76+F79+F84+F88+F91+F94+F106+F108+F111+F113+F118+F125+F147+F153+F156+F160+F164+F168+F170+F187+F189+F195+F198+F202+F211+F218+F222+F224+F228+F236+F251+F279+F293+F296+F299+F308+F323+F325+F329+F331+F333+F335+F344+F346+F352+F354+F357+F359+F364+F384</f>
        <v>297744038.25</v>
      </c>
      <c r="G391" s="263">
        <f>G22+G26+G29+G32+G36+G69+G71+G76+G79+G84+G88+G91+G94+G106+G108+G111+G113+G118+G125+G147+G153+G156+G160+G164+G168+G170+G187+G189+G195+G198+G202+G211+G218+G222+G224+G228+G236+G251+G279+G293+G296+G299+G308+G323+G325+G329+G331+G333+G335+G344+G346+G352+G354+G357+G359+G364+G384</f>
        <v>300504038.25</v>
      </c>
      <c r="H391" s="261">
        <f t="shared" si="9"/>
        <v>2760000</v>
      </c>
    </row>
    <row r="392" spans="3:8" ht="12.75">
      <c r="C392" s="262" t="s">
        <v>89</v>
      </c>
      <c r="D392" s="262"/>
      <c r="E392" s="262"/>
      <c r="F392" s="263">
        <f>F38+F40+F42+F44+F46+F49+F116+F127+F265+F267+F271+F275</f>
        <v>1778000</v>
      </c>
      <c r="G392" s="263">
        <f>G38+G40+G42+G44+G46+G49+G116+G127+G265+G267+G271+G275</f>
        <v>1600500</v>
      </c>
      <c r="H392" s="261">
        <f t="shared" si="9"/>
        <v>-177500</v>
      </c>
    </row>
    <row r="393" spans="3:8" ht="15.75" customHeight="1">
      <c r="C393" s="262"/>
      <c r="D393" s="262"/>
      <c r="E393" s="262"/>
      <c r="F393" s="263">
        <f>SUM(F388:F392)</f>
        <v>443565231.5</v>
      </c>
      <c r="G393" s="263">
        <f>SUM(G388:G392)</f>
        <v>438558800</v>
      </c>
      <c r="H393" s="261">
        <f t="shared" si="9"/>
        <v>-5006431.5</v>
      </c>
    </row>
    <row r="396" spans="6:7" ht="12.75">
      <c r="F396" s="268"/>
      <c r="G396" s="268"/>
    </row>
  </sheetData>
  <sheetProtection/>
  <mergeCells count="9">
    <mergeCell ref="G3:G8"/>
    <mergeCell ref="H3:H8"/>
    <mergeCell ref="F3:F8"/>
    <mergeCell ref="A1:E1"/>
    <mergeCell ref="A3:A8"/>
    <mergeCell ref="B3:B8"/>
    <mergeCell ref="C3:C8"/>
    <mergeCell ref="D3:D8"/>
    <mergeCell ref="E3:E8"/>
  </mergeCells>
  <printOptions/>
  <pageMargins left="0.75" right="0.17" top="0.52" bottom="0.25" header="0.5" footer="0.17"/>
  <pageSetup fitToHeight="0" fitToWidth="1" horizontalDpi="600" verticalDpi="600" orientation="portrait" paperSize="9" scale="65" r:id="rId1"/>
  <rowBreaks count="1" manualBreakCount="1">
    <brk id="41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391"/>
  <sheetViews>
    <sheetView zoomScalePageLayoutView="0" workbookViewId="0" topLeftCell="A369">
      <selection activeCell="L7" sqref="L7"/>
    </sheetView>
  </sheetViews>
  <sheetFormatPr defaultColWidth="9.00390625" defaultRowHeight="12.75"/>
  <cols>
    <col min="1" max="1" width="73.125" style="0" customWidth="1"/>
    <col min="2" max="2" width="6.125" style="0" customWidth="1"/>
    <col min="3" max="3" width="6.875" style="0" customWidth="1"/>
    <col min="4" max="4" width="6.375" style="0" customWidth="1"/>
    <col min="5" max="5" width="12.75390625" style="0" customWidth="1"/>
    <col min="6" max="6" width="5.875" style="0" customWidth="1"/>
    <col min="7" max="7" width="19.00390625" style="0" customWidth="1"/>
  </cols>
  <sheetData>
    <row r="1" ht="12.75">
      <c r="E1" s="5" t="s">
        <v>51</v>
      </c>
    </row>
    <row r="2" ht="12.75">
      <c r="E2" s="5" t="s">
        <v>64</v>
      </c>
    </row>
    <row r="3" ht="12.75">
      <c r="E3" s="5" t="s">
        <v>63</v>
      </c>
    </row>
    <row r="4" ht="12.75">
      <c r="G4" s="5"/>
    </row>
    <row r="5" spans="1:7" ht="27.75" customHeight="1">
      <c r="A5" s="287" t="s">
        <v>228</v>
      </c>
      <c r="B5" s="287"/>
      <c r="C5" s="287"/>
      <c r="D5" s="287"/>
      <c r="E5" s="287"/>
      <c r="F5" s="287"/>
      <c r="G5" s="287"/>
    </row>
    <row r="6" spans="1:7" ht="13.5" thickBot="1">
      <c r="A6" s="1"/>
      <c r="B6" s="1"/>
      <c r="C6" s="2"/>
      <c r="D6" s="2"/>
      <c r="E6" s="4"/>
      <c r="F6" s="4"/>
      <c r="G6" s="3" t="s">
        <v>65</v>
      </c>
    </row>
    <row r="7" spans="1:7" ht="12.75" customHeight="1">
      <c r="A7" s="273" t="s">
        <v>0</v>
      </c>
      <c r="B7" s="288" t="s">
        <v>41</v>
      </c>
      <c r="C7" s="276" t="s">
        <v>1</v>
      </c>
      <c r="D7" s="279" t="s">
        <v>10</v>
      </c>
      <c r="E7" s="282" t="s">
        <v>20</v>
      </c>
      <c r="F7" s="284" t="s">
        <v>21</v>
      </c>
      <c r="G7" s="269" t="s">
        <v>22</v>
      </c>
    </row>
    <row r="8" spans="1:7" ht="12.75">
      <c r="A8" s="274"/>
      <c r="B8" s="289"/>
      <c r="C8" s="277"/>
      <c r="D8" s="280"/>
      <c r="E8" s="283"/>
      <c r="F8" s="285"/>
      <c r="G8" s="270"/>
    </row>
    <row r="9" spans="1:7" ht="12.75">
      <c r="A9" s="274"/>
      <c r="B9" s="289"/>
      <c r="C9" s="277"/>
      <c r="D9" s="280"/>
      <c r="E9" s="283"/>
      <c r="F9" s="285"/>
      <c r="G9" s="270"/>
    </row>
    <row r="10" spans="1:7" ht="12.75">
      <c r="A10" s="274"/>
      <c r="B10" s="289"/>
      <c r="C10" s="277"/>
      <c r="D10" s="280"/>
      <c r="E10" s="283"/>
      <c r="F10" s="285"/>
      <c r="G10" s="270"/>
    </row>
    <row r="11" spans="1:7" ht="12.75">
      <c r="A11" s="274"/>
      <c r="B11" s="289"/>
      <c r="C11" s="277"/>
      <c r="D11" s="280"/>
      <c r="E11" s="283"/>
      <c r="F11" s="285"/>
      <c r="G11" s="270"/>
    </row>
    <row r="12" spans="1:7" ht="12.75">
      <c r="A12" s="274"/>
      <c r="B12" s="289"/>
      <c r="C12" s="277"/>
      <c r="D12" s="280"/>
      <c r="E12" s="290"/>
      <c r="F12" s="285"/>
      <c r="G12" s="291"/>
    </row>
    <row r="13" spans="1:7" ht="37.5">
      <c r="A13" s="109" t="s">
        <v>39</v>
      </c>
      <c r="B13" s="110" t="s">
        <v>42</v>
      </c>
      <c r="C13" s="91"/>
      <c r="D13" s="25"/>
      <c r="E13" s="111"/>
      <c r="F13" s="26"/>
      <c r="G13" s="27">
        <f>G385</f>
        <v>8384000</v>
      </c>
    </row>
    <row r="14" spans="1:7" ht="15.75">
      <c r="A14" s="133" t="s">
        <v>16</v>
      </c>
      <c r="B14" s="130" t="s">
        <v>42</v>
      </c>
      <c r="C14" s="132" t="s">
        <v>2</v>
      </c>
      <c r="D14" s="159"/>
      <c r="E14" s="132"/>
      <c r="F14" s="170"/>
      <c r="G14" s="21">
        <f>G15+G18+G56+G59</f>
        <v>25835780.189999998</v>
      </c>
    </row>
    <row r="15" spans="1:7" ht="32.25" customHeight="1">
      <c r="A15" s="52" t="s">
        <v>46</v>
      </c>
      <c r="B15" s="129" t="s">
        <v>42</v>
      </c>
      <c r="C15" s="37" t="s">
        <v>2</v>
      </c>
      <c r="D15" s="92" t="s">
        <v>11</v>
      </c>
      <c r="E15" s="7"/>
      <c r="F15" s="163"/>
      <c r="G15" s="20">
        <f>G16</f>
        <v>401500</v>
      </c>
    </row>
    <row r="16" spans="1:7" ht="21.75" customHeight="1">
      <c r="A16" s="217" t="s">
        <v>235</v>
      </c>
      <c r="B16" s="129" t="s">
        <v>42</v>
      </c>
      <c r="C16" s="216" t="s">
        <v>2</v>
      </c>
      <c r="D16" s="213" t="s">
        <v>11</v>
      </c>
      <c r="E16" s="204" t="s">
        <v>109</v>
      </c>
      <c r="F16" s="214"/>
      <c r="G16" s="215">
        <f>G17</f>
        <v>401500</v>
      </c>
    </row>
    <row r="17" spans="1:7" ht="14.25" customHeight="1">
      <c r="A17" s="80" t="s">
        <v>111</v>
      </c>
      <c r="B17" s="129" t="s">
        <v>42</v>
      </c>
      <c r="C17" s="38" t="s">
        <v>2</v>
      </c>
      <c r="D17" s="69" t="s">
        <v>11</v>
      </c>
      <c r="E17" s="8" t="s">
        <v>109</v>
      </c>
      <c r="F17" s="171" t="s">
        <v>113</v>
      </c>
      <c r="G17" s="19">
        <v>401500</v>
      </c>
    </row>
    <row r="18" spans="1:7" ht="29.25" customHeight="1">
      <c r="A18" s="28" t="s">
        <v>35</v>
      </c>
      <c r="B18" s="129" t="s">
        <v>42</v>
      </c>
      <c r="C18" s="37" t="s">
        <v>2</v>
      </c>
      <c r="D18" s="92" t="s">
        <v>12</v>
      </c>
      <c r="E18" s="7"/>
      <c r="F18" s="163"/>
      <c r="G18" s="20">
        <f>G19+G25+G27+G31+G34+G37+G41+G43+G45+G47+G49+G51+G54</f>
        <v>19351365.36</v>
      </c>
    </row>
    <row r="19" spans="1:7" ht="30.75" customHeight="1">
      <c r="A19" s="211" t="s">
        <v>125</v>
      </c>
      <c r="B19" s="129" t="s">
        <v>42</v>
      </c>
      <c r="C19" s="216" t="s">
        <v>2</v>
      </c>
      <c r="D19" s="213" t="s">
        <v>12</v>
      </c>
      <c r="E19" s="204" t="s">
        <v>108</v>
      </c>
      <c r="F19" s="214"/>
      <c r="G19" s="215">
        <f>SUM(G20:G24)</f>
        <v>16312612</v>
      </c>
    </row>
    <row r="20" spans="1:7" ht="27" customHeight="1">
      <c r="A20" s="80" t="s">
        <v>114</v>
      </c>
      <c r="B20" s="129" t="s">
        <v>42</v>
      </c>
      <c r="C20" s="38" t="s">
        <v>2</v>
      </c>
      <c r="D20" s="69" t="s">
        <v>12</v>
      </c>
      <c r="E20" s="8" t="s">
        <v>108</v>
      </c>
      <c r="F20" s="171" t="s">
        <v>115</v>
      </c>
      <c r="G20" s="19">
        <v>13246430.21</v>
      </c>
    </row>
    <row r="21" spans="1:7" ht="16.5" customHeight="1">
      <c r="A21" s="80" t="s">
        <v>130</v>
      </c>
      <c r="B21" s="129" t="s">
        <v>42</v>
      </c>
      <c r="C21" s="38" t="s">
        <v>131</v>
      </c>
      <c r="D21" s="69" t="s">
        <v>12</v>
      </c>
      <c r="E21" s="8" t="s">
        <v>108</v>
      </c>
      <c r="F21" s="171" t="s">
        <v>132</v>
      </c>
      <c r="G21" s="19">
        <v>133000</v>
      </c>
    </row>
    <row r="22" spans="1:7" ht="17.25" customHeight="1">
      <c r="A22" s="80" t="s">
        <v>110</v>
      </c>
      <c r="B22" s="129" t="s">
        <v>42</v>
      </c>
      <c r="C22" s="38" t="s">
        <v>131</v>
      </c>
      <c r="D22" s="69" t="s">
        <v>12</v>
      </c>
      <c r="E22" s="8" t="s">
        <v>108</v>
      </c>
      <c r="F22" s="171" t="s">
        <v>112</v>
      </c>
      <c r="G22" s="19">
        <v>400000</v>
      </c>
    </row>
    <row r="23" spans="1:7" ht="24.75" customHeight="1">
      <c r="A23" s="80" t="s">
        <v>111</v>
      </c>
      <c r="B23" s="129" t="s">
        <v>42</v>
      </c>
      <c r="C23" s="38" t="s">
        <v>2</v>
      </c>
      <c r="D23" s="69" t="s">
        <v>12</v>
      </c>
      <c r="E23" s="8" t="s">
        <v>108</v>
      </c>
      <c r="F23" s="171" t="s">
        <v>113</v>
      </c>
      <c r="G23" s="19">
        <v>1411812</v>
      </c>
    </row>
    <row r="24" spans="1:7" ht="25.5" customHeight="1">
      <c r="A24" s="13" t="s">
        <v>200</v>
      </c>
      <c r="B24" s="134" t="s">
        <v>42</v>
      </c>
      <c r="C24" s="38" t="s">
        <v>2</v>
      </c>
      <c r="D24" s="69" t="s">
        <v>12</v>
      </c>
      <c r="E24" s="8" t="s">
        <v>108</v>
      </c>
      <c r="F24" s="171" t="s">
        <v>201</v>
      </c>
      <c r="G24" s="19">
        <v>1121369.79</v>
      </c>
    </row>
    <row r="25" spans="1:7" ht="27.75" customHeight="1">
      <c r="A25" s="210" t="s">
        <v>43</v>
      </c>
      <c r="B25" s="134" t="s">
        <v>42</v>
      </c>
      <c r="C25" s="39" t="s">
        <v>2</v>
      </c>
      <c r="D25" s="71" t="s">
        <v>12</v>
      </c>
      <c r="E25" s="32" t="s">
        <v>126</v>
      </c>
      <c r="F25" s="164"/>
      <c r="G25" s="33">
        <f>G26</f>
        <v>1279000</v>
      </c>
    </row>
    <row r="26" spans="1:7" ht="28.5" customHeight="1">
      <c r="A26" s="80" t="s">
        <v>114</v>
      </c>
      <c r="B26" s="134" t="s">
        <v>42</v>
      </c>
      <c r="C26" s="64" t="s">
        <v>2</v>
      </c>
      <c r="D26" s="69" t="s">
        <v>12</v>
      </c>
      <c r="E26" s="8" t="s">
        <v>126</v>
      </c>
      <c r="F26" s="171" t="s">
        <v>115</v>
      </c>
      <c r="G26" s="19">
        <f>1209000+70000</f>
        <v>1279000</v>
      </c>
    </row>
    <row r="27" spans="1:7" ht="25.5" customHeight="1">
      <c r="A27" s="79" t="s">
        <v>66</v>
      </c>
      <c r="B27" s="129" t="s">
        <v>42</v>
      </c>
      <c r="C27" s="39" t="s">
        <v>2</v>
      </c>
      <c r="D27" s="71" t="s">
        <v>12</v>
      </c>
      <c r="E27" s="32" t="s">
        <v>127</v>
      </c>
      <c r="F27" s="164"/>
      <c r="G27" s="33">
        <f>SUM(G28:G30)</f>
        <v>364000</v>
      </c>
    </row>
    <row r="28" spans="1:7" ht="26.25" customHeight="1">
      <c r="A28" s="80" t="s">
        <v>114</v>
      </c>
      <c r="B28" s="129" t="s">
        <v>42</v>
      </c>
      <c r="C28" s="38" t="s">
        <v>2</v>
      </c>
      <c r="D28" s="69" t="s">
        <v>12</v>
      </c>
      <c r="E28" s="8" t="s">
        <v>127</v>
      </c>
      <c r="F28" s="171" t="s">
        <v>115</v>
      </c>
      <c r="G28" s="19">
        <v>283000</v>
      </c>
    </row>
    <row r="29" spans="1:7" ht="20.25" customHeight="1">
      <c r="A29" s="80" t="s">
        <v>130</v>
      </c>
      <c r="B29" s="129" t="s">
        <v>42</v>
      </c>
      <c r="C29" s="38" t="s">
        <v>2</v>
      </c>
      <c r="D29" s="69" t="s">
        <v>12</v>
      </c>
      <c r="E29" s="8" t="s">
        <v>127</v>
      </c>
      <c r="F29" s="171" t="s">
        <v>132</v>
      </c>
      <c r="G29" s="19">
        <v>14804</v>
      </c>
    </row>
    <row r="30" spans="1:7" ht="19.5" customHeight="1">
      <c r="A30" s="80" t="s">
        <v>111</v>
      </c>
      <c r="B30" s="129" t="s">
        <v>42</v>
      </c>
      <c r="C30" s="38" t="s">
        <v>2</v>
      </c>
      <c r="D30" s="69" t="s">
        <v>12</v>
      </c>
      <c r="E30" s="8" t="s">
        <v>127</v>
      </c>
      <c r="F30" s="171" t="s">
        <v>113</v>
      </c>
      <c r="G30" s="19">
        <v>66196</v>
      </c>
    </row>
    <row r="31" spans="1:7" ht="17.25" customHeight="1">
      <c r="A31" s="56" t="s">
        <v>49</v>
      </c>
      <c r="B31" s="129" t="s">
        <v>42</v>
      </c>
      <c r="C31" s="39" t="s">
        <v>2</v>
      </c>
      <c r="D31" s="71" t="s">
        <v>12</v>
      </c>
      <c r="E31" s="32" t="s">
        <v>128</v>
      </c>
      <c r="F31" s="164"/>
      <c r="G31" s="33">
        <f>G32+G33</f>
        <v>74000</v>
      </c>
    </row>
    <row r="32" spans="1:7" ht="27" customHeight="1">
      <c r="A32" s="80" t="s">
        <v>114</v>
      </c>
      <c r="B32" s="129" t="s">
        <v>42</v>
      </c>
      <c r="C32" s="38" t="s">
        <v>2</v>
      </c>
      <c r="D32" s="69" t="s">
        <v>12</v>
      </c>
      <c r="E32" s="8" t="s">
        <v>128</v>
      </c>
      <c r="F32" s="171" t="s">
        <v>115</v>
      </c>
      <c r="G32" s="19">
        <v>73000</v>
      </c>
    </row>
    <row r="33" spans="1:7" ht="18" customHeight="1">
      <c r="A33" s="80" t="s">
        <v>111</v>
      </c>
      <c r="B33" s="129" t="s">
        <v>42</v>
      </c>
      <c r="C33" s="38" t="s">
        <v>2</v>
      </c>
      <c r="D33" s="69" t="s">
        <v>12</v>
      </c>
      <c r="E33" s="8" t="s">
        <v>128</v>
      </c>
      <c r="F33" s="171" t="s">
        <v>113</v>
      </c>
      <c r="G33" s="19">
        <v>1000</v>
      </c>
    </row>
    <row r="34" spans="1:7" ht="16.5" customHeight="1">
      <c r="A34" s="54" t="s">
        <v>67</v>
      </c>
      <c r="B34" s="129" t="s">
        <v>42</v>
      </c>
      <c r="C34" s="39" t="s">
        <v>2</v>
      </c>
      <c r="D34" s="71" t="s">
        <v>12</v>
      </c>
      <c r="E34" s="32" t="s">
        <v>129</v>
      </c>
      <c r="F34" s="164"/>
      <c r="G34" s="33">
        <f>G35+G36</f>
        <v>89000</v>
      </c>
    </row>
    <row r="35" spans="1:7" ht="27" customHeight="1">
      <c r="A35" s="80" t="s">
        <v>114</v>
      </c>
      <c r="B35" s="129" t="s">
        <v>42</v>
      </c>
      <c r="C35" s="38" t="s">
        <v>2</v>
      </c>
      <c r="D35" s="69" t="s">
        <v>12</v>
      </c>
      <c r="E35" s="8" t="s">
        <v>129</v>
      </c>
      <c r="F35" s="171" t="s">
        <v>115</v>
      </c>
      <c r="G35" s="19">
        <v>82000</v>
      </c>
    </row>
    <row r="36" spans="1:7" ht="20.25" customHeight="1">
      <c r="A36" s="80" t="s">
        <v>111</v>
      </c>
      <c r="B36" s="129" t="s">
        <v>42</v>
      </c>
      <c r="C36" s="38" t="s">
        <v>2</v>
      </c>
      <c r="D36" s="69" t="s">
        <v>12</v>
      </c>
      <c r="E36" s="8" t="s">
        <v>129</v>
      </c>
      <c r="F36" s="171" t="s">
        <v>113</v>
      </c>
      <c r="G36" s="19">
        <v>7000</v>
      </c>
    </row>
    <row r="37" spans="1:7" ht="38.25" customHeight="1">
      <c r="A37" s="151" t="s">
        <v>102</v>
      </c>
      <c r="B37" s="129" t="s">
        <v>42</v>
      </c>
      <c r="C37" s="152" t="s">
        <v>2</v>
      </c>
      <c r="D37" s="160" t="s">
        <v>12</v>
      </c>
      <c r="E37" s="147" t="s">
        <v>245</v>
      </c>
      <c r="F37" s="172"/>
      <c r="G37" s="33">
        <f>SUM(G38:G40)</f>
        <v>372000</v>
      </c>
    </row>
    <row r="38" spans="1:7" ht="22.5" customHeight="1">
      <c r="A38" s="80" t="s">
        <v>114</v>
      </c>
      <c r="B38" s="129" t="s">
        <v>42</v>
      </c>
      <c r="C38" s="38" t="s">
        <v>2</v>
      </c>
      <c r="D38" s="69" t="s">
        <v>12</v>
      </c>
      <c r="E38" s="8" t="s">
        <v>245</v>
      </c>
      <c r="F38" s="171" t="s">
        <v>115</v>
      </c>
      <c r="G38" s="19">
        <v>283000</v>
      </c>
    </row>
    <row r="39" spans="1:7" ht="18" customHeight="1">
      <c r="A39" s="80" t="s">
        <v>111</v>
      </c>
      <c r="B39" s="129" t="s">
        <v>42</v>
      </c>
      <c r="C39" s="38" t="s">
        <v>2</v>
      </c>
      <c r="D39" s="69" t="s">
        <v>12</v>
      </c>
      <c r="E39" s="8" t="s">
        <v>245</v>
      </c>
      <c r="F39" s="171" t="s">
        <v>113</v>
      </c>
      <c r="G39" s="19">
        <v>79000</v>
      </c>
    </row>
    <row r="40" spans="1:7" ht="12.75">
      <c r="A40" s="80" t="s">
        <v>133</v>
      </c>
      <c r="B40" s="129" t="s">
        <v>42</v>
      </c>
      <c r="C40" s="38" t="s">
        <v>2</v>
      </c>
      <c r="D40" s="69" t="s">
        <v>12</v>
      </c>
      <c r="E40" s="8" t="s">
        <v>245</v>
      </c>
      <c r="F40" s="171" t="s">
        <v>91</v>
      </c>
      <c r="G40" s="19">
        <v>10000</v>
      </c>
    </row>
    <row r="41" spans="1:7" ht="12.75">
      <c r="A41" s="135" t="s">
        <v>227</v>
      </c>
      <c r="B41" s="129" t="s">
        <v>42</v>
      </c>
      <c r="C41" s="203" t="s">
        <v>2</v>
      </c>
      <c r="D41" s="204" t="s">
        <v>12</v>
      </c>
      <c r="E41" s="205" t="s">
        <v>306</v>
      </c>
      <c r="F41" s="206"/>
      <c r="G41" s="207">
        <f>G42</f>
        <v>481253.36</v>
      </c>
    </row>
    <row r="42" spans="1:7" ht="25.5">
      <c r="A42" s="80" t="s">
        <v>114</v>
      </c>
      <c r="B42" s="129" t="s">
        <v>42</v>
      </c>
      <c r="C42" s="38" t="s">
        <v>2</v>
      </c>
      <c r="D42" s="69" t="s">
        <v>12</v>
      </c>
      <c r="E42" s="8" t="s">
        <v>306</v>
      </c>
      <c r="F42" s="171" t="s">
        <v>115</v>
      </c>
      <c r="G42" s="19">
        <v>481253.36</v>
      </c>
    </row>
    <row r="43" spans="1:7" ht="87" customHeight="1">
      <c r="A43" s="294" t="s">
        <v>116</v>
      </c>
      <c r="B43" s="129" t="s">
        <v>42</v>
      </c>
      <c r="C43" s="216" t="s">
        <v>2</v>
      </c>
      <c r="D43" s="213" t="s">
        <v>12</v>
      </c>
      <c r="E43" s="204" t="s">
        <v>236</v>
      </c>
      <c r="F43" s="214"/>
      <c r="G43" s="215">
        <f>G44</f>
        <v>51000</v>
      </c>
    </row>
    <row r="44" spans="1:7" ht="26.25" customHeight="1">
      <c r="A44" s="80" t="s">
        <v>114</v>
      </c>
      <c r="B44" s="129" t="s">
        <v>42</v>
      </c>
      <c r="C44" s="38" t="s">
        <v>2</v>
      </c>
      <c r="D44" s="69" t="s">
        <v>12</v>
      </c>
      <c r="E44" s="8" t="s">
        <v>236</v>
      </c>
      <c r="F44" s="171" t="s">
        <v>115</v>
      </c>
      <c r="G44" s="19">
        <v>51000</v>
      </c>
    </row>
    <row r="45" spans="1:7" ht="28.5" customHeight="1">
      <c r="A45" s="211" t="s">
        <v>117</v>
      </c>
      <c r="B45" s="129" t="s">
        <v>42</v>
      </c>
      <c r="C45" s="216" t="s">
        <v>2</v>
      </c>
      <c r="D45" s="213" t="s">
        <v>12</v>
      </c>
      <c r="E45" s="204" t="s">
        <v>237</v>
      </c>
      <c r="F45" s="214"/>
      <c r="G45" s="215">
        <f>G46</f>
        <v>230500</v>
      </c>
    </row>
    <row r="46" spans="1:7" ht="18.75" customHeight="1">
      <c r="A46" s="80" t="s">
        <v>111</v>
      </c>
      <c r="B46" s="129" t="s">
        <v>42</v>
      </c>
      <c r="C46" s="38" t="s">
        <v>2</v>
      </c>
      <c r="D46" s="69" t="s">
        <v>12</v>
      </c>
      <c r="E46" s="8" t="s">
        <v>237</v>
      </c>
      <c r="F46" s="171" t="s">
        <v>113</v>
      </c>
      <c r="G46" s="19">
        <v>230500</v>
      </c>
    </row>
    <row r="47" spans="1:7" ht="134.25" customHeight="1">
      <c r="A47" s="294" t="s">
        <v>118</v>
      </c>
      <c r="B47" s="129" t="s">
        <v>42</v>
      </c>
      <c r="C47" s="212" t="s">
        <v>2</v>
      </c>
      <c r="D47" s="213" t="s">
        <v>12</v>
      </c>
      <c r="E47" s="204" t="s">
        <v>238</v>
      </c>
      <c r="F47" s="214"/>
      <c r="G47" s="215">
        <f>G48</f>
        <v>10000</v>
      </c>
    </row>
    <row r="48" spans="1:7" ht="20.25" customHeight="1">
      <c r="A48" s="80" t="s">
        <v>111</v>
      </c>
      <c r="B48" s="129" t="s">
        <v>42</v>
      </c>
      <c r="C48" s="38" t="s">
        <v>2</v>
      </c>
      <c r="D48" s="69" t="s">
        <v>12</v>
      </c>
      <c r="E48" s="8" t="s">
        <v>238</v>
      </c>
      <c r="F48" s="171" t="s">
        <v>113</v>
      </c>
      <c r="G48" s="19">
        <v>10000</v>
      </c>
    </row>
    <row r="49" spans="1:7" ht="28.5" customHeight="1">
      <c r="A49" s="135" t="s">
        <v>134</v>
      </c>
      <c r="B49" s="129" t="s">
        <v>42</v>
      </c>
      <c r="C49" s="148" t="s">
        <v>2</v>
      </c>
      <c r="D49" s="149" t="s">
        <v>12</v>
      </c>
      <c r="E49" s="32" t="s">
        <v>135</v>
      </c>
      <c r="F49" s="173"/>
      <c r="G49" s="150">
        <f>G50</f>
        <v>11000</v>
      </c>
    </row>
    <row r="50" spans="1:7" ht="27" customHeight="1">
      <c r="A50" s="80" t="s">
        <v>114</v>
      </c>
      <c r="B50" s="129" t="s">
        <v>42</v>
      </c>
      <c r="C50" s="38" t="s">
        <v>2</v>
      </c>
      <c r="D50" s="69" t="s">
        <v>12</v>
      </c>
      <c r="E50" s="8" t="s">
        <v>135</v>
      </c>
      <c r="F50" s="171" t="s">
        <v>115</v>
      </c>
      <c r="G50" s="19">
        <v>11000</v>
      </c>
    </row>
    <row r="51" spans="1:7" ht="27.75" customHeight="1">
      <c r="A51" s="135" t="s">
        <v>136</v>
      </c>
      <c r="B51" s="129" t="s">
        <v>42</v>
      </c>
      <c r="C51" s="63" t="s">
        <v>2</v>
      </c>
      <c r="D51" s="71" t="s">
        <v>12</v>
      </c>
      <c r="E51" s="32" t="s">
        <v>137</v>
      </c>
      <c r="F51" s="164"/>
      <c r="G51" s="33">
        <f>SUM(G52:G53)</f>
        <v>66000</v>
      </c>
    </row>
    <row r="52" spans="1:7" ht="28.5" customHeight="1">
      <c r="A52" s="80" t="s">
        <v>114</v>
      </c>
      <c r="B52" s="129" t="s">
        <v>42</v>
      </c>
      <c r="C52" s="38" t="s">
        <v>2</v>
      </c>
      <c r="D52" s="69" t="s">
        <v>12</v>
      </c>
      <c r="E52" s="8" t="s">
        <v>137</v>
      </c>
      <c r="F52" s="171" t="s">
        <v>115</v>
      </c>
      <c r="G52" s="19">
        <v>63000</v>
      </c>
    </row>
    <row r="53" spans="1:7" ht="12" customHeight="1">
      <c r="A53" s="80" t="s">
        <v>111</v>
      </c>
      <c r="B53" s="129" t="s">
        <v>42</v>
      </c>
      <c r="C53" s="38" t="s">
        <v>2</v>
      </c>
      <c r="D53" s="69" t="s">
        <v>12</v>
      </c>
      <c r="E53" s="8" t="s">
        <v>137</v>
      </c>
      <c r="F53" s="171" t="s">
        <v>113</v>
      </c>
      <c r="G53" s="19">
        <v>3000</v>
      </c>
    </row>
    <row r="54" spans="1:7" ht="28.5" customHeight="1">
      <c r="A54" s="135" t="s">
        <v>138</v>
      </c>
      <c r="B54" s="129" t="s">
        <v>42</v>
      </c>
      <c r="C54" s="63" t="s">
        <v>2</v>
      </c>
      <c r="D54" s="71" t="s">
        <v>12</v>
      </c>
      <c r="E54" s="32" t="s">
        <v>139</v>
      </c>
      <c r="F54" s="164"/>
      <c r="G54" s="33">
        <f>G55</f>
        <v>11000</v>
      </c>
    </row>
    <row r="55" spans="1:7" ht="29.25" customHeight="1">
      <c r="A55" s="80" t="s">
        <v>114</v>
      </c>
      <c r="B55" s="129" t="s">
        <v>42</v>
      </c>
      <c r="C55" s="64" t="s">
        <v>2</v>
      </c>
      <c r="D55" s="69" t="s">
        <v>12</v>
      </c>
      <c r="E55" s="8" t="s">
        <v>139</v>
      </c>
      <c r="F55" s="171" t="s">
        <v>115</v>
      </c>
      <c r="G55" s="19">
        <v>11000</v>
      </c>
    </row>
    <row r="56" spans="1:7" ht="17.25" customHeight="1">
      <c r="A56" s="94" t="s">
        <v>55</v>
      </c>
      <c r="B56" s="129" t="s">
        <v>42</v>
      </c>
      <c r="C56" s="37" t="s">
        <v>2</v>
      </c>
      <c r="D56" s="92" t="s">
        <v>38</v>
      </c>
      <c r="E56" s="7"/>
      <c r="F56" s="163"/>
      <c r="G56" s="20">
        <f>G57</f>
        <v>30000</v>
      </c>
    </row>
    <row r="57" spans="1:7" ht="16.5" customHeight="1">
      <c r="A57" s="93" t="s">
        <v>56</v>
      </c>
      <c r="B57" s="129" t="s">
        <v>42</v>
      </c>
      <c r="C57" s="39" t="s">
        <v>2</v>
      </c>
      <c r="D57" s="71" t="s">
        <v>38</v>
      </c>
      <c r="E57" s="32" t="s">
        <v>140</v>
      </c>
      <c r="F57" s="164"/>
      <c r="G57" s="33">
        <f>G58</f>
        <v>30000</v>
      </c>
    </row>
    <row r="58" spans="1:7" ht="13.5" customHeight="1">
      <c r="A58" s="95" t="s">
        <v>141</v>
      </c>
      <c r="B58" s="129" t="s">
        <v>42</v>
      </c>
      <c r="C58" s="82" t="s">
        <v>2</v>
      </c>
      <c r="D58" s="96" t="s">
        <v>38</v>
      </c>
      <c r="E58" s="8" t="s">
        <v>140</v>
      </c>
      <c r="F58" s="174" t="s">
        <v>96</v>
      </c>
      <c r="G58" s="19">
        <v>30000</v>
      </c>
    </row>
    <row r="59" spans="1:7" ht="15.75" customHeight="1">
      <c r="A59" s="28" t="s">
        <v>17</v>
      </c>
      <c r="B59" s="129" t="s">
        <v>42</v>
      </c>
      <c r="C59" s="37" t="s">
        <v>2</v>
      </c>
      <c r="D59" s="92" t="s">
        <v>60</v>
      </c>
      <c r="E59" s="7"/>
      <c r="F59" s="163"/>
      <c r="G59" s="20">
        <f>G60+G67+G74+G76</f>
        <v>6052914.83</v>
      </c>
    </row>
    <row r="60" spans="1:7" ht="15.75" customHeight="1">
      <c r="A60" s="211" t="s">
        <v>240</v>
      </c>
      <c r="B60" s="129" t="s">
        <v>42</v>
      </c>
      <c r="C60" s="216" t="s">
        <v>2</v>
      </c>
      <c r="D60" s="213" t="s">
        <v>60</v>
      </c>
      <c r="E60" s="204" t="s">
        <v>239</v>
      </c>
      <c r="F60" s="214"/>
      <c r="G60" s="215">
        <f>SUM(G61:G66)</f>
        <v>1032622.83</v>
      </c>
    </row>
    <row r="61" spans="1:7" ht="25.5" customHeight="1">
      <c r="A61" s="80" t="s">
        <v>285</v>
      </c>
      <c r="B61" s="129" t="s">
        <v>42</v>
      </c>
      <c r="C61" s="38" t="s">
        <v>131</v>
      </c>
      <c r="D61" s="69" t="s">
        <v>60</v>
      </c>
      <c r="E61" s="8" t="s">
        <v>239</v>
      </c>
      <c r="F61" s="171" t="s">
        <v>286</v>
      </c>
      <c r="G61" s="19">
        <v>246000</v>
      </c>
    </row>
    <row r="62" spans="1:7" ht="18.75" customHeight="1">
      <c r="A62" s="80" t="s">
        <v>111</v>
      </c>
      <c r="B62" s="129" t="s">
        <v>42</v>
      </c>
      <c r="C62" s="38" t="s">
        <v>2</v>
      </c>
      <c r="D62" s="69" t="s">
        <v>60</v>
      </c>
      <c r="E62" s="8" t="s">
        <v>239</v>
      </c>
      <c r="F62" s="171" t="s">
        <v>113</v>
      </c>
      <c r="G62" s="19">
        <v>521386.21</v>
      </c>
    </row>
    <row r="63" spans="1:7" ht="50.25" customHeight="1">
      <c r="A63" s="292" t="s">
        <v>147</v>
      </c>
      <c r="B63" s="129" t="s">
        <v>42</v>
      </c>
      <c r="C63" s="38" t="s">
        <v>2</v>
      </c>
      <c r="D63" s="69" t="s">
        <v>60</v>
      </c>
      <c r="E63" s="8" t="s">
        <v>239</v>
      </c>
      <c r="F63" s="171" t="s">
        <v>143</v>
      </c>
      <c r="G63" s="19">
        <v>54899.17</v>
      </c>
    </row>
    <row r="64" spans="1:7" ht="17.25" customHeight="1">
      <c r="A64" s="80" t="s">
        <v>142</v>
      </c>
      <c r="B64" s="129" t="s">
        <v>42</v>
      </c>
      <c r="C64" s="38" t="s">
        <v>2</v>
      </c>
      <c r="D64" s="69" t="s">
        <v>60</v>
      </c>
      <c r="E64" s="8" t="s">
        <v>239</v>
      </c>
      <c r="F64" s="171" t="s">
        <v>145</v>
      </c>
      <c r="G64" s="19">
        <v>183858</v>
      </c>
    </row>
    <row r="65" spans="1:7" ht="16.5" customHeight="1">
      <c r="A65" s="80" t="s">
        <v>144</v>
      </c>
      <c r="B65" s="129" t="s">
        <v>42</v>
      </c>
      <c r="C65" s="38" t="s">
        <v>2</v>
      </c>
      <c r="D65" s="69" t="s">
        <v>60</v>
      </c>
      <c r="E65" s="8" t="s">
        <v>239</v>
      </c>
      <c r="F65" s="171" t="s">
        <v>146</v>
      </c>
      <c r="G65" s="19">
        <v>26479.45</v>
      </c>
    </row>
    <row r="66" spans="1:7" ht="14.25" customHeight="1">
      <c r="A66" s="95" t="s">
        <v>141</v>
      </c>
      <c r="B66" s="129" t="s">
        <v>42</v>
      </c>
      <c r="C66" s="38" t="s">
        <v>2</v>
      </c>
      <c r="D66" s="69" t="s">
        <v>60</v>
      </c>
      <c r="E66" s="8" t="s">
        <v>239</v>
      </c>
      <c r="F66" s="171" t="s">
        <v>96</v>
      </c>
      <c r="G66" s="19"/>
    </row>
    <row r="67" spans="1:7" ht="15.75" customHeight="1">
      <c r="A67" s="137" t="s">
        <v>95</v>
      </c>
      <c r="B67" s="129" t="s">
        <v>42</v>
      </c>
      <c r="C67" s="138" t="s">
        <v>2</v>
      </c>
      <c r="D67" s="140" t="s">
        <v>60</v>
      </c>
      <c r="E67" s="139" t="s">
        <v>149</v>
      </c>
      <c r="F67" s="175"/>
      <c r="G67" s="141">
        <f>SUM(G68:G73)</f>
        <v>4358692</v>
      </c>
    </row>
    <row r="68" spans="1:7" ht="30" customHeight="1">
      <c r="A68" s="80" t="s">
        <v>148</v>
      </c>
      <c r="B68" s="129" t="s">
        <v>42</v>
      </c>
      <c r="C68" s="225" t="s">
        <v>2</v>
      </c>
      <c r="D68" s="143" t="s">
        <v>60</v>
      </c>
      <c r="E68" s="143" t="s">
        <v>149</v>
      </c>
      <c r="F68" s="176" t="s">
        <v>150</v>
      </c>
      <c r="G68" s="145">
        <f>2682000*95%</f>
        <v>2547900</v>
      </c>
    </row>
    <row r="69" spans="1:7" ht="18" customHeight="1">
      <c r="A69" s="80" t="s">
        <v>152</v>
      </c>
      <c r="B69" s="129" t="s">
        <v>42</v>
      </c>
      <c r="C69" s="225" t="s">
        <v>2</v>
      </c>
      <c r="D69" s="143" t="s">
        <v>60</v>
      </c>
      <c r="E69" s="143" t="s">
        <v>149</v>
      </c>
      <c r="F69" s="176" t="s">
        <v>151</v>
      </c>
      <c r="G69" s="145">
        <v>36052.5</v>
      </c>
    </row>
    <row r="70" spans="1:7" ht="19.5" customHeight="1">
      <c r="A70" s="80" t="s">
        <v>110</v>
      </c>
      <c r="B70" s="129" t="s">
        <v>42</v>
      </c>
      <c r="C70" s="225" t="s">
        <v>2</v>
      </c>
      <c r="D70" s="143" t="s">
        <v>60</v>
      </c>
      <c r="E70" s="143" t="s">
        <v>149</v>
      </c>
      <c r="F70" s="176" t="s">
        <v>112</v>
      </c>
      <c r="G70" s="145">
        <v>4700</v>
      </c>
    </row>
    <row r="71" spans="1:7" ht="24" customHeight="1">
      <c r="A71" s="53" t="s">
        <v>153</v>
      </c>
      <c r="B71" s="129" t="s">
        <v>42</v>
      </c>
      <c r="C71" s="225" t="s">
        <v>2</v>
      </c>
      <c r="D71" s="143" t="s">
        <v>60</v>
      </c>
      <c r="E71" s="143" t="s">
        <v>149</v>
      </c>
      <c r="F71" s="176" t="s">
        <v>113</v>
      </c>
      <c r="G71" s="145">
        <v>1651439.5</v>
      </c>
    </row>
    <row r="72" spans="1:7" ht="17.25" customHeight="1">
      <c r="A72" s="80" t="s">
        <v>142</v>
      </c>
      <c r="B72" s="129" t="s">
        <v>42</v>
      </c>
      <c r="C72" s="38" t="s">
        <v>2</v>
      </c>
      <c r="D72" s="69" t="s">
        <v>60</v>
      </c>
      <c r="E72" s="143" t="s">
        <v>149</v>
      </c>
      <c r="F72" s="171" t="s">
        <v>145</v>
      </c>
      <c r="G72" s="19">
        <v>102602.6</v>
      </c>
    </row>
    <row r="73" spans="1:7" ht="16.5" customHeight="1">
      <c r="A73" s="80" t="s">
        <v>144</v>
      </c>
      <c r="B73" s="129" t="s">
        <v>42</v>
      </c>
      <c r="C73" s="38" t="s">
        <v>2</v>
      </c>
      <c r="D73" s="69" t="s">
        <v>60</v>
      </c>
      <c r="E73" s="143" t="s">
        <v>149</v>
      </c>
      <c r="F73" s="171" t="s">
        <v>146</v>
      </c>
      <c r="G73" s="19">
        <v>15997.4</v>
      </c>
    </row>
    <row r="74" spans="1:7" ht="14.25" customHeight="1">
      <c r="A74" s="135" t="s">
        <v>227</v>
      </c>
      <c r="B74" s="129" t="s">
        <v>42</v>
      </c>
      <c r="C74" s="203" t="s">
        <v>2</v>
      </c>
      <c r="D74" s="204" t="s">
        <v>60</v>
      </c>
      <c r="E74" s="205" t="s">
        <v>306</v>
      </c>
      <c r="F74" s="206"/>
      <c r="G74" s="207">
        <f>G75</f>
        <v>100000</v>
      </c>
    </row>
    <row r="75" spans="1:7" ht="25.5" customHeight="1">
      <c r="A75" s="80" t="s">
        <v>256</v>
      </c>
      <c r="B75" s="129" t="s">
        <v>42</v>
      </c>
      <c r="C75" s="38" t="s">
        <v>2</v>
      </c>
      <c r="D75" s="69" t="s">
        <v>60</v>
      </c>
      <c r="E75" s="8" t="s">
        <v>306</v>
      </c>
      <c r="F75" s="171" t="s">
        <v>255</v>
      </c>
      <c r="G75" s="19">
        <v>100000</v>
      </c>
    </row>
    <row r="76" spans="1:7" ht="17.25" customHeight="1">
      <c r="A76" s="35" t="s">
        <v>335</v>
      </c>
      <c r="B76" s="129" t="s">
        <v>42</v>
      </c>
      <c r="C76" s="45" t="s">
        <v>2</v>
      </c>
      <c r="D76" s="71" t="s">
        <v>60</v>
      </c>
      <c r="E76" s="32" t="s">
        <v>336</v>
      </c>
      <c r="F76" s="164"/>
      <c r="G76" s="33">
        <f>G77</f>
        <v>561600</v>
      </c>
    </row>
    <row r="77" spans="1:7" ht="24.75" customHeight="1">
      <c r="A77" s="53" t="s">
        <v>153</v>
      </c>
      <c r="B77" s="129" t="s">
        <v>42</v>
      </c>
      <c r="C77" s="46" t="s">
        <v>2</v>
      </c>
      <c r="D77" s="69" t="s">
        <v>60</v>
      </c>
      <c r="E77" s="8" t="s">
        <v>336</v>
      </c>
      <c r="F77" s="171" t="s">
        <v>113</v>
      </c>
      <c r="G77" s="19">
        <v>561600</v>
      </c>
    </row>
    <row r="78" spans="1:7" ht="25.5" customHeight="1">
      <c r="A78" s="83" t="s">
        <v>79</v>
      </c>
      <c r="B78" s="130" t="s">
        <v>42</v>
      </c>
      <c r="C78" s="84" t="s">
        <v>9</v>
      </c>
      <c r="D78" s="161"/>
      <c r="E78" s="119"/>
      <c r="F78" s="161"/>
      <c r="G78" s="126">
        <f>G79</f>
        <v>621700</v>
      </c>
    </row>
    <row r="79" spans="1:7" ht="18.75" customHeight="1">
      <c r="A79" s="127" t="s">
        <v>80</v>
      </c>
      <c r="B79" s="129" t="s">
        <v>42</v>
      </c>
      <c r="C79" s="128" t="s">
        <v>9</v>
      </c>
      <c r="D79" s="92" t="s">
        <v>11</v>
      </c>
      <c r="E79" s="7"/>
      <c r="F79" s="178"/>
      <c r="G79" s="20">
        <f>G80</f>
        <v>621700</v>
      </c>
    </row>
    <row r="80" spans="1:7" ht="25.5" customHeight="1">
      <c r="A80" s="79" t="s">
        <v>62</v>
      </c>
      <c r="B80" s="129" t="s">
        <v>42</v>
      </c>
      <c r="C80" s="39" t="s">
        <v>9</v>
      </c>
      <c r="D80" s="71" t="s">
        <v>11</v>
      </c>
      <c r="E80" s="32" t="s">
        <v>154</v>
      </c>
      <c r="F80" s="179"/>
      <c r="G80" s="33">
        <f>G81</f>
        <v>621700</v>
      </c>
    </row>
    <row r="81" spans="1:7" ht="16.5" customHeight="1">
      <c r="A81" s="80" t="s">
        <v>133</v>
      </c>
      <c r="B81" s="129" t="s">
        <v>42</v>
      </c>
      <c r="C81" s="38" t="s">
        <v>9</v>
      </c>
      <c r="D81" s="69" t="s">
        <v>11</v>
      </c>
      <c r="E81" s="8" t="s">
        <v>154</v>
      </c>
      <c r="F81" s="180" t="s">
        <v>91</v>
      </c>
      <c r="G81" s="19">
        <v>621700</v>
      </c>
    </row>
    <row r="82" spans="1:7" ht="18.75" customHeight="1">
      <c r="A82" s="237" t="s">
        <v>225</v>
      </c>
      <c r="B82" s="130" t="s">
        <v>42</v>
      </c>
      <c r="C82" s="84" t="s">
        <v>11</v>
      </c>
      <c r="D82" s="238"/>
      <c r="E82" s="239"/>
      <c r="F82" s="238"/>
      <c r="G82" s="126">
        <f>G83</f>
        <v>645837</v>
      </c>
    </row>
    <row r="83" spans="1:7" ht="29.25" customHeight="1">
      <c r="A83" s="257" t="s">
        <v>249</v>
      </c>
      <c r="B83" s="129" t="s">
        <v>42</v>
      </c>
      <c r="C83" s="128" t="s">
        <v>11</v>
      </c>
      <c r="D83" s="92" t="s">
        <v>45</v>
      </c>
      <c r="E83" s="7"/>
      <c r="F83" s="178"/>
      <c r="G83" s="20">
        <f>G84+G87+G89</f>
        <v>645837</v>
      </c>
    </row>
    <row r="84" spans="1:7" ht="23.25" customHeight="1">
      <c r="A84" s="135" t="s">
        <v>227</v>
      </c>
      <c r="B84" s="129" t="s">
        <v>42</v>
      </c>
      <c r="C84" s="203" t="s">
        <v>11</v>
      </c>
      <c r="D84" s="204" t="s">
        <v>45</v>
      </c>
      <c r="E84" s="205" t="s">
        <v>258</v>
      </c>
      <c r="F84" s="206"/>
      <c r="G84" s="207">
        <f>G85+G86</f>
        <v>275837</v>
      </c>
    </row>
    <row r="85" spans="1:7" ht="37.5" customHeight="1">
      <c r="A85" s="80" t="s">
        <v>256</v>
      </c>
      <c r="B85" s="129" t="s">
        <v>42</v>
      </c>
      <c r="C85" s="38" t="s">
        <v>11</v>
      </c>
      <c r="D85" s="69" t="s">
        <v>45</v>
      </c>
      <c r="E85" s="8" t="s">
        <v>258</v>
      </c>
      <c r="F85" s="171" t="s">
        <v>255</v>
      </c>
      <c r="G85" s="19">
        <v>76000</v>
      </c>
    </row>
    <row r="86" spans="1:7" ht="28.5" customHeight="1">
      <c r="A86" s="80" t="s">
        <v>259</v>
      </c>
      <c r="B86" s="129" t="s">
        <v>42</v>
      </c>
      <c r="C86" s="38" t="s">
        <v>11</v>
      </c>
      <c r="D86" s="69" t="s">
        <v>45</v>
      </c>
      <c r="E86" s="8" t="s">
        <v>258</v>
      </c>
      <c r="F86" s="171" t="s">
        <v>257</v>
      </c>
      <c r="G86" s="19">
        <v>199837</v>
      </c>
    </row>
    <row r="87" spans="1:7" ht="45" customHeight="1">
      <c r="A87" s="236" t="s">
        <v>224</v>
      </c>
      <c r="B87" s="129" t="s">
        <v>42</v>
      </c>
      <c r="C87" s="39" t="s">
        <v>11</v>
      </c>
      <c r="D87" s="71" t="s">
        <v>45</v>
      </c>
      <c r="E87" s="32" t="s">
        <v>234</v>
      </c>
      <c r="F87" s="179"/>
      <c r="G87" s="33">
        <f>G88</f>
        <v>250000</v>
      </c>
    </row>
    <row r="88" spans="1:7" ht="21.75" customHeight="1">
      <c r="A88" s="55" t="s">
        <v>61</v>
      </c>
      <c r="B88" s="129" t="s">
        <v>42</v>
      </c>
      <c r="C88" s="38" t="s">
        <v>11</v>
      </c>
      <c r="D88" s="69" t="s">
        <v>45</v>
      </c>
      <c r="E88" s="8" t="s">
        <v>234</v>
      </c>
      <c r="F88" s="180" t="s">
        <v>226</v>
      </c>
      <c r="G88" s="19">
        <v>250000</v>
      </c>
    </row>
    <row r="89" spans="1:7" ht="27" customHeight="1">
      <c r="A89" s="236" t="s">
        <v>314</v>
      </c>
      <c r="B89" s="129" t="s">
        <v>42</v>
      </c>
      <c r="C89" s="39" t="s">
        <v>11</v>
      </c>
      <c r="D89" s="71" t="s">
        <v>45</v>
      </c>
      <c r="E89" s="32" t="s">
        <v>315</v>
      </c>
      <c r="F89" s="179"/>
      <c r="G89" s="33">
        <f>G90</f>
        <v>120000</v>
      </c>
    </row>
    <row r="90" spans="1:7" ht="22.5" customHeight="1">
      <c r="A90" s="80" t="s">
        <v>256</v>
      </c>
      <c r="B90" s="129" t="s">
        <v>42</v>
      </c>
      <c r="C90" s="38" t="s">
        <v>11</v>
      </c>
      <c r="D90" s="69" t="s">
        <v>45</v>
      </c>
      <c r="E90" s="8" t="s">
        <v>315</v>
      </c>
      <c r="F90" s="180" t="s">
        <v>255</v>
      </c>
      <c r="G90" s="19">
        <v>120000</v>
      </c>
    </row>
    <row r="91" spans="1:7" ht="31.5" customHeight="1">
      <c r="A91" s="83" t="s">
        <v>36</v>
      </c>
      <c r="B91" s="130" t="s">
        <v>42</v>
      </c>
      <c r="C91" s="84" t="s">
        <v>12</v>
      </c>
      <c r="D91" s="162"/>
      <c r="E91" s="78"/>
      <c r="F91" s="162"/>
      <c r="G91" s="240">
        <f>G92+G95+G98+G101</f>
        <v>1296484</v>
      </c>
    </row>
    <row r="92" spans="1:7" ht="18" customHeight="1">
      <c r="A92" s="86" t="s">
        <v>287</v>
      </c>
      <c r="B92" s="129" t="s">
        <v>42</v>
      </c>
      <c r="C92" s="40" t="s">
        <v>12</v>
      </c>
      <c r="D92" s="163" t="s">
        <v>2</v>
      </c>
      <c r="E92" s="7"/>
      <c r="F92" s="163"/>
      <c r="G92" s="20">
        <f>G93</f>
        <v>69343</v>
      </c>
    </row>
    <row r="93" spans="1:7" ht="26.25" customHeight="1">
      <c r="A93" s="136" t="s">
        <v>288</v>
      </c>
      <c r="B93" s="129" t="s">
        <v>42</v>
      </c>
      <c r="C93" s="34" t="s">
        <v>12</v>
      </c>
      <c r="D93" s="164" t="s">
        <v>2</v>
      </c>
      <c r="E93" s="32" t="s">
        <v>289</v>
      </c>
      <c r="F93" s="164"/>
      <c r="G93" s="33">
        <f>G94</f>
        <v>69343</v>
      </c>
    </row>
    <row r="94" spans="1:7" ht="37.5" customHeight="1">
      <c r="A94" s="53" t="s">
        <v>153</v>
      </c>
      <c r="B94" s="129" t="s">
        <v>42</v>
      </c>
      <c r="C94" s="17" t="s">
        <v>12</v>
      </c>
      <c r="D94" s="69" t="s">
        <v>2</v>
      </c>
      <c r="E94" s="8" t="s">
        <v>289</v>
      </c>
      <c r="F94" s="181" t="s">
        <v>113</v>
      </c>
      <c r="G94" s="19">
        <v>69343</v>
      </c>
    </row>
    <row r="95" spans="1:7" ht="16.5" customHeight="1">
      <c r="A95" s="86" t="s">
        <v>250</v>
      </c>
      <c r="B95" s="129" t="s">
        <v>42</v>
      </c>
      <c r="C95" s="40" t="s">
        <v>12</v>
      </c>
      <c r="D95" s="163" t="s">
        <v>8</v>
      </c>
      <c r="E95" s="7"/>
      <c r="F95" s="163"/>
      <c r="G95" s="20">
        <f>G96</f>
        <v>143000</v>
      </c>
    </row>
    <row r="96" spans="1:7" ht="25.5" customHeight="1">
      <c r="A96" s="136" t="s">
        <v>251</v>
      </c>
      <c r="B96" s="129" t="s">
        <v>42</v>
      </c>
      <c r="C96" s="34" t="s">
        <v>12</v>
      </c>
      <c r="D96" s="164" t="s">
        <v>8</v>
      </c>
      <c r="E96" s="32" t="s">
        <v>252</v>
      </c>
      <c r="F96" s="164"/>
      <c r="G96" s="33">
        <f>G97</f>
        <v>143000</v>
      </c>
    </row>
    <row r="97" spans="1:7" ht="30.75" customHeight="1">
      <c r="A97" s="53" t="s">
        <v>153</v>
      </c>
      <c r="B97" s="129" t="s">
        <v>42</v>
      </c>
      <c r="C97" s="17" t="s">
        <v>12</v>
      </c>
      <c r="D97" s="69" t="s">
        <v>8</v>
      </c>
      <c r="E97" s="8" t="s">
        <v>252</v>
      </c>
      <c r="F97" s="181" t="s">
        <v>113</v>
      </c>
      <c r="G97" s="19">
        <v>143000</v>
      </c>
    </row>
    <row r="98" spans="1:7" ht="24.75" customHeight="1">
      <c r="A98" s="86" t="s">
        <v>316</v>
      </c>
      <c r="B98" s="129" t="s">
        <v>42</v>
      </c>
      <c r="C98" s="40" t="s">
        <v>12</v>
      </c>
      <c r="D98" s="163" t="s">
        <v>5</v>
      </c>
      <c r="E98" s="7"/>
      <c r="F98" s="163"/>
      <c r="G98" s="20">
        <f>G99</f>
        <v>64470</v>
      </c>
    </row>
    <row r="99" spans="1:7" ht="30" customHeight="1">
      <c r="A99" s="236" t="s">
        <v>314</v>
      </c>
      <c r="B99" s="129" t="s">
        <v>42</v>
      </c>
      <c r="C99" s="34" t="s">
        <v>12</v>
      </c>
      <c r="D99" s="164" t="s">
        <v>5</v>
      </c>
      <c r="E99" s="32" t="s">
        <v>317</v>
      </c>
      <c r="F99" s="164"/>
      <c r="G99" s="33">
        <f>G100</f>
        <v>64470</v>
      </c>
    </row>
    <row r="100" spans="1:7" ht="25.5" customHeight="1">
      <c r="A100" s="80" t="s">
        <v>256</v>
      </c>
      <c r="B100" s="129" t="s">
        <v>42</v>
      </c>
      <c r="C100" s="17" t="s">
        <v>12</v>
      </c>
      <c r="D100" s="69" t="s">
        <v>5</v>
      </c>
      <c r="E100" s="8" t="s">
        <v>317</v>
      </c>
      <c r="F100" s="181" t="s">
        <v>255</v>
      </c>
      <c r="G100" s="19">
        <v>64470</v>
      </c>
    </row>
    <row r="101" spans="1:7" ht="18.75" customHeight="1">
      <c r="A101" s="86" t="s">
        <v>57</v>
      </c>
      <c r="B101" s="129" t="s">
        <v>42</v>
      </c>
      <c r="C101" s="40" t="s">
        <v>12</v>
      </c>
      <c r="D101" s="163" t="s">
        <v>6</v>
      </c>
      <c r="E101" s="7"/>
      <c r="F101" s="163"/>
      <c r="G101" s="20">
        <f>G102+G104+G107</f>
        <v>1019671</v>
      </c>
    </row>
    <row r="102" spans="1:7" ht="23.25" customHeight="1">
      <c r="A102" s="136" t="s">
        <v>290</v>
      </c>
      <c r="B102" s="129" t="s">
        <v>42</v>
      </c>
      <c r="C102" s="34" t="s">
        <v>12</v>
      </c>
      <c r="D102" s="164" t="s">
        <v>6</v>
      </c>
      <c r="E102" s="32" t="s">
        <v>291</v>
      </c>
      <c r="F102" s="164"/>
      <c r="G102" s="33">
        <f>G103</f>
        <v>966671</v>
      </c>
    </row>
    <row r="103" spans="1:7" ht="29.25" customHeight="1">
      <c r="A103" s="53" t="s">
        <v>233</v>
      </c>
      <c r="B103" s="129" t="s">
        <v>42</v>
      </c>
      <c r="C103" s="17" t="s">
        <v>12</v>
      </c>
      <c r="D103" s="69" t="s">
        <v>6</v>
      </c>
      <c r="E103" s="8" t="s">
        <v>291</v>
      </c>
      <c r="F103" s="181" t="s">
        <v>232</v>
      </c>
      <c r="G103" s="19">
        <v>966671</v>
      </c>
    </row>
    <row r="104" spans="1:7" ht="19.5" customHeight="1">
      <c r="A104" s="136" t="s">
        <v>94</v>
      </c>
      <c r="B104" s="129" t="s">
        <v>42</v>
      </c>
      <c r="C104" s="34" t="s">
        <v>12</v>
      </c>
      <c r="D104" s="164" t="s">
        <v>6</v>
      </c>
      <c r="E104" s="32" t="s">
        <v>155</v>
      </c>
      <c r="F104" s="164"/>
      <c r="G104" s="33">
        <f>SUM(G105:G106)</f>
        <v>53000</v>
      </c>
    </row>
    <row r="105" spans="1:7" ht="31.5" customHeight="1">
      <c r="A105" s="53" t="s">
        <v>153</v>
      </c>
      <c r="B105" s="129" t="s">
        <v>42</v>
      </c>
      <c r="C105" s="17" t="s">
        <v>12</v>
      </c>
      <c r="D105" s="69" t="s">
        <v>6</v>
      </c>
      <c r="E105" s="8" t="s">
        <v>155</v>
      </c>
      <c r="F105" s="181" t="s">
        <v>113</v>
      </c>
      <c r="G105" s="19">
        <v>3000</v>
      </c>
    </row>
    <row r="106" spans="1:7" ht="31.5" customHeight="1">
      <c r="A106" s="80" t="s">
        <v>233</v>
      </c>
      <c r="B106" s="129" t="s">
        <v>42</v>
      </c>
      <c r="C106" s="42" t="s">
        <v>12</v>
      </c>
      <c r="D106" s="69" t="s">
        <v>6</v>
      </c>
      <c r="E106" s="8" t="s">
        <v>155</v>
      </c>
      <c r="F106" s="181" t="s">
        <v>232</v>
      </c>
      <c r="G106" s="19">
        <v>50000</v>
      </c>
    </row>
    <row r="107" spans="1:7" ht="30.75" customHeight="1">
      <c r="A107" s="112" t="s">
        <v>156</v>
      </c>
      <c r="B107" s="129" t="s">
        <v>42</v>
      </c>
      <c r="C107" s="34" t="s">
        <v>12</v>
      </c>
      <c r="D107" s="71" t="s">
        <v>6</v>
      </c>
      <c r="E107" s="32" t="s">
        <v>157</v>
      </c>
      <c r="F107" s="62"/>
      <c r="G107" s="33">
        <f>G108</f>
        <v>0</v>
      </c>
    </row>
    <row r="108" spans="1:7" ht="26.25" customHeight="1">
      <c r="A108" s="53" t="s">
        <v>153</v>
      </c>
      <c r="B108" s="129" t="s">
        <v>42</v>
      </c>
      <c r="C108" s="17" t="s">
        <v>12</v>
      </c>
      <c r="D108" s="69" t="s">
        <v>6</v>
      </c>
      <c r="E108" s="8" t="s">
        <v>157</v>
      </c>
      <c r="F108" s="181" t="s">
        <v>113</v>
      </c>
      <c r="G108" s="19"/>
    </row>
    <row r="109" spans="1:7" ht="15.75" customHeight="1">
      <c r="A109" s="241" t="s">
        <v>32</v>
      </c>
      <c r="B109" s="130" t="s">
        <v>42</v>
      </c>
      <c r="C109" s="242" t="s">
        <v>8</v>
      </c>
      <c r="D109" s="243"/>
      <c r="E109" s="244"/>
      <c r="F109" s="245"/>
      <c r="G109" s="240">
        <f>G110+G115+G129+G136</f>
        <v>19416899.03</v>
      </c>
    </row>
    <row r="110" spans="1:7" ht="18.75" customHeight="1">
      <c r="A110" s="154" t="s">
        <v>253</v>
      </c>
      <c r="B110" s="129" t="s">
        <v>42</v>
      </c>
      <c r="C110" s="155" t="s">
        <v>8</v>
      </c>
      <c r="D110" s="208" t="s">
        <v>2</v>
      </c>
      <c r="E110" s="201"/>
      <c r="F110" s="202"/>
      <c r="G110" s="209">
        <f>G111+G113</f>
        <v>2235600.33</v>
      </c>
    </row>
    <row r="111" spans="1:7" ht="18.75" customHeight="1">
      <c r="A111" s="135" t="s">
        <v>227</v>
      </c>
      <c r="B111" s="129" t="s">
        <v>42</v>
      </c>
      <c r="C111" s="203" t="s">
        <v>8</v>
      </c>
      <c r="D111" s="204" t="s">
        <v>2</v>
      </c>
      <c r="E111" s="205" t="s">
        <v>254</v>
      </c>
      <c r="F111" s="206"/>
      <c r="G111" s="207">
        <f>G112</f>
        <v>1434314</v>
      </c>
    </row>
    <row r="112" spans="1:7" ht="42" customHeight="1">
      <c r="A112" s="80" t="s">
        <v>256</v>
      </c>
      <c r="B112" s="129" t="s">
        <v>42</v>
      </c>
      <c r="C112" s="38" t="s">
        <v>8</v>
      </c>
      <c r="D112" s="69" t="s">
        <v>2</v>
      </c>
      <c r="E112" s="8" t="s">
        <v>254</v>
      </c>
      <c r="F112" s="171" t="s">
        <v>255</v>
      </c>
      <c r="G112" s="19">
        <v>1434314</v>
      </c>
    </row>
    <row r="113" spans="1:7" ht="35.25" customHeight="1">
      <c r="A113" s="236" t="s">
        <v>314</v>
      </c>
      <c r="B113" s="129" t="s">
        <v>42</v>
      </c>
      <c r="C113" s="203" t="s">
        <v>8</v>
      </c>
      <c r="D113" s="204" t="s">
        <v>2</v>
      </c>
      <c r="E113" s="205" t="s">
        <v>318</v>
      </c>
      <c r="F113" s="206"/>
      <c r="G113" s="207">
        <f>G114</f>
        <v>801286.33</v>
      </c>
    </row>
    <row r="114" spans="1:7" ht="37.5" customHeight="1">
      <c r="A114" s="80" t="s">
        <v>256</v>
      </c>
      <c r="B114" s="129" t="s">
        <v>42</v>
      </c>
      <c r="C114" s="38" t="s">
        <v>8</v>
      </c>
      <c r="D114" s="69" t="s">
        <v>2</v>
      </c>
      <c r="E114" s="8" t="s">
        <v>318</v>
      </c>
      <c r="F114" s="171" t="s">
        <v>255</v>
      </c>
      <c r="G114" s="19">
        <v>801286.33</v>
      </c>
    </row>
    <row r="115" spans="1:7" ht="18.75" customHeight="1">
      <c r="A115" s="154" t="s">
        <v>119</v>
      </c>
      <c r="B115" s="129" t="s">
        <v>42</v>
      </c>
      <c r="C115" s="155" t="s">
        <v>8</v>
      </c>
      <c r="D115" s="208" t="s">
        <v>9</v>
      </c>
      <c r="E115" s="201"/>
      <c r="F115" s="202"/>
      <c r="G115" s="209">
        <f>G116+G118+G121+G123+G125+G127</f>
        <v>15856991.33</v>
      </c>
    </row>
    <row r="116" spans="1:7" ht="24.75" customHeight="1">
      <c r="A116" s="135" t="s">
        <v>260</v>
      </c>
      <c r="B116" s="129" t="s">
        <v>42</v>
      </c>
      <c r="C116" s="203" t="s">
        <v>8</v>
      </c>
      <c r="D116" s="204" t="s">
        <v>9</v>
      </c>
      <c r="E116" s="205" t="s">
        <v>261</v>
      </c>
      <c r="F116" s="206"/>
      <c r="G116" s="207">
        <f>G117</f>
        <v>13528000</v>
      </c>
    </row>
    <row r="117" spans="1:7" ht="25.5" customHeight="1">
      <c r="A117" s="80" t="s">
        <v>259</v>
      </c>
      <c r="B117" s="129" t="s">
        <v>42</v>
      </c>
      <c r="C117" s="38" t="s">
        <v>8</v>
      </c>
      <c r="D117" s="69" t="s">
        <v>9</v>
      </c>
      <c r="E117" s="8" t="s">
        <v>261</v>
      </c>
      <c r="F117" s="171" t="s">
        <v>257</v>
      </c>
      <c r="G117" s="19">
        <v>13528000</v>
      </c>
    </row>
    <row r="118" spans="1:7" ht="21.75" customHeight="1">
      <c r="A118" s="135" t="s">
        <v>227</v>
      </c>
      <c r="B118" s="129" t="s">
        <v>42</v>
      </c>
      <c r="C118" s="203" t="s">
        <v>8</v>
      </c>
      <c r="D118" s="204" t="s">
        <v>9</v>
      </c>
      <c r="E118" s="205" t="s">
        <v>254</v>
      </c>
      <c r="F118" s="206"/>
      <c r="G118" s="207">
        <f>G119+G120</f>
        <v>1306991.33</v>
      </c>
    </row>
    <row r="119" spans="1:7" ht="37.5" customHeight="1">
      <c r="A119" s="80" t="s">
        <v>256</v>
      </c>
      <c r="B119" s="129" t="s">
        <v>42</v>
      </c>
      <c r="C119" s="38" t="s">
        <v>8</v>
      </c>
      <c r="D119" s="69" t="s">
        <v>9</v>
      </c>
      <c r="E119" s="8" t="s">
        <v>254</v>
      </c>
      <c r="F119" s="171" t="s">
        <v>255</v>
      </c>
      <c r="G119" s="19">
        <v>1127086.33</v>
      </c>
    </row>
    <row r="120" spans="1:7" ht="42.75" customHeight="1">
      <c r="A120" s="80" t="s">
        <v>259</v>
      </c>
      <c r="B120" s="129" t="s">
        <v>42</v>
      </c>
      <c r="C120" s="38" t="s">
        <v>8</v>
      </c>
      <c r="D120" s="69" t="s">
        <v>9</v>
      </c>
      <c r="E120" s="8" t="s">
        <v>254</v>
      </c>
      <c r="F120" s="171" t="s">
        <v>257</v>
      </c>
      <c r="G120" s="19">
        <v>179905</v>
      </c>
    </row>
    <row r="121" spans="1:7" ht="41.25" customHeight="1">
      <c r="A121" s="135" t="s">
        <v>120</v>
      </c>
      <c r="B121" s="129" t="s">
        <v>42</v>
      </c>
      <c r="C121" s="203" t="s">
        <v>8</v>
      </c>
      <c r="D121" s="204" t="s">
        <v>9</v>
      </c>
      <c r="E121" s="205" t="s">
        <v>121</v>
      </c>
      <c r="F121" s="206"/>
      <c r="G121" s="207">
        <f>G122</f>
        <v>30500</v>
      </c>
    </row>
    <row r="122" spans="1:7" ht="30.75" customHeight="1">
      <c r="A122" s="80" t="s">
        <v>111</v>
      </c>
      <c r="B122" s="129" t="s">
        <v>42</v>
      </c>
      <c r="C122" s="38" t="s">
        <v>8</v>
      </c>
      <c r="D122" s="69" t="s">
        <v>9</v>
      </c>
      <c r="E122" s="8" t="s">
        <v>121</v>
      </c>
      <c r="F122" s="171" t="s">
        <v>113</v>
      </c>
      <c r="G122" s="19">
        <v>30500</v>
      </c>
    </row>
    <row r="123" spans="1:7" ht="37.5" customHeight="1">
      <c r="A123" s="236" t="s">
        <v>314</v>
      </c>
      <c r="B123" s="129" t="s">
        <v>42</v>
      </c>
      <c r="C123" s="203" t="s">
        <v>8</v>
      </c>
      <c r="D123" s="204" t="s">
        <v>9</v>
      </c>
      <c r="E123" s="205" t="s">
        <v>318</v>
      </c>
      <c r="F123" s="206"/>
      <c r="G123" s="207">
        <f>G124</f>
        <v>491500</v>
      </c>
    </row>
    <row r="124" spans="1:7" ht="37.5" customHeight="1">
      <c r="A124" s="80" t="s">
        <v>256</v>
      </c>
      <c r="B124" s="129" t="s">
        <v>42</v>
      </c>
      <c r="C124" s="38" t="s">
        <v>8</v>
      </c>
      <c r="D124" s="69" t="s">
        <v>9</v>
      </c>
      <c r="E124" s="8" t="s">
        <v>318</v>
      </c>
      <c r="F124" s="171" t="s">
        <v>255</v>
      </c>
      <c r="G124" s="19">
        <v>491500</v>
      </c>
    </row>
    <row r="125" spans="1:7" ht="21" customHeight="1">
      <c r="A125" s="135" t="s">
        <v>158</v>
      </c>
      <c r="B125" s="129" t="s">
        <v>42</v>
      </c>
      <c r="C125" s="203" t="s">
        <v>8</v>
      </c>
      <c r="D125" s="204" t="s">
        <v>9</v>
      </c>
      <c r="E125" s="205" t="s">
        <v>159</v>
      </c>
      <c r="F125" s="206"/>
      <c r="G125" s="207">
        <f>G126</f>
        <v>0</v>
      </c>
    </row>
    <row r="126" spans="1:7" ht="29.25" customHeight="1">
      <c r="A126" s="80" t="s">
        <v>111</v>
      </c>
      <c r="B126" s="129" t="s">
        <v>42</v>
      </c>
      <c r="C126" s="38" t="s">
        <v>8</v>
      </c>
      <c r="D126" s="69" t="s">
        <v>9</v>
      </c>
      <c r="E126" s="8" t="s">
        <v>159</v>
      </c>
      <c r="F126" s="171" t="s">
        <v>113</v>
      </c>
      <c r="G126" s="19"/>
    </row>
    <row r="127" spans="1:7" ht="27.75" customHeight="1">
      <c r="A127" s="226" t="s">
        <v>160</v>
      </c>
      <c r="B127" s="129" t="s">
        <v>42</v>
      </c>
      <c r="C127" s="212" t="s">
        <v>8</v>
      </c>
      <c r="D127" s="204" t="s">
        <v>9</v>
      </c>
      <c r="E127" s="204" t="s">
        <v>161</v>
      </c>
      <c r="F127" s="214"/>
      <c r="G127" s="215">
        <f>G128</f>
        <v>500000</v>
      </c>
    </row>
    <row r="128" spans="1:7" ht="30.75" customHeight="1">
      <c r="A128" s="80" t="s">
        <v>233</v>
      </c>
      <c r="B128" s="129" t="s">
        <v>42</v>
      </c>
      <c r="C128" s="64" t="s">
        <v>8</v>
      </c>
      <c r="D128" s="8" t="s">
        <v>9</v>
      </c>
      <c r="E128" s="8" t="s">
        <v>161</v>
      </c>
      <c r="F128" s="171" t="s">
        <v>232</v>
      </c>
      <c r="G128" s="19">
        <v>500000</v>
      </c>
    </row>
    <row r="129" spans="1:7" ht="19.5" customHeight="1">
      <c r="A129" s="30" t="s">
        <v>122</v>
      </c>
      <c r="B129" s="129" t="s">
        <v>42</v>
      </c>
      <c r="C129" s="44" t="s">
        <v>8</v>
      </c>
      <c r="D129" s="221" t="s">
        <v>11</v>
      </c>
      <c r="E129" s="221"/>
      <c r="F129" s="222"/>
      <c r="G129" s="223">
        <f>G130+G132+G134</f>
        <v>1285307.37</v>
      </c>
    </row>
    <row r="130" spans="1:7" ht="19.5" customHeight="1">
      <c r="A130" s="135" t="s">
        <v>227</v>
      </c>
      <c r="B130" s="129" t="s">
        <v>42</v>
      </c>
      <c r="C130" s="203" t="s">
        <v>8</v>
      </c>
      <c r="D130" s="204" t="s">
        <v>11</v>
      </c>
      <c r="E130" s="205" t="s">
        <v>254</v>
      </c>
      <c r="F130" s="206"/>
      <c r="G130" s="207">
        <f>G131</f>
        <v>897752.67</v>
      </c>
    </row>
    <row r="131" spans="1:7" ht="39.75" customHeight="1">
      <c r="A131" s="80" t="s">
        <v>256</v>
      </c>
      <c r="B131" s="129" t="s">
        <v>42</v>
      </c>
      <c r="C131" s="38" t="s">
        <v>8</v>
      </c>
      <c r="D131" s="69" t="s">
        <v>11</v>
      </c>
      <c r="E131" s="8" t="s">
        <v>254</v>
      </c>
      <c r="F131" s="171" t="s">
        <v>255</v>
      </c>
      <c r="G131" s="19">
        <v>897752.67</v>
      </c>
    </row>
    <row r="132" spans="1:7" ht="23.25" customHeight="1">
      <c r="A132" s="224" t="s">
        <v>123</v>
      </c>
      <c r="B132" s="129" t="s">
        <v>42</v>
      </c>
      <c r="C132" s="219" t="s">
        <v>8</v>
      </c>
      <c r="D132" s="220" t="s">
        <v>11</v>
      </c>
      <c r="E132" s="204" t="s">
        <v>124</v>
      </c>
      <c r="F132" s="214"/>
      <c r="G132" s="215">
        <f>G133</f>
        <v>40000</v>
      </c>
    </row>
    <row r="133" spans="1:7" ht="19.5" customHeight="1">
      <c r="A133" s="80" t="s">
        <v>111</v>
      </c>
      <c r="B133" s="129" t="s">
        <v>42</v>
      </c>
      <c r="C133" s="218" t="s">
        <v>8</v>
      </c>
      <c r="D133" s="9" t="s">
        <v>11</v>
      </c>
      <c r="E133" s="8" t="s">
        <v>124</v>
      </c>
      <c r="F133" s="171" t="s">
        <v>113</v>
      </c>
      <c r="G133" s="19">
        <v>40000</v>
      </c>
    </row>
    <row r="134" spans="1:7" ht="18.75" customHeight="1">
      <c r="A134" s="93" t="s">
        <v>262</v>
      </c>
      <c r="B134" s="129" t="s">
        <v>42</v>
      </c>
      <c r="C134" s="258" t="s">
        <v>8</v>
      </c>
      <c r="D134" s="259" t="s">
        <v>11</v>
      </c>
      <c r="E134" s="32" t="s">
        <v>263</v>
      </c>
      <c r="F134" s="259"/>
      <c r="G134" s="33">
        <f>G135</f>
        <v>347554.7</v>
      </c>
    </row>
    <row r="135" spans="1:7" ht="23.25" customHeight="1">
      <c r="A135" s="80" t="s">
        <v>111</v>
      </c>
      <c r="B135" s="129" t="s">
        <v>42</v>
      </c>
      <c r="C135" s="218" t="s">
        <v>8</v>
      </c>
      <c r="D135" s="9" t="s">
        <v>11</v>
      </c>
      <c r="E135" s="8" t="s">
        <v>263</v>
      </c>
      <c r="F135" s="9" t="s">
        <v>113</v>
      </c>
      <c r="G135" s="19">
        <v>347554.7</v>
      </c>
    </row>
    <row r="136" spans="1:7" ht="19.5" customHeight="1">
      <c r="A136" s="30" t="s">
        <v>33</v>
      </c>
      <c r="B136" s="129" t="s">
        <v>42</v>
      </c>
      <c r="C136" s="44" t="s">
        <v>8</v>
      </c>
      <c r="D136" s="92" t="s">
        <v>8</v>
      </c>
      <c r="E136" s="7"/>
      <c r="F136" s="163"/>
      <c r="G136" s="22">
        <f>G137</f>
        <v>39000</v>
      </c>
    </row>
    <row r="137" spans="1:7" ht="17.25" customHeight="1">
      <c r="A137" s="35" t="s">
        <v>162</v>
      </c>
      <c r="B137" s="129" t="s">
        <v>42</v>
      </c>
      <c r="C137" s="39" t="s">
        <v>8</v>
      </c>
      <c r="D137" s="71" t="s">
        <v>8</v>
      </c>
      <c r="E137" s="32" t="s">
        <v>163</v>
      </c>
      <c r="F137" s="164"/>
      <c r="G137" s="33">
        <f>G138</f>
        <v>39000</v>
      </c>
    </row>
    <row r="138" spans="1:7" ht="28.5" customHeight="1">
      <c r="A138" s="13" t="s">
        <v>200</v>
      </c>
      <c r="B138" s="129" t="s">
        <v>42</v>
      </c>
      <c r="C138" s="42" t="s">
        <v>8</v>
      </c>
      <c r="D138" s="69" t="s">
        <v>8</v>
      </c>
      <c r="E138" s="8" t="s">
        <v>163</v>
      </c>
      <c r="F138" s="171" t="s">
        <v>201</v>
      </c>
      <c r="G138" s="19">
        <v>39000</v>
      </c>
    </row>
    <row r="139" spans="1:7" ht="18" customHeight="1">
      <c r="A139" s="241" t="s">
        <v>23</v>
      </c>
      <c r="B139" s="130" t="s">
        <v>42</v>
      </c>
      <c r="C139" s="242" t="s">
        <v>3</v>
      </c>
      <c r="D139" s="243"/>
      <c r="E139" s="244"/>
      <c r="F139" s="245"/>
      <c r="G139" s="240">
        <f>G140+G172+G235+G247</f>
        <v>298587023.67</v>
      </c>
    </row>
    <row r="140" spans="1:7" ht="17.25" customHeight="1">
      <c r="A140" s="30" t="s">
        <v>24</v>
      </c>
      <c r="B140" s="129" t="s">
        <v>42</v>
      </c>
      <c r="C140" s="43" t="s">
        <v>3</v>
      </c>
      <c r="D140" s="106" t="s">
        <v>2</v>
      </c>
      <c r="E140" s="10"/>
      <c r="F140" s="183"/>
      <c r="G140" s="22">
        <f>G141+G143+G152+G158+G161+G165+G167+G169</f>
        <v>71017592.22</v>
      </c>
    </row>
    <row r="141" spans="1:7" ht="12.75">
      <c r="A141" s="29" t="s">
        <v>176</v>
      </c>
      <c r="B141" s="129" t="s">
        <v>42</v>
      </c>
      <c r="C141" s="41" t="s">
        <v>3</v>
      </c>
      <c r="D141" s="70" t="s">
        <v>2</v>
      </c>
      <c r="E141" s="12" t="s">
        <v>177</v>
      </c>
      <c r="F141" s="166"/>
      <c r="G141" s="18">
        <f>G142</f>
        <v>10586179.41</v>
      </c>
    </row>
    <row r="142" spans="1:7" ht="25.5">
      <c r="A142" s="80" t="s">
        <v>153</v>
      </c>
      <c r="B142" s="129" t="s">
        <v>42</v>
      </c>
      <c r="C142" s="42" t="s">
        <v>3</v>
      </c>
      <c r="D142" s="69" t="s">
        <v>2</v>
      </c>
      <c r="E142" s="8" t="s">
        <v>177</v>
      </c>
      <c r="F142" s="171" t="s">
        <v>113</v>
      </c>
      <c r="G142" s="19">
        <f>10186179.41+400000</f>
        <v>10586179.41</v>
      </c>
    </row>
    <row r="143" spans="1:7" ht="17.25" customHeight="1">
      <c r="A143" s="29" t="s">
        <v>25</v>
      </c>
      <c r="B143" s="129" t="s">
        <v>42</v>
      </c>
      <c r="C143" s="41" t="s">
        <v>3</v>
      </c>
      <c r="D143" s="70" t="s">
        <v>2</v>
      </c>
      <c r="E143" s="12" t="s">
        <v>164</v>
      </c>
      <c r="F143" s="166"/>
      <c r="G143" s="18">
        <f>SUM(G144:G151)</f>
        <v>23956652.220000003</v>
      </c>
    </row>
    <row r="144" spans="1:7" ht="22.5" customHeight="1">
      <c r="A144" s="80" t="s">
        <v>148</v>
      </c>
      <c r="B144" s="129" t="s">
        <v>42</v>
      </c>
      <c r="C144" s="46" t="s">
        <v>3</v>
      </c>
      <c r="D144" s="103" t="s">
        <v>2</v>
      </c>
      <c r="E144" s="8" t="s">
        <v>164</v>
      </c>
      <c r="F144" s="176" t="s">
        <v>150</v>
      </c>
      <c r="G144" s="19">
        <v>18384976.95</v>
      </c>
    </row>
    <row r="145" spans="1:7" ht="18" customHeight="1">
      <c r="A145" s="80" t="s">
        <v>152</v>
      </c>
      <c r="B145" s="129" t="s">
        <v>42</v>
      </c>
      <c r="C145" s="46" t="s">
        <v>3</v>
      </c>
      <c r="D145" s="103" t="s">
        <v>2</v>
      </c>
      <c r="E145" s="8" t="s">
        <v>164</v>
      </c>
      <c r="F145" s="176" t="s">
        <v>151</v>
      </c>
      <c r="G145" s="19">
        <v>362763.91</v>
      </c>
    </row>
    <row r="146" spans="1:7" ht="24" customHeight="1">
      <c r="A146" s="80" t="s">
        <v>110</v>
      </c>
      <c r="B146" s="129" t="s">
        <v>42</v>
      </c>
      <c r="C146" s="46" t="s">
        <v>3</v>
      </c>
      <c r="D146" s="103" t="s">
        <v>2</v>
      </c>
      <c r="E146" s="8" t="s">
        <v>164</v>
      </c>
      <c r="F146" s="176" t="s">
        <v>112</v>
      </c>
      <c r="G146" s="19"/>
    </row>
    <row r="147" spans="1:7" ht="30.75" customHeight="1">
      <c r="A147" s="80" t="s">
        <v>153</v>
      </c>
      <c r="B147" s="267" t="s">
        <v>42</v>
      </c>
      <c r="C147" s="46" t="s">
        <v>3</v>
      </c>
      <c r="D147" s="103" t="s">
        <v>2</v>
      </c>
      <c r="E147" s="8" t="s">
        <v>164</v>
      </c>
      <c r="F147" s="176" t="s">
        <v>113</v>
      </c>
      <c r="G147" s="19">
        <v>4202236.89</v>
      </c>
    </row>
    <row r="148" spans="1:7" ht="48" customHeight="1">
      <c r="A148" s="200" t="s">
        <v>165</v>
      </c>
      <c r="B148" s="129" t="s">
        <v>42</v>
      </c>
      <c r="C148" s="227" t="s">
        <v>3</v>
      </c>
      <c r="D148" s="103" t="s">
        <v>2</v>
      </c>
      <c r="E148" s="8" t="s">
        <v>164</v>
      </c>
      <c r="F148" s="176" t="s">
        <v>166</v>
      </c>
      <c r="G148" s="19">
        <v>340000</v>
      </c>
    </row>
    <row r="149" spans="1:7" ht="63.75" customHeight="1">
      <c r="A149" s="292" t="s">
        <v>147</v>
      </c>
      <c r="B149" s="129" t="s">
        <v>42</v>
      </c>
      <c r="C149" s="46" t="s">
        <v>3</v>
      </c>
      <c r="D149" s="103" t="s">
        <v>2</v>
      </c>
      <c r="E149" s="8" t="s">
        <v>164</v>
      </c>
      <c r="F149" s="176" t="s">
        <v>143</v>
      </c>
      <c r="G149" s="19">
        <v>108008.91</v>
      </c>
    </row>
    <row r="150" spans="1:7" ht="18" customHeight="1">
      <c r="A150" s="80" t="s">
        <v>142</v>
      </c>
      <c r="B150" s="129" t="s">
        <v>42</v>
      </c>
      <c r="C150" s="46" t="s">
        <v>3</v>
      </c>
      <c r="D150" s="103" t="s">
        <v>2</v>
      </c>
      <c r="E150" s="8" t="s">
        <v>164</v>
      </c>
      <c r="F150" s="171" t="s">
        <v>145</v>
      </c>
      <c r="G150" s="19">
        <v>529680.17</v>
      </c>
    </row>
    <row r="151" spans="1:7" ht="21" customHeight="1">
      <c r="A151" s="80" t="s">
        <v>144</v>
      </c>
      <c r="B151" s="129" t="s">
        <v>42</v>
      </c>
      <c r="C151" s="46" t="s">
        <v>3</v>
      </c>
      <c r="D151" s="103" t="s">
        <v>2</v>
      </c>
      <c r="E151" s="8" t="s">
        <v>164</v>
      </c>
      <c r="F151" s="171" t="s">
        <v>146</v>
      </c>
      <c r="G151" s="19">
        <v>28985.39</v>
      </c>
    </row>
    <row r="152" spans="1:7" ht="34.5" customHeight="1">
      <c r="A152" s="226" t="s">
        <v>170</v>
      </c>
      <c r="B152" s="129" t="s">
        <v>42</v>
      </c>
      <c r="C152" s="228" t="s">
        <v>3</v>
      </c>
      <c r="D152" s="229" t="s">
        <v>2</v>
      </c>
      <c r="E152" s="204" t="s">
        <v>241</v>
      </c>
      <c r="F152" s="214"/>
      <c r="G152" s="215">
        <f>SUM(G153:G157)</f>
        <v>30112000</v>
      </c>
    </row>
    <row r="153" spans="1:7" ht="28.5" customHeight="1">
      <c r="A153" s="80" t="s">
        <v>148</v>
      </c>
      <c r="B153" s="129" t="s">
        <v>42</v>
      </c>
      <c r="C153" s="46" t="s">
        <v>3</v>
      </c>
      <c r="D153" s="103" t="s">
        <v>2</v>
      </c>
      <c r="E153" s="8" t="s">
        <v>241</v>
      </c>
      <c r="F153" s="176" t="s">
        <v>150</v>
      </c>
      <c r="G153" s="19">
        <v>28704155.01</v>
      </c>
    </row>
    <row r="154" spans="1:7" ht="12.75">
      <c r="A154" s="80" t="s">
        <v>152</v>
      </c>
      <c r="B154" s="129" t="s">
        <v>42</v>
      </c>
      <c r="C154" s="46" t="s">
        <v>3</v>
      </c>
      <c r="D154" s="103" t="s">
        <v>2</v>
      </c>
      <c r="E154" s="8" t="s">
        <v>241</v>
      </c>
      <c r="F154" s="176" t="s">
        <v>151</v>
      </c>
      <c r="G154" s="19">
        <v>139100.11</v>
      </c>
    </row>
    <row r="155" spans="1:7" ht="23.25" customHeight="1">
      <c r="A155" s="80" t="s">
        <v>110</v>
      </c>
      <c r="B155" s="129" t="s">
        <v>42</v>
      </c>
      <c r="C155" s="46" t="s">
        <v>3</v>
      </c>
      <c r="D155" s="103" t="s">
        <v>2</v>
      </c>
      <c r="E155" s="8" t="s">
        <v>241</v>
      </c>
      <c r="F155" s="176" t="s">
        <v>112</v>
      </c>
      <c r="G155" s="19">
        <v>287</v>
      </c>
    </row>
    <row r="156" spans="1:7" ht="30" customHeight="1">
      <c r="A156" s="80" t="s">
        <v>153</v>
      </c>
      <c r="B156" s="129" t="s">
        <v>42</v>
      </c>
      <c r="C156" s="46" t="s">
        <v>3</v>
      </c>
      <c r="D156" s="103" t="s">
        <v>2</v>
      </c>
      <c r="E156" s="8" t="s">
        <v>241</v>
      </c>
      <c r="F156" s="176" t="s">
        <v>113</v>
      </c>
      <c r="G156" s="19">
        <v>223457.88</v>
      </c>
    </row>
    <row r="157" spans="1:7" ht="44.25" customHeight="1">
      <c r="A157" s="200" t="s">
        <v>165</v>
      </c>
      <c r="B157" s="129" t="s">
        <v>42</v>
      </c>
      <c r="C157" s="227" t="s">
        <v>3</v>
      </c>
      <c r="D157" s="103" t="s">
        <v>2</v>
      </c>
      <c r="E157" s="8" t="s">
        <v>241</v>
      </c>
      <c r="F157" s="176" t="s">
        <v>166</v>
      </c>
      <c r="G157" s="19">
        <v>1045000</v>
      </c>
    </row>
    <row r="158" spans="1:7" ht="16.5" customHeight="1">
      <c r="A158" s="35" t="s">
        <v>92</v>
      </c>
      <c r="B158" s="129" t="s">
        <v>42</v>
      </c>
      <c r="C158" s="39" t="s">
        <v>3</v>
      </c>
      <c r="D158" s="71" t="s">
        <v>2</v>
      </c>
      <c r="E158" s="32" t="s">
        <v>167</v>
      </c>
      <c r="F158" s="164"/>
      <c r="G158" s="33">
        <f>G159+G160</f>
        <v>1126493.03</v>
      </c>
    </row>
    <row r="159" spans="1:7" ht="15.75" customHeight="1">
      <c r="A159" s="13" t="s">
        <v>152</v>
      </c>
      <c r="B159" s="129" t="s">
        <v>42</v>
      </c>
      <c r="C159" s="38" t="s">
        <v>3</v>
      </c>
      <c r="D159" s="69" t="s">
        <v>2</v>
      </c>
      <c r="E159" s="8" t="s">
        <v>167</v>
      </c>
      <c r="F159" s="171" t="s">
        <v>151</v>
      </c>
      <c r="G159" s="19">
        <v>1026493.03</v>
      </c>
    </row>
    <row r="160" spans="1:7" ht="16.5" customHeight="1">
      <c r="A160" s="13" t="s">
        <v>107</v>
      </c>
      <c r="B160" s="129" t="s">
        <v>42</v>
      </c>
      <c r="C160" s="38" t="s">
        <v>3</v>
      </c>
      <c r="D160" s="69" t="s">
        <v>2</v>
      </c>
      <c r="E160" s="8" t="s">
        <v>167</v>
      </c>
      <c r="F160" s="171" t="s">
        <v>106</v>
      </c>
      <c r="G160" s="19">
        <v>100000</v>
      </c>
    </row>
    <row r="161" spans="1:7" ht="30" customHeight="1">
      <c r="A161" s="35" t="s">
        <v>50</v>
      </c>
      <c r="B161" s="129" t="s">
        <v>42</v>
      </c>
      <c r="C161" s="39" t="s">
        <v>3</v>
      </c>
      <c r="D161" s="71" t="s">
        <v>2</v>
      </c>
      <c r="E161" s="32" t="s">
        <v>168</v>
      </c>
      <c r="F161" s="164"/>
      <c r="G161" s="33">
        <f>SUM(G162:G164)</f>
        <v>700000</v>
      </c>
    </row>
    <row r="162" spans="1:7" ht="33" customHeight="1">
      <c r="A162" s="80" t="s">
        <v>153</v>
      </c>
      <c r="B162" s="129" t="s">
        <v>42</v>
      </c>
      <c r="C162" s="64" t="s">
        <v>3</v>
      </c>
      <c r="D162" s="8" t="s">
        <v>2</v>
      </c>
      <c r="E162" s="8" t="s">
        <v>168</v>
      </c>
      <c r="F162" s="8" t="s">
        <v>113</v>
      </c>
      <c r="G162" s="19">
        <v>470268</v>
      </c>
    </row>
    <row r="163" spans="1:7" ht="25.5">
      <c r="A163" s="80" t="s">
        <v>148</v>
      </c>
      <c r="B163" s="129" t="s">
        <v>42</v>
      </c>
      <c r="C163" s="64" t="s">
        <v>3</v>
      </c>
      <c r="D163" s="8" t="s">
        <v>2</v>
      </c>
      <c r="E163" s="8" t="s">
        <v>168</v>
      </c>
      <c r="F163" s="8" t="s">
        <v>150</v>
      </c>
      <c r="G163" s="19">
        <v>129732</v>
      </c>
    </row>
    <row r="164" spans="1:7" ht="18" customHeight="1">
      <c r="A164" s="13" t="s">
        <v>107</v>
      </c>
      <c r="B164" s="129" t="s">
        <v>42</v>
      </c>
      <c r="C164" s="64" t="s">
        <v>3</v>
      </c>
      <c r="D164" s="8" t="s">
        <v>2</v>
      </c>
      <c r="E164" s="8" t="s">
        <v>168</v>
      </c>
      <c r="F164" s="8" t="s">
        <v>106</v>
      </c>
      <c r="G164" s="19">
        <v>100000</v>
      </c>
    </row>
    <row r="165" spans="1:7" ht="18.75" customHeight="1">
      <c r="A165" s="35" t="s">
        <v>265</v>
      </c>
      <c r="B165" s="129" t="s">
        <v>42</v>
      </c>
      <c r="C165" s="39" t="s">
        <v>3</v>
      </c>
      <c r="D165" s="71" t="s">
        <v>2</v>
      </c>
      <c r="E165" s="32" t="s">
        <v>264</v>
      </c>
      <c r="F165" s="164"/>
      <c r="G165" s="33">
        <f>G166</f>
        <v>315000</v>
      </c>
    </row>
    <row r="166" spans="1:7" ht="32.25" customHeight="1">
      <c r="A166" s="13" t="s">
        <v>200</v>
      </c>
      <c r="B166" s="129" t="s">
        <v>42</v>
      </c>
      <c r="C166" s="38" t="s">
        <v>3</v>
      </c>
      <c r="D166" s="69" t="s">
        <v>2</v>
      </c>
      <c r="E166" s="8" t="s">
        <v>264</v>
      </c>
      <c r="F166" s="8" t="s">
        <v>201</v>
      </c>
      <c r="G166" s="19">
        <v>315000</v>
      </c>
    </row>
    <row r="167" spans="1:7" ht="28.5" customHeight="1">
      <c r="A167" s="35" t="s">
        <v>266</v>
      </c>
      <c r="B167" s="129" t="s">
        <v>42</v>
      </c>
      <c r="C167" s="39" t="s">
        <v>3</v>
      </c>
      <c r="D167" s="71" t="s">
        <v>2</v>
      </c>
      <c r="E167" s="32" t="s">
        <v>267</v>
      </c>
      <c r="F167" s="164"/>
      <c r="G167" s="33">
        <f>G168</f>
        <v>35000</v>
      </c>
    </row>
    <row r="168" spans="1:7" ht="16.5" customHeight="1">
      <c r="A168" s="13" t="s">
        <v>200</v>
      </c>
      <c r="B168" s="129" t="s">
        <v>42</v>
      </c>
      <c r="C168" s="38" t="s">
        <v>3</v>
      </c>
      <c r="D168" s="69" t="s">
        <v>2</v>
      </c>
      <c r="E168" s="8" t="s">
        <v>267</v>
      </c>
      <c r="F168" s="8" t="s">
        <v>201</v>
      </c>
      <c r="G168" s="19">
        <v>35000</v>
      </c>
    </row>
    <row r="169" spans="1:7" ht="18.75" customHeight="1">
      <c r="A169" s="35" t="s">
        <v>227</v>
      </c>
      <c r="B169" s="129" t="s">
        <v>42</v>
      </c>
      <c r="C169" s="39" t="s">
        <v>3</v>
      </c>
      <c r="D169" s="71" t="s">
        <v>2</v>
      </c>
      <c r="E169" s="32" t="s">
        <v>243</v>
      </c>
      <c r="F169" s="164"/>
      <c r="G169" s="33">
        <f>SUM(G170:G171)</f>
        <v>4186267.56</v>
      </c>
    </row>
    <row r="170" spans="1:7" ht="29.25" customHeight="1">
      <c r="A170" s="80" t="s">
        <v>148</v>
      </c>
      <c r="B170" s="129" t="s">
        <v>42</v>
      </c>
      <c r="C170" s="38" t="s">
        <v>3</v>
      </c>
      <c r="D170" s="69" t="s">
        <v>2</v>
      </c>
      <c r="E170" s="8" t="s">
        <v>243</v>
      </c>
      <c r="F170" s="8" t="s">
        <v>150</v>
      </c>
      <c r="G170" s="19">
        <v>876267.56</v>
      </c>
    </row>
    <row r="171" spans="1:7" ht="30" customHeight="1">
      <c r="A171" s="80" t="s">
        <v>153</v>
      </c>
      <c r="B171" s="129" t="s">
        <v>42</v>
      </c>
      <c r="C171" s="38" t="s">
        <v>3</v>
      </c>
      <c r="D171" s="69" t="s">
        <v>2</v>
      </c>
      <c r="E171" s="8" t="s">
        <v>243</v>
      </c>
      <c r="F171" s="8" t="s">
        <v>113</v>
      </c>
      <c r="G171" s="19">
        <f>1980000+1330000</f>
        <v>3310000</v>
      </c>
    </row>
    <row r="172" spans="1:7" ht="19.5" customHeight="1">
      <c r="A172" s="30" t="s">
        <v>26</v>
      </c>
      <c r="B172" s="129" t="s">
        <v>42</v>
      </c>
      <c r="C172" s="44" t="s">
        <v>3</v>
      </c>
      <c r="D172" s="100" t="s">
        <v>9</v>
      </c>
      <c r="E172" s="7"/>
      <c r="F172" s="186"/>
      <c r="G172" s="22">
        <f>G173+G175+G183+G185+G192+G194+G196+G198+G200+G203+G207+G216+G218+G221+G223+G225+G227+G229+G231+G233</f>
        <v>212417519.70000002</v>
      </c>
    </row>
    <row r="173" spans="1:7" ht="12.75">
      <c r="A173" s="233" t="s">
        <v>319</v>
      </c>
      <c r="B173" s="129" t="s">
        <v>42</v>
      </c>
      <c r="C173" s="232" t="s">
        <v>3</v>
      </c>
      <c r="D173" s="101" t="s">
        <v>9</v>
      </c>
      <c r="E173" s="197" t="s">
        <v>320</v>
      </c>
      <c r="F173" s="187"/>
      <c r="G173" s="18">
        <f>G174</f>
        <v>1085280</v>
      </c>
    </row>
    <row r="174" spans="1:7" ht="17.25" customHeight="1">
      <c r="A174" s="13" t="s">
        <v>107</v>
      </c>
      <c r="B174" s="129" t="s">
        <v>42</v>
      </c>
      <c r="C174" s="64" t="s">
        <v>3</v>
      </c>
      <c r="D174" s="8" t="s">
        <v>9</v>
      </c>
      <c r="E174" s="8" t="s">
        <v>320</v>
      </c>
      <c r="F174" s="176" t="s">
        <v>106</v>
      </c>
      <c r="G174" s="19">
        <v>1085280</v>
      </c>
    </row>
    <row r="175" spans="1:7" ht="50.25" customHeight="1">
      <c r="A175" s="35" t="s">
        <v>58</v>
      </c>
      <c r="B175" s="129" t="s">
        <v>42</v>
      </c>
      <c r="C175" s="45" t="s">
        <v>3</v>
      </c>
      <c r="D175" s="102" t="s">
        <v>9</v>
      </c>
      <c r="E175" s="32" t="s">
        <v>169</v>
      </c>
      <c r="F175" s="184"/>
      <c r="G175" s="33">
        <f>SUM(G176:G182)</f>
        <v>13146999.999999998</v>
      </c>
    </row>
    <row r="176" spans="1:7" ht="24.75" customHeight="1">
      <c r="A176" s="80" t="s">
        <v>148</v>
      </c>
      <c r="B176" s="129" t="s">
        <v>42</v>
      </c>
      <c r="C176" s="46" t="s">
        <v>3</v>
      </c>
      <c r="D176" s="103" t="s">
        <v>9</v>
      </c>
      <c r="E176" s="8" t="s">
        <v>169</v>
      </c>
      <c r="F176" s="176" t="s">
        <v>150</v>
      </c>
      <c r="G176" s="19">
        <v>8777500</v>
      </c>
    </row>
    <row r="177" spans="1:7" ht="20.25" customHeight="1">
      <c r="A177" s="80" t="s">
        <v>152</v>
      </c>
      <c r="B177" s="129" t="s">
        <v>42</v>
      </c>
      <c r="C177" s="46" t="s">
        <v>3</v>
      </c>
      <c r="D177" s="103" t="s">
        <v>9</v>
      </c>
      <c r="E177" s="8" t="s">
        <v>169</v>
      </c>
      <c r="F177" s="176" t="s">
        <v>151</v>
      </c>
      <c r="G177" s="19">
        <v>184199.11</v>
      </c>
    </row>
    <row r="178" spans="1:7" ht="17.25" customHeight="1">
      <c r="A178" s="80" t="s">
        <v>110</v>
      </c>
      <c r="B178" s="129" t="s">
        <v>42</v>
      </c>
      <c r="C178" s="46" t="s">
        <v>3</v>
      </c>
      <c r="D178" s="103" t="s">
        <v>9</v>
      </c>
      <c r="E178" s="8" t="s">
        <v>169</v>
      </c>
      <c r="F178" s="176" t="s">
        <v>112</v>
      </c>
      <c r="G178" s="19"/>
    </row>
    <row r="179" spans="1:7" ht="25.5">
      <c r="A179" s="80" t="s">
        <v>153</v>
      </c>
      <c r="B179" s="129" t="s">
        <v>42</v>
      </c>
      <c r="C179" s="46" t="s">
        <v>3</v>
      </c>
      <c r="D179" s="103" t="s">
        <v>9</v>
      </c>
      <c r="E179" s="8" t="s">
        <v>169</v>
      </c>
      <c r="F179" s="176" t="s">
        <v>113</v>
      </c>
      <c r="G179" s="19">
        <v>3792933.27</v>
      </c>
    </row>
    <row r="180" spans="1:7" ht="25.5">
      <c r="A180" s="80" t="s">
        <v>172</v>
      </c>
      <c r="B180" s="129" t="s">
        <v>42</v>
      </c>
      <c r="C180" s="46" t="s">
        <v>3</v>
      </c>
      <c r="D180" s="103" t="s">
        <v>9</v>
      </c>
      <c r="E180" s="8" t="s">
        <v>169</v>
      </c>
      <c r="F180" s="176" t="s">
        <v>173</v>
      </c>
      <c r="G180" s="19">
        <v>309987.7</v>
      </c>
    </row>
    <row r="181" spans="1:7" ht="18" customHeight="1">
      <c r="A181" s="80" t="s">
        <v>142</v>
      </c>
      <c r="B181" s="129" t="s">
        <v>42</v>
      </c>
      <c r="C181" s="46" t="s">
        <v>3</v>
      </c>
      <c r="D181" s="103" t="s">
        <v>9</v>
      </c>
      <c r="E181" s="8" t="s">
        <v>169</v>
      </c>
      <c r="F181" s="171" t="s">
        <v>145</v>
      </c>
      <c r="G181" s="19">
        <v>74996.23</v>
      </c>
    </row>
    <row r="182" spans="1:7" ht="20.25" customHeight="1">
      <c r="A182" s="80" t="s">
        <v>144</v>
      </c>
      <c r="B182" s="129" t="s">
        <v>42</v>
      </c>
      <c r="C182" s="46" t="s">
        <v>3</v>
      </c>
      <c r="D182" s="103" t="s">
        <v>9</v>
      </c>
      <c r="E182" s="8" t="s">
        <v>169</v>
      </c>
      <c r="F182" s="171" t="s">
        <v>146</v>
      </c>
      <c r="G182" s="19">
        <v>7383.69</v>
      </c>
    </row>
    <row r="183" spans="1:7" ht="17.25" customHeight="1">
      <c r="A183" s="196" t="s">
        <v>178</v>
      </c>
      <c r="B183" s="129" t="s">
        <v>42</v>
      </c>
      <c r="C183" s="230" t="s">
        <v>3</v>
      </c>
      <c r="D183" s="231" t="s">
        <v>9</v>
      </c>
      <c r="E183" s="197" t="s">
        <v>179</v>
      </c>
      <c r="F183" s="198"/>
      <c r="G183" s="199">
        <f>G184</f>
        <v>2486315.59</v>
      </c>
    </row>
    <row r="184" spans="1:7" ht="27.75" customHeight="1">
      <c r="A184" s="80" t="s">
        <v>153</v>
      </c>
      <c r="B184" s="129" t="s">
        <v>42</v>
      </c>
      <c r="C184" s="46" t="s">
        <v>3</v>
      </c>
      <c r="D184" s="103" t="s">
        <v>9</v>
      </c>
      <c r="E184" s="8" t="s">
        <v>179</v>
      </c>
      <c r="F184" s="171" t="s">
        <v>113</v>
      </c>
      <c r="G184" s="19">
        <v>2486315.59</v>
      </c>
    </row>
    <row r="185" spans="1:7" ht="20.25" customHeight="1">
      <c r="A185" s="29" t="s">
        <v>27</v>
      </c>
      <c r="B185" s="129" t="s">
        <v>42</v>
      </c>
      <c r="C185" s="47" t="s">
        <v>3</v>
      </c>
      <c r="D185" s="101" t="s">
        <v>9</v>
      </c>
      <c r="E185" s="12" t="s">
        <v>174</v>
      </c>
      <c r="F185" s="187"/>
      <c r="G185" s="18">
        <f>SUM(G186:G191)</f>
        <v>18254805.53</v>
      </c>
    </row>
    <row r="186" spans="1:7" ht="24" customHeight="1">
      <c r="A186" s="80" t="s">
        <v>152</v>
      </c>
      <c r="B186" s="129" t="s">
        <v>42</v>
      </c>
      <c r="C186" s="46" t="s">
        <v>3</v>
      </c>
      <c r="D186" s="103" t="s">
        <v>9</v>
      </c>
      <c r="E186" s="8" t="s">
        <v>174</v>
      </c>
      <c r="F186" s="176" t="s">
        <v>151</v>
      </c>
      <c r="G186" s="19">
        <v>32881.84</v>
      </c>
    </row>
    <row r="187" spans="1:7" ht="41.25" customHeight="1">
      <c r="A187" s="80" t="s">
        <v>153</v>
      </c>
      <c r="B187" s="129" t="s">
        <v>42</v>
      </c>
      <c r="C187" s="46" t="s">
        <v>3</v>
      </c>
      <c r="D187" s="103" t="s">
        <v>9</v>
      </c>
      <c r="E187" s="8" t="s">
        <v>174</v>
      </c>
      <c r="F187" s="176" t="s">
        <v>113</v>
      </c>
      <c r="G187" s="19">
        <v>7025852.11</v>
      </c>
    </row>
    <row r="188" spans="1:7" ht="37.5" customHeight="1">
      <c r="A188" s="200" t="s">
        <v>165</v>
      </c>
      <c r="B188" s="129" t="s">
        <v>42</v>
      </c>
      <c r="C188" s="227" t="s">
        <v>3</v>
      </c>
      <c r="D188" s="103" t="s">
        <v>9</v>
      </c>
      <c r="E188" s="8" t="s">
        <v>174</v>
      </c>
      <c r="F188" s="176" t="s">
        <v>166</v>
      </c>
      <c r="G188" s="19">
        <v>9775584.6</v>
      </c>
    </row>
    <row r="189" spans="1:7" ht="65.25" customHeight="1">
      <c r="A189" s="293" t="s">
        <v>147</v>
      </c>
      <c r="B189" s="129" t="s">
        <v>42</v>
      </c>
      <c r="C189" s="227" t="s">
        <v>3</v>
      </c>
      <c r="D189" s="103" t="s">
        <v>9</v>
      </c>
      <c r="E189" s="8" t="s">
        <v>174</v>
      </c>
      <c r="F189" s="176" t="s">
        <v>143</v>
      </c>
      <c r="G189" s="19">
        <v>168443.99</v>
      </c>
    </row>
    <row r="190" spans="1:7" ht="18.75" customHeight="1">
      <c r="A190" s="254" t="s">
        <v>142</v>
      </c>
      <c r="B190" s="129" t="s">
        <v>42</v>
      </c>
      <c r="C190" s="227" t="s">
        <v>3</v>
      </c>
      <c r="D190" s="103" t="s">
        <v>9</v>
      </c>
      <c r="E190" s="8" t="s">
        <v>174</v>
      </c>
      <c r="F190" s="171" t="s">
        <v>145</v>
      </c>
      <c r="G190" s="19">
        <v>1148296.28</v>
      </c>
    </row>
    <row r="191" spans="1:7" ht="21.75" customHeight="1">
      <c r="A191" s="254" t="s">
        <v>144</v>
      </c>
      <c r="B191" s="129" t="s">
        <v>42</v>
      </c>
      <c r="C191" s="227" t="s">
        <v>3</v>
      </c>
      <c r="D191" s="103" t="s">
        <v>9</v>
      </c>
      <c r="E191" s="8" t="s">
        <v>174</v>
      </c>
      <c r="F191" s="171" t="s">
        <v>146</v>
      </c>
      <c r="G191" s="19">
        <v>103746.71</v>
      </c>
    </row>
    <row r="192" spans="1:7" ht="19.5" customHeight="1">
      <c r="A192" s="255" t="s">
        <v>227</v>
      </c>
      <c r="B192" s="129" t="s">
        <v>42</v>
      </c>
      <c r="C192" s="63" t="s">
        <v>3</v>
      </c>
      <c r="D192" s="71" t="s">
        <v>9</v>
      </c>
      <c r="E192" s="32" t="s">
        <v>243</v>
      </c>
      <c r="F192" s="164"/>
      <c r="G192" s="33">
        <f>G193</f>
        <v>9991078.59</v>
      </c>
    </row>
    <row r="193" spans="1:7" ht="25.5">
      <c r="A193" s="254" t="s">
        <v>153</v>
      </c>
      <c r="B193" s="129" t="s">
        <v>42</v>
      </c>
      <c r="C193" s="64" t="s">
        <v>3</v>
      </c>
      <c r="D193" s="69" t="s">
        <v>9</v>
      </c>
      <c r="E193" s="8" t="s">
        <v>243</v>
      </c>
      <c r="F193" s="8" t="s">
        <v>113</v>
      </c>
      <c r="G193" s="19">
        <f>6179000+2835000+977078.59</f>
        <v>9991078.59</v>
      </c>
    </row>
    <row r="194" spans="1:7" ht="31.5" customHeight="1">
      <c r="A194" s="255" t="s">
        <v>323</v>
      </c>
      <c r="B194" s="129" t="s">
        <v>42</v>
      </c>
      <c r="C194" s="63" t="s">
        <v>3</v>
      </c>
      <c r="D194" s="71" t="s">
        <v>9</v>
      </c>
      <c r="E194" s="32" t="s">
        <v>324</v>
      </c>
      <c r="F194" s="164"/>
      <c r="G194" s="33">
        <f>G195</f>
        <v>246000</v>
      </c>
    </row>
    <row r="195" spans="1:7" ht="18" customHeight="1">
      <c r="A195" s="13" t="s">
        <v>107</v>
      </c>
      <c r="B195" s="129" t="s">
        <v>42</v>
      </c>
      <c r="C195" s="64" t="s">
        <v>3</v>
      </c>
      <c r="D195" s="69" t="s">
        <v>9</v>
      </c>
      <c r="E195" s="8" t="s">
        <v>324</v>
      </c>
      <c r="F195" s="8" t="s">
        <v>106</v>
      </c>
      <c r="G195" s="19">
        <v>246000</v>
      </c>
    </row>
    <row r="196" spans="1:7" ht="18.75" customHeight="1">
      <c r="A196" s="256" t="s">
        <v>28</v>
      </c>
      <c r="B196" s="129" t="s">
        <v>42</v>
      </c>
      <c r="C196" s="67" t="s">
        <v>3</v>
      </c>
      <c r="D196" s="101" t="s">
        <v>9</v>
      </c>
      <c r="E196" s="12" t="s">
        <v>175</v>
      </c>
      <c r="F196" s="187"/>
      <c r="G196" s="18">
        <f>G197</f>
        <v>17914000</v>
      </c>
    </row>
    <row r="197" spans="1:7" ht="39.75" customHeight="1">
      <c r="A197" s="200" t="s">
        <v>165</v>
      </c>
      <c r="B197" s="129" t="s">
        <v>42</v>
      </c>
      <c r="C197" s="227" t="s">
        <v>3</v>
      </c>
      <c r="D197" s="103" t="s">
        <v>9</v>
      </c>
      <c r="E197" s="8" t="s">
        <v>175</v>
      </c>
      <c r="F197" s="185" t="s">
        <v>166</v>
      </c>
      <c r="G197" s="19">
        <v>17914000</v>
      </c>
    </row>
    <row r="198" spans="1:7" ht="18" customHeight="1">
      <c r="A198" s="256" t="s">
        <v>180</v>
      </c>
      <c r="B198" s="129" t="s">
        <v>42</v>
      </c>
      <c r="C198" s="67" t="s">
        <v>3</v>
      </c>
      <c r="D198" s="101" t="s">
        <v>9</v>
      </c>
      <c r="E198" s="12" t="s">
        <v>181</v>
      </c>
      <c r="F198" s="187"/>
      <c r="G198" s="18">
        <f>G199</f>
        <v>197505</v>
      </c>
    </row>
    <row r="199" spans="1:7" ht="27.75" customHeight="1">
      <c r="A199" s="254" t="s">
        <v>153</v>
      </c>
      <c r="B199" s="129" t="s">
        <v>42</v>
      </c>
      <c r="C199" s="227" t="s">
        <v>3</v>
      </c>
      <c r="D199" s="103" t="s">
        <v>9</v>
      </c>
      <c r="E199" s="8" t="s">
        <v>181</v>
      </c>
      <c r="F199" s="185" t="s">
        <v>113</v>
      </c>
      <c r="G199" s="19">
        <v>197505</v>
      </c>
    </row>
    <row r="200" spans="1:7" ht="29.25" customHeight="1">
      <c r="A200" s="35" t="s">
        <v>92</v>
      </c>
      <c r="B200" s="129" t="s">
        <v>42</v>
      </c>
      <c r="C200" s="39" t="s">
        <v>3</v>
      </c>
      <c r="D200" s="71" t="s">
        <v>9</v>
      </c>
      <c r="E200" s="32" t="s">
        <v>167</v>
      </c>
      <c r="F200" s="164"/>
      <c r="G200" s="33">
        <f>G201+G202</f>
        <v>5394506.97</v>
      </c>
    </row>
    <row r="201" spans="1:7" ht="18" customHeight="1">
      <c r="A201" s="13" t="s">
        <v>152</v>
      </c>
      <c r="B201" s="129" t="s">
        <v>42</v>
      </c>
      <c r="C201" s="38" t="s">
        <v>3</v>
      </c>
      <c r="D201" s="69" t="s">
        <v>9</v>
      </c>
      <c r="E201" s="8" t="s">
        <v>167</v>
      </c>
      <c r="F201" s="171" t="s">
        <v>151</v>
      </c>
      <c r="G201" s="23">
        <v>4087629.73</v>
      </c>
    </row>
    <row r="202" spans="1:7" ht="16.5" customHeight="1">
      <c r="A202" s="13" t="s">
        <v>107</v>
      </c>
      <c r="B202" s="129" t="s">
        <v>42</v>
      </c>
      <c r="C202" s="38" t="s">
        <v>3</v>
      </c>
      <c r="D202" s="69" t="s">
        <v>9</v>
      </c>
      <c r="E202" s="8" t="s">
        <v>167</v>
      </c>
      <c r="F202" s="171" t="s">
        <v>106</v>
      </c>
      <c r="G202" s="19">
        <v>1306877.24</v>
      </c>
    </row>
    <row r="203" spans="1:7" ht="18" customHeight="1">
      <c r="A203" s="35" t="s">
        <v>50</v>
      </c>
      <c r="B203" s="129" t="s">
        <v>42</v>
      </c>
      <c r="C203" s="39" t="s">
        <v>3</v>
      </c>
      <c r="D203" s="71" t="s">
        <v>9</v>
      </c>
      <c r="E203" s="32" t="s">
        <v>168</v>
      </c>
      <c r="F203" s="164"/>
      <c r="G203" s="33">
        <f>SUM(G204:G206)</f>
        <v>107000</v>
      </c>
    </row>
    <row r="204" spans="1:7" ht="24.75" customHeight="1">
      <c r="A204" s="80" t="s">
        <v>153</v>
      </c>
      <c r="B204" s="129" t="s">
        <v>42</v>
      </c>
      <c r="C204" s="64" t="s">
        <v>3</v>
      </c>
      <c r="D204" s="8" t="s">
        <v>9</v>
      </c>
      <c r="E204" s="8" t="s">
        <v>168</v>
      </c>
      <c r="F204" s="8" t="s">
        <v>113</v>
      </c>
      <c r="G204" s="19">
        <v>72000</v>
      </c>
    </row>
    <row r="205" spans="1:7" ht="25.5">
      <c r="A205" s="80" t="s">
        <v>148</v>
      </c>
      <c r="B205" s="129" t="s">
        <v>42</v>
      </c>
      <c r="C205" s="64" t="s">
        <v>3</v>
      </c>
      <c r="D205" s="8" t="s">
        <v>9</v>
      </c>
      <c r="E205" s="8" t="s">
        <v>168</v>
      </c>
      <c r="F205" s="8" t="s">
        <v>150</v>
      </c>
      <c r="G205" s="19">
        <v>15000</v>
      </c>
    </row>
    <row r="206" spans="1:7" ht="12.75">
      <c r="A206" s="13" t="s">
        <v>107</v>
      </c>
      <c r="B206" s="129" t="s">
        <v>42</v>
      </c>
      <c r="C206" s="64" t="s">
        <v>3</v>
      </c>
      <c r="D206" s="8" t="s">
        <v>9</v>
      </c>
      <c r="E206" s="8" t="s">
        <v>168</v>
      </c>
      <c r="F206" s="8" t="s">
        <v>106</v>
      </c>
      <c r="G206" s="19">
        <v>20000</v>
      </c>
    </row>
    <row r="207" spans="1:7" ht="63.75">
      <c r="A207" s="233" t="s">
        <v>182</v>
      </c>
      <c r="B207" s="129" t="s">
        <v>42</v>
      </c>
      <c r="C207" s="232" t="s">
        <v>3</v>
      </c>
      <c r="D207" s="101" t="s">
        <v>9</v>
      </c>
      <c r="E207" s="197" t="s">
        <v>171</v>
      </c>
      <c r="F207" s="187"/>
      <c r="G207" s="18">
        <f>SUM(G208:G215)</f>
        <v>139997000</v>
      </c>
    </row>
    <row r="208" spans="1:7" ht="24.75" customHeight="1">
      <c r="A208" s="80" t="s">
        <v>148</v>
      </c>
      <c r="B208" s="129" t="s">
        <v>42</v>
      </c>
      <c r="C208" s="64" t="s">
        <v>3</v>
      </c>
      <c r="D208" s="8" t="s">
        <v>9</v>
      </c>
      <c r="E208" s="8" t="s">
        <v>171</v>
      </c>
      <c r="F208" s="176" t="s">
        <v>150</v>
      </c>
      <c r="G208" s="19">
        <v>72990173.28</v>
      </c>
    </row>
    <row r="209" spans="1:7" ht="12.75">
      <c r="A209" s="80" t="s">
        <v>152</v>
      </c>
      <c r="B209" s="129" t="s">
        <v>42</v>
      </c>
      <c r="C209" s="64" t="s">
        <v>3</v>
      </c>
      <c r="D209" s="8" t="s">
        <v>9</v>
      </c>
      <c r="E209" s="8" t="s">
        <v>171</v>
      </c>
      <c r="F209" s="176" t="s">
        <v>151</v>
      </c>
      <c r="G209" s="19">
        <v>688296.1</v>
      </c>
    </row>
    <row r="210" spans="1:7" ht="25.5">
      <c r="A210" s="80" t="s">
        <v>110</v>
      </c>
      <c r="B210" s="129" t="s">
        <v>42</v>
      </c>
      <c r="C210" s="64" t="s">
        <v>3</v>
      </c>
      <c r="D210" s="8" t="s">
        <v>9</v>
      </c>
      <c r="E210" s="8" t="s">
        <v>171</v>
      </c>
      <c r="F210" s="176" t="s">
        <v>112</v>
      </c>
      <c r="G210" s="19"/>
    </row>
    <row r="211" spans="1:7" ht="25.5">
      <c r="A211" s="80" t="s">
        <v>153</v>
      </c>
      <c r="B211" s="129" t="s">
        <v>42</v>
      </c>
      <c r="C211" s="64" t="s">
        <v>3</v>
      </c>
      <c r="D211" s="8" t="s">
        <v>9</v>
      </c>
      <c r="E211" s="8" t="s">
        <v>171</v>
      </c>
      <c r="F211" s="176" t="s">
        <v>113</v>
      </c>
      <c r="G211" s="19">
        <v>3520632.09</v>
      </c>
    </row>
    <row r="212" spans="1:7" ht="38.25">
      <c r="A212" s="200" t="s">
        <v>165</v>
      </c>
      <c r="B212" s="129" t="s">
        <v>42</v>
      </c>
      <c r="C212" s="64" t="s">
        <v>3</v>
      </c>
      <c r="D212" s="8" t="s">
        <v>9</v>
      </c>
      <c r="E212" s="8" t="s">
        <v>171</v>
      </c>
      <c r="F212" s="176" t="s">
        <v>166</v>
      </c>
      <c r="G212" s="19">
        <v>62751198</v>
      </c>
    </row>
    <row r="213" spans="1:7" ht="63.75">
      <c r="A213" s="292" t="s">
        <v>147</v>
      </c>
      <c r="B213" s="129" t="s">
        <v>42</v>
      </c>
      <c r="C213" s="64" t="s">
        <v>3</v>
      </c>
      <c r="D213" s="8" t="s">
        <v>9</v>
      </c>
      <c r="E213" s="8" t="s">
        <v>171</v>
      </c>
      <c r="F213" s="176" t="s">
        <v>143</v>
      </c>
      <c r="G213" s="19"/>
    </row>
    <row r="214" spans="1:7" ht="12.75">
      <c r="A214" s="80" t="s">
        <v>142</v>
      </c>
      <c r="B214" s="129" t="s">
        <v>42</v>
      </c>
      <c r="C214" s="64" t="s">
        <v>3</v>
      </c>
      <c r="D214" s="8" t="s">
        <v>9</v>
      </c>
      <c r="E214" s="8" t="s">
        <v>171</v>
      </c>
      <c r="F214" s="171" t="s">
        <v>145</v>
      </c>
      <c r="G214" s="19"/>
    </row>
    <row r="215" spans="1:7" ht="12.75">
      <c r="A215" s="80" t="s">
        <v>144</v>
      </c>
      <c r="B215" s="129" t="s">
        <v>42</v>
      </c>
      <c r="C215" s="64" t="s">
        <v>3</v>
      </c>
      <c r="D215" s="8" t="s">
        <v>9</v>
      </c>
      <c r="E215" s="8" t="s">
        <v>171</v>
      </c>
      <c r="F215" s="171" t="s">
        <v>146</v>
      </c>
      <c r="G215" s="19">
        <v>46700.53</v>
      </c>
    </row>
    <row r="216" spans="1:7" ht="38.25">
      <c r="A216" s="233" t="s">
        <v>268</v>
      </c>
      <c r="B216" s="129" t="s">
        <v>42</v>
      </c>
      <c r="C216" s="232" t="s">
        <v>3</v>
      </c>
      <c r="D216" s="101" t="s">
        <v>9</v>
      </c>
      <c r="E216" s="197" t="s">
        <v>269</v>
      </c>
      <c r="F216" s="187"/>
      <c r="G216" s="18">
        <f>G217</f>
        <v>80400</v>
      </c>
    </row>
    <row r="217" spans="1:7" ht="25.5">
      <c r="A217" s="80" t="s">
        <v>148</v>
      </c>
      <c r="B217" s="129" t="s">
        <v>42</v>
      </c>
      <c r="C217" s="64" t="s">
        <v>3</v>
      </c>
      <c r="D217" s="8" t="s">
        <v>9</v>
      </c>
      <c r="E217" s="8" t="s">
        <v>269</v>
      </c>
      <c r="F217" s="176" t="s">
        <v>150</v>
      </c>
      <c r="G217" s="19">
        <v>80400</v>
      </c>
    </row>
    <row r="218" spans="1:7" ht="25.5">
      <c r="A218" s="233" t="s">
        <v>270</v>
      </c>
      <c r="B218" s="129" t="s">
        <v>42</v>
      </c>
      <c r="C218" s="232" t="s">
        <v>3</v>
      </c>
      <c r="D218" s="101" t="s">
        <v>9</v>
      </c>
      <c r="E218" s="197" t="s">
        <v>271</v>
      </c>
      <c r="F218" s="187"/>
      <c r="G218" s="18">
        <f>G219+G220</f>
        <v>590000</v>
      </c>
    </row>
    <row r="219" spans="1:7" ht="25.5">
      <c r="A219" s="80" t="s">
        <v>153</v>
      </c>
      <c r="B219" s="129" t="s">
        <v>42</v>
      </c>
      <c r="C219" s="64" t="s">
        <v>3</v>
      </c>
      <c r="D219" s="8" t="s">
        <v>9</v>
      </c>
      <c r="E219" s="8" t="s">
        <v>271</v>
      </c>
      <c r="F219" s="176" t="s">
        <v>113</v>
      </c>
      <c r="G219" s="19">
        <f>257140+31860</f>
        <v>289000</v>
      </c>
    </row>
    <row r="220" spans="1:7" ht="12.75">
      <c r="A220" s="13" t="s">
        <v>107</v>
      </c>
      <c r="B220" s="129" t="s">
        <v>42</v>
      </c>
      <c r="C220" s="64" t="s">
        <v>3</v>
      </c>
      <c r="D220" s="8" t="s">
        <v>9</v>
      </c>
      <c r="E220" s="8" t="s">
        <v>271</v>
      </c>
      <c r="F220" s="176" t="s">
        <v>106</v>
      </c>
      <c r="G220" s="19">
        <v>301000</v>
      </c>
    </row>
    <row r="221" spans="1:7" ht="38.25">
      <c r="A221" s="255" t="s">
        <v>339</v>
      </c>
      <c r="B221" s="129" t="s">
        <v>42</v>
      </c>
      <c r="C221" s="63" t="s">
        <v>3</v>
      </c>
      <c r="D221" s="71" t="s">
        <v>9</v>
      </c>
      <c r="E221" s="32" t="s">
        <v>340</v>
      </c>
      <c r="F221" s="164"/>
      <c r="G221" s="33">
        <f>G222</f>
        <v>27000</v>
      </c>
    </row>
    <row r="222" spans="1:7" ht="12.75">
      <c r="A222" s="13" t="s">
        <v>107</v>
      </c>
      <c r="B222" s="129" t="s">
        <v>42</v>
      </c>
      <c r="C222" s="64" t="s">
        <v>3</v>
      </c>
      <c r="D222" s="69" t="s">
        <v>9</v>
      </c>
      <c r="E222" s="8" t="s">
        <v>340</v>
      </c>
      <c r="F222" s="8" t="s">
        <v>106</v>
      </c>
      <c r="G222" s="19">
        <v>27000</v>
      </c>
    </row>
    <row r="223" spans="1:7" ht="12.75">
      <c r="A223" s="233" t="s">
        <v>292</v>
      </c>
      <c r="B223" s="129" t="s">
        <v>42</v>
      </c>
      <c r="C223" s="232" t="s">
        <v>3</v>
      </c>
      <c r="D223" s="101" t="s">
        <v>9</v>
      </c>
      <c r="E223" s="197" t="s">
        <v>293</v>
      </c>
      <c r="F223" s="187"/>
      <c r="G223" s="18">
        <f>G224</f>
        <v>988117</v>
      </c>
    </row>
    <row r="224" spans="1:7" ht="12.75">
      <c r="A224" s="13" t="s">
        <v>107</v>
      </c>
      <c r="B224" s="129" t="s">
        <v>42</v>
      </c>
      <c r="C224" s="64" t="s">
        <v>3</v>
      </c>
      <c r="D224" s="8" t="s">
        <v>9</v>
      </c>
      <c r="E224" s="8" t="s">
        <v>293</v>
      </c>
      <c r="F224" s="176" t="s">
        <v>106</v>
      </c>
      <c r="G224" s="19">
        <v>988117</v>
      </c>
    </row>
    <row r="225" spans="1:7" ht="27.75" customHeight="1">
      <c r="A225" s="233" t="s">
        <v>294</v>
      </c>
      <c r="B225" s="129" t="s">
        <v>42</v>
      </c>
      <c r="C225" s="232" t="s">
        <v>3</v>
      </c>
      <c r="D225" s="101" t="s">
        <v>9</v>
      </c>
      <c r="E225" s="197" t="s">
        <v>338</v>
      </c>
      <c r="F225" s="187"/>
      <c r="G225" s="18">
        <f>G226</f>
        <v>50000</v>
      </c>
    </row>
    <row r="226" spans="1:7" ht="12.75">
      <c r="A226" s="13" t="s">
        <v>107</v>
      </c>
      <c r="B226" s="129" t="s">
        <v>42</v>
      </c>
      <c r="C226" s="64" t="s">
        <v>3</v>
      </c>
      <c r="D226" s="8" t="s">
        <v>9</v>
      </c>
      <c r="E226" s="8" t="s">
        <v>338</v>
      </c>
      <c r="F226" s="176" t="s">
        <v>106</v>
      </c>
      <c r="G226" s="19">
        <v>50000</v>
      </c>
    </row>
    <row r="227" spans="1:7" ht="12.75">
      <c r="A227" s="233" t="s">
        <v>321</v>
      </c>
      <c r="B227" s="129" t="s">
        <v>42</v>
      </c>
      <c r="C227" s="232" t="s">
        <v>3</v>
      </c>
      <c r="D227" s="101" t="s">
        <v>9</v>
      </c>
      <c r="E227" s="197" t="s">
        <v>322</v>
      </c>
      <c r="F227" s="187"/>
      <c r="G227" s="18">
        <f>G228</f>
        <v>38211.02</v>
      </c>
    </row>
    <row r="228" spans="1:7" ht="25.5">
      <c r="A228" s="80" t="s">
        <v>148</v>
      </c>
      <c r="B228" s="129" t="s">
        <v>42</v>
      </c>
      <c r="C228" s="64" t="s">
        <v>3</v>
      </c>
      <c r="D228" s="8" t="s">
        <v>9</v>
      </c>
      <c r="E228" s="8" t="s">
        <v>322</v>
      </c>
      <c r="F228" s="176" t="s">
        <v>150</v>
      </c>
      <c r="G228" s="19">
        <v>38211.02</v>
      </c>
    </row>
    <row r="229" spans="1:7" ht="27" customHeight="1">
      <c r="A229" s="233" t="s">
        <v>325</v>
      </c>
      <c r="B229" s="129" t="s">
        <v>42</v>
      </c>
      <c r="C229" s="232" t="s">
        <v>3</v>
      </c>
      <c r="D229" s="101" t="s">
        <v>9</v>
      </c>
      <c r="E229" s="197" t="s">
        <v>326</v>
      </c>
      <c r="F229" s="187"/>
      <c r="G229" s="18">
        <f>G230</f>
        <v>1474400</v>
      </c>
    </row>
    <row r="230" spans="1:7" ht="12.75">
      <c r="A230" s="13" t="s">
        <v>107</v>
      </c>
      <c r="B230" s="129" t="s">
        <v>42</v>
      </c>
      <c r="C230" s="64" t="s">
        <v>3</v>
      </c>
      <c r="D230" s="8" t="s">
        <v>9</v>
      </c>
      <c r="E230" s="8" t="s">
        <v>326</v>
      </c>
      <c r="F230" s="176" t="s">
        <v>106</v>
      </c>
      <c r="G230" s="19">
        <v>1474400</v>
      </c>
    </row>
    <row r="231" spans="1:7" ht="38.25">
      <c r="A231" s="233" t="s">
        <v>327</v>
      </c>
      <c r="B231" s="129" t="s">
        <v>42</v>
      </c>
      <c r="C231" s="232" t="s">
        <v>3</v>
      </c>
      <c r="D231" s="101" t="s">
        <v>9</v>
      </c>
      <c r="E231" s="197" t="s">
        <v>337</v>
      </c>
      <c r="F231" s="187"/>
      <c r="G231" s="18">
        <f>G232</f>
        <v>6500</v>
      </c>
    </row>
    <row r="232" spans="1:7" ht="12.75">
      <c r="A232" s="13" t="s">
        <v>107</v>
      </c>
      <c r="B232" s="129" t="s">
        <v>42</v>
      </c>
      <c r="C232" s="64" t="s">
        <v>3</v>
      </c>
      <c r="D232" s="8" t="s">
        <v>9</v>
      </c>
      <c r="E232" s="8" t="s">
        <v>337</v>
      </c>
      <c r="F232" s="176" t="s">
        <v>106</v>
      </c>
      <c r="G232" s="19">
        <v>6500</v>
      </c>
    </row>
    <row r="233" spans="1:7" ht="38.25">
      <c r="A233" s="233" t="s">
        <v>328</v>
      </c>
      <c r="B233" s="129" t="s">
        <v>42</v>
      </c>
      <c r="C233" s="232" t="s">
        <v>3</v>
      </c>
      <c r="D233" s="101" t="s">
        <v>9</v>
      </c>
      <c r="E233" s="197" t="s">
        <v>329</v>
      </c>
      <c r="F233" s="187"/>
      <c r="G233" s="18">
        <f>G234</f>
        <v>342400</v>
      </c>
    </row>
    <row r="234" spans="1:7" ht="12.75">
      <c r="A234" s="13" t="s">
        <v>107</v>
      </c>
      <c r="B234" s="129" t="s">
        <v>42</v>
      </c>
      <c r="C234" s="64" t="s">
        <v>3</v>
      </c>
      <c r="D234" s="8" t="s">
        <v>9</v>
      </c>
      <c r="E234" s="8" t="s">
        <v>329</v>
      </c>
      <c r="F234" s="176" t="s">
        <v>106</v>
      </c>
      <c r="G234" s="19">
        <v>342400</v>
      </c>
    </row>
    <row r="235" spans="1:7" ht="12.75">
      <c r="A235" s="154" t="s">
        <v>103</v>
      </c>
      <c r="B235" s="129" t="s">
        <v>42</v>
      </c>
      <c r="C235" s="155" t="s">
        <v>3</v>
      </c>
      <c r="D235" s="165" t="s">
        <v>3</v>
      </c>
      <c r="E235" s="156"/>
      <c r="F235" s="188"/>
      <c r="G235" s="157">
        <f>G236+G241+G244</f>
        <v>2663197.15</v>
      </c>
    </row>
    <row r="236" spans="1:7" ht="12.75">
      <c r="A236" s="112" t="s">
        <v>104</v>
      </c>
      <c r="B236" s="129" t="s">
        <v>42</v>
      </c>
      <c r="C236" s="66" t="s">
        <v>3</v>
      </c>
      <c r="D236" s="71" t="s">
        <v>3</v>
      </c>
      <c r="E236" s="32" t="s">
        <v>183</v>
      </c>
      <c r="F236" s="62"/>
      <c r="G236" s="33">
        <f>SUM(G237:G240)</f>
        <v>308797.15</v>
      </c>
    </row>
    <row r="237" spans="1:7" ht="25.5">
      <c r="A237" s="80" t="s">
        <v>148</v>
      </c>
      <c r="B237" s="129" t="s">
        <v>42</v>
      </c>
      <c r="C237" s="46" t="s">
        <v>3</v>
      </c>
      <c r="D237" s="103" t="s">
        <v>3</v>
      </c>
      <c r="E237" s="8" t="s">
        <v>183</v>
      </c>
      <c r="F237" s="171" t="s">
        <v>150</v>
      </c>
      <c r="G237" s="19">
        <v>35836.45</v>
      </c>
    </row>
    <row r="238" spans="1:7" ht="25.5">
      <c r="A238" s="80" t="s">
        <v>285</v>
      </c>
      <c r="B238" s="129" t="s">
        <v>42</v>
      </c>
      <c r="C238" s="46" t="s">
        <v>3</v>
      </c>
      <c r="D238" s="103" t="s">
        <v>3</v>
      </c>
      <c r="E238" s="8" t="s">
        <v>183</v>
      </c>
      <c r="F238" s="171" t="s">
        <v>286</v>
      </c>
      <c r="G238" s="19">
        <v>136602.2</v>
      </c>
    </row>
    <row r="239" spans="1:7" ht="25.5">
      <c r="A239" s="80" t="s">
        <v>153</v>
      </c>
      <c r="B239" s="129" t="s">
        <v>42</v>
      </c>
      <c r="C239" s="46" t="s">
        <v>3</v>
      </c>
      <c r="D239" s="103" t="s">
        <v>3</v>
      </c>
      <c r="E239" s="8" t="s">
        <v>183</v>
      </c>
      <c r="F239" s="185" t="s">
        <v>113</v>
      </c>
      <c r="G239" s="19">
        <v>74046</v>
      </c>
    </row>
    <row r="240" spans="1:7" ht="12.75">
      <c r="A240" s="13" t="s">
        <v>107</v>
      </c>
      <c r="B240" s="129" t="s">
        <v>42</v>
      </c>
      <c r="C240" s="46" t="s">
        <v>3</v>
      </c>
      <c r="D240" s="103" t="s">
        <v>3</v>
      </c>
      <c r="E240" s="8" t="s">
        <v>183</v>
      </c>
      <c r="F240" s="185" t="s">
        <v>106</v>
      </c>
      <c r="G240" s="19">
        <v>62312.5</v>
      </c>
    </row>
    <row r="241" spans="1:7" ht="12.75">
      <c r="A241" s="112" t="s">
        <v>272</v>
      </c>
      <c r="B241" s="129" t="s">
        <v>42</v>
      </c>
      <c r="C241" s="66" t="s">
        <v>3</v>
      </c>
      <c r="D241" s="71" t="s">
        <v>3</v>
      </c>
      <c r="E241" s="32" t="s">
        <v>273</v>
      </c>
      <c r="F241" s="62"/>
      <c r="G241" s="33">
        <f>SUM(G242:G243)</f>
        <v>2119000</v>
      </c>
    </row>
    <row r="242" spans="1:7" ht="25.5">
      <c r="A242" s="80" t="s">
        <v>153</v>
      </c>
      <c r="B242" s="129" t="s">
        <v>42</v>
      </c>
      <c r="C242" s="46" t="s">
        <v>3</v>
      </c>
      <c r="D242" s="103" t="s">
        <v>3</v>
      </c>
      <c r="E242" s="8" t="s">
        <v>273</v>
      </c>
      <c r="F242" s="171" t="s">
        <v>113</v>
      </c>
      <c r="G242" s="19">
        <v>953394.5</v>
      </c>
    </row>
    <row r="243" spans="1:7" ht="12.75">
      <c r="A243" s="13" t="s">
        <v>107</v>
      </c>
      <c r="B243" s="129" t="s">
        <v>42</v>
      </c>
      <c r="C243" s="46" t="s">
        <v>3</v>
      </c>
      <c r="D243" s="103" t="s">
        <v>3</v>
      </c>
      <c r="E243" s="8" t="s">
        <v>273</v>
      </c>
      <c r="F243" s="185" t="s">
        <v>106</v>
      </c>
      <c r="G243" s="19">
        <v>1165605.5</v>
      </c>
    </row>
    <row r="244" spans="1:7" ht="25.5">
      <c r="A244" s="112" t="s">
        <v>274</v>
      </c>
      <c r="B244" s="129" t="s">
        <v>42</v>
      </c>
      <c r="C244" s="66" t="s">
        <v>3</v>
      </c>
      <c r="D244" s="71" t="s">
        <v>3</v>
      </c>
      <c r="E244" s="32" t="s">
        <v>275</v>
      </c>
      <c r="F244" s="62"/>
      <c r="G244" s="33">
        <f>SUM(G245:G246)</f>
        <v>235400</v>
      </c>
    </row>
    <row r="245" spans="1:7" ht="25.5">
      <c r="A245" s="80" t="s">
        <v>153</v>
      </c>
      <c r="B245" s="129" t="s">
        <v>42</v>
      </c>
      <c r="C245" s="46" t="s">
        <v>3</v>
      </c>
      <c r="D245" s="103" t="s">
        <v>3</v>
      </c>
      <c r="E245" s="8" t="s">
        <v>275</v>
      </c>
      <c r="F245" s="171" t="s">
        <v>113</v>
      </c>
      <c r="G245" s="19">
        <v>103246.89</v>
      </c>
    </row>
    <row r="246" spans="1:7" ht="12.75">
      <c r="A246" s="13" t="s">
        <v>107</v>
      </c>
      <c r="B246" s="129" t="s">
        <v>42</v>
      </c>
      <c r="C246" s="46" t="s">
        <v>3</v>
      </c>
      <c r="D246" s="103" t="s">
        <v>3</v>
      </c>
      <c r="E246" s="8" t="s">
        <v>275</v>
      </c>
      <c r="F246" s="185" t="s">
        <v>106</v>
      </c>
      <c r="G246" s="19">
        <v>132153.11</v>
      </c>
    </row>
    <row r="247" spans="1:7" ht="18" customHeight="1">
      <c r="A247" s="30" t="s">
        <v>29</v>
      </c>
      <c r="B247" s="129" t="s">
        <v>42</v>
      </c>
      <c r="C247" s="44" t="s">
        <v>3</v>
      </c>
      <c r="D247" s="92" t="s">
        <v>5</v>
      </c>
      <c r="E247" s="7"/>
      <c r="F247" s="163"/>
      <c r="G247" s="20">
        <f>G248+G256+G259+G263+G266</f>
        <v>12488714.6</v>
      </c>
    </row>
    <row r="248" spans="1:7" ht="12.75">
      <c r="A248" s="29" t="s">
        <v>184</v>
      </c>
      <c r="B248" s="129" t="s">
        <v>42</v>
      </c>
      <c r="C248" s="47" t="s">
        <v>3</v>
      </c>
      <c r="D248" s="70" t="s">
        <v>5</v>
      </c>
      <c r="E248" s="12" t="s">
        <v>185</v>
      </c>
      <c r="F248" s="166"/>
      <c r="G248" s="18">
        <f>SUM(G249:G255)</f>
        <v>9690412.73</v>
      </c>
    </row>
    <row r="249" spans="1:7" ht="25.5">
      <c r="A249" s="80" t="s">
        <v>148</v>
      </c>
      <c r="B249" s="129" t="s">
        <v>42</v>
      </c>
      <c r="C249" s="46" t="s">
        <v>3</v>
      </c>
      <c r="D249" s="69" t="s">
        <v>5</v>
      </c>
      <c r="E249" s="8" t="s">
        <v>185</v>
      </c>
      <c r="F249" s="176" t="s">
        <v>150</v>
      </c>
      <c r="G249" s="19">
        <v>9019709.88</v>
      </c>
    </row>
    <row r="250" spans="1:7" ht="12.75">
      <c r="A250" s="80" t="s">
        <v>152</v>
      </c>
      <c r="B250" s="129" t="s">
        <v>42</v>
      </c>
      <c r="C250" s="46" t="s">
        <v>3</v>
      </c>
      <c r="D250" s="69" t="s">
        <v>5</v>
      </c>
      <c r="E250" s="8" t="s">
        <v>185</v>
      </c>
      <c r="F250" s="176" t="s">
        <v>151</v>
      </c>
      <c r="G250" s="19">
        <v>68402.85</v>
      </c>
    </row>
    <row r="251" spans="1:7" ht="25.5">
      <c r="A251" s="80" t="s">
        <v>110</v>
      </c>
      <c r="B251" s="129" t="s">
        <v>42</v>
      </c>
      <c r="C251" s="46" t="s">
        <v>3</v>
      </c>
      <c r="D251" s="69" t="s">
        <v>5</v>
      </c>
      <c r="E251" s="8" t="s">
        <v>185</v>
      </c>
      <c r="F251" s="176" t="s">
        <v>112</v>
      </c>
      <c r="G251" s="19">
        <v>52000</v>
      </c>
    </row>
    <row r="252" spans="1:7" ht="25.5">
      <c r="A252" s="80" t="s">
        <v>153</v>
      </c>
      <c r="B252" s="129" t="s">
        <v>42</v>
      </c>
      <c r="C252" s="46" t="s">
        <v>3</v>
      </c>
      <c r="D252" s="69" t="s">
        <v>5</v>
      </c>
      <c r="E252" s="8" t="s">
        <v>185</v>
      </c>
      <c r="F252" s="176" t="s">
        <v>113</v>
      </c>
      <c r="G252" s="19">
        <v>498879.91</v>
      </c>
    </row>
    <row r="253" spans="1:7" ht="12.75">
      <c r="A253" s="80" t="s">
        <v>142</v>
      </c>
      <c r="B253" s="129" t="s">
        <v>42</v>
      </c>
      <c r="C253" s="46" t="s">
        <v>3</v>
      </c>
      <c r="D253" s="69" t="s">
        <v>5</v>
      </c>
      <c r="E253" s="8" t="s">
        <v>185</v>
      </c>
      <c r="F253" s="171" t="s">
        <v>145</v>
      </c>
      <c r="G253" s="19">
        <v>5420.09</v>
      </c>
    </row>
    <row r="254" spans="1:7" ht="12.75">
      <c r="A254" s="80" t="s">
        <v>144</v>
      </c>
      <c r="B254" s="129" t="s">
        <v>42</v>
      </c>
      <c r="C254" s="46" t="s">
        <v>3</v>
      </c>
      <c r="D254" s="69" t="s">
        <v>5</v>
      </c>
      <c r="E254" s="8" t="s">
        <v>185</v>
      </c>
      <c r="F254" s="171" t="s">
        <v>146</v>
      </c>
      <c r="G254" s="19">
        <v>46000</v>
      </c>
    </row>
    <row r="255" spans="1:7" ht="12.75">
      <c r="A255" s="95" t="s">
        <v>141</v>
      </c>
      <c r="B255" s="129" t="s">
        <v>42</v>
      </c>
      <c r="C255" s="46" t="s">
        <v>3</v>
      </c>
      <c r="D255" s="69" t="s">
        <v>5</v>
      </c>
      <c r="E255" s="8" t="s">
        <v>185</v>
      </c>
      <c r="F255" s="171" t="s">
        <v>96</v>
      </c>
      <c r="G255" s="19"/>
    </row>
    <row r="256" spans="1:7" ht="25.5">
      <c r="A256" s="35" t="s">
        <v>276</v>
      </c>
      <c r="B256" s="129" t="s">
        <v>42</v>
      </c>
      <c r="C256" s="45" t="s">
        <v>3</v>
      </c>
      <c r="D256" s="71" t="s">
        <v>5</v>
      </c>
      <c r="E256" s="32" t="s">
        <v>243</v>
      </c>
      <c r="F256" s="164"/>
      <c r="G256" s="33">
        <f>G257+G258</f>
        <v>1178611.8599999999</v>
      </c>
    </row>
    <row r="257" spans="1:7" ht="25.5">
      <c r="A257" s="80" t="s">
        <v>148</v>
      </c>
      <c r="B257" s="129" t="s">
        <v>42</v>
      </c>
      <c r="C257" s="46" t="s">
        <v>3</v>
      </c>
      <c r="D257" s="69" t="s">
        <v>5</v>
      </c>
      <c r="E257" s="8" t="s">
        <v>243</v>
      </c>
      <c r="F257" s="176" t="s">
        <v>150</v>
      </c>
      <c r="G257" s="19">
        <v>345276.86</v>
      </c>
    </row>
    <row r="258" spans="1:7" ht="12.75">
      <c r="A258" s="13" t="s">
        <v>107</v>
      </c>
      <c r="B258" s="129" t="s">
        <v>42</v>
      </c>
      <c r="C258" s="46" t="s">
        <v>3</v>
      </c>
      <c r="D258" s="69" t="s">
        <v>5</v>
      </c>
      <c r="E258" s="8" t="s">
        <v>243</v>
      </c>
      <c r="F258" s="176" t="s">
        <v>106</v>
      </c>
      <c r="G258" s="19">
        <v>833335</v>
      </c>
    </row>
    <row r="259" spans="1:7" ht="12.75">
      <c r="A259" s="35" t="s">
        <v>186</v>
      </c>
      <c r="B259" s="129" t="s">
        <v>42</v>
      </c>
      <c r="C259" s="45" t="s">
        <v>3</v>
      </c>
      <c r="D259" s="71" t="s">
        <v>5</v>
      </c>
      <c r="E259" s="32" t="s">
        <v>187</v>
      </c>
      <c r="F259" s="164"/>
      <c r="G259" s="33">
        <f>G260+G261+G262</f>
        <v>961340</v>
      </c>
    </row>
    <row r="260" spans="1:7" ht="25.5">
      <c r="A260" s="80" t="s">
        <v>285</v>
      </c>
      <c r="B260" s="129" t="s">
        <v>42</v>
      </c>
      <c r="C260" s="46" t="s">
        <v>3</v>
      </c>
      <c r="D260" s="69" t="s">
        <v>5</v>
      </c>
      <c r="E260" s="8" t="s">
        <v>187</v>
      </c>
      <c r="F260" s="176" t="s">
        <v>286</v>
      </c>
      <c r="G260" s="19">
        <v>69800</v>
      </c>
    </row>
    <row r="261" spans="1:7" ht="25.5">
      <c r="A261" s="80" t="s">
        <v>153</v>
      </c>
      <c r="B261" s="129" t="s">
        <v>42</v>
      </c>
      <c r="C261" s="46" t="s">
        <v>3</v>
      </c>
      <c r="D261" s="69" t="s">
        <v>5</v>
      </c>
      <c r="E261" s="8" t="s">
        <v>187</v>
      </c>
      <c r="F261" s="176" t="s">
        <v>113</v>
      </c>
      <c r="G261" s="19">
        <v>22500</v>
      </c>
    </row>
    <row r="262" spans="1:7" ht="12.75">
      <c r="A262" s="13" t="s">
        <v>107</v>
      </c>
      <c r="B262" s="129" t="s">
        <v>42</v>
      </c>
      <c r="C262" s="46" t="s">
        <v>3</v>
      </c>
      <c r="D262" s="69" t="s">
        <v>5</v>
      </c>
      <c r="E262" s="8" t="s">
        <v>187</v>
      </c>
      <c r="F262" s="176" t="s">
        <v>106</v>
      </c>
      <c r="G262" s="19">
        <v>869040</v>
      </c>
    </row>
    <row r="263" spans="1:7" ht="12.75">
      <c r="A263" s="35" t="s">
        <v>90</v>
      </c>
      <c r="B263" s="129" t="s">
        <v>42</v>
      </c>
      <c r="C263" s="45" t="s">
        <v>3</v>
      </c>
      <c r="D263" s="71" t="s">
        <v>5</v>
      </c>
      <c r="E263" s="32" t="s">
        <v>188</v>
      </c>
      <c r="F263" s="164"/>
      <c r="G263" s="33">
        <f>G264+G265</f>
        <v>565757.01</v>
      </c>
    </row>
    <row r="264" spans="1:7" ht="25.5">
      <c r="A264" s="80" t="s">
        <v>153</v>
      </c>
      <c r="B264" s="129" t="s">
        <v>42</v>
      </c>
      <c r="C264" s="46" t="s">
        <v>3</v>
      </c>
      <c r="D264" s="69" t="s">
        <v>5</v>
      </c>
      <c r="E264" s="8" t="s">
        <v>188</v>
      </c>
      <c r="F264" s="176" t="s">
        <v>113</v>
      </c>
      <c r="G264" s="19">
        <v>380107.01</v>
      </c>
    </row>
    <row r="265" spans="1:7" ht="23.25" customHeight="1">
      <c r="A265" s="13" t="s">
        <v>107</v>
      </c>
      <c r="B265" s="129" t="s">
        <v>42</v>
      </c>
      <c r="C265" s="46" t="s">
        <v>3</v>
      </c>
      <c r="D265" s="69" t="s">
        <v>5</v>
      </c>
      <c r="E265" s="8" t="s">
        <v>188</v>
      </c>
      <c r="F265" s="176" t="s">
        <v>106</v>
      </c>
      <c r="G265" s="19">
        <v>185650</v>
      </c>
    </row>
    <row r="266" spans="1:7" ht="25.5">
      <c r="A266" s="35" t="s">
        <v>308</v>
      </c>
      <c r="B266" s="129" t="s">
        <v>42</v>
      </c>
      <c r="C266" s="45" t="s">
        <v>3</v>
      </c>
      <c r="D266" s="71" t="s">
        <v>5</v>
      </c>
      <c r="E266" s="32" t="s">
        <v>309</v>
      </c>
      <c r="F266" s="164"/>
      <c r="G266" s="33">
        <f>G267</f>
        <v>92593</v>
      </c>
    </row>
    <row r="267" spans="1:7" ht="21.75" customHeight="1">
      <c r="A267" s="13" t="s">
        <v>107</v>
      </c>
      <c r="B267" s="129" t="s">
        <v>42</v>
      </c>
      <c r="C267" s="46" t="s">
        <v>3</v>
      </c>
      <c r="D267" s="69" t="s">
        <v>5</v>
      </c>
      <c r="E267" s="8" t="s">
        <v>309</v>
      </c>
      <c r="F267" s="176" t="s">
        <v>106</v>
      </c>
      <c r="G267" s="19">
        <v>92593</v>
      </c>
    </row>
    <row r="268" spans="1:7" ht="15.75">
      <c r="A268" s="57" t="s">
        <v>82</v>
      </c>
      <c r="B268" s="130" t="s">
        <v>42</v>
      </c>
      <c r="C268" s="49" t="s">
        <v>4</v>
      </c>
      <c r="D268" s="99"/>
      <c r="E268" s="14"/>
      <c r="F268" s="182"/>
      <c r="G268" s="21">
        <f>G269</f>
        <v>12711023.63</v>
      </c>
    </row>
    <row r="269" spans="1:7" ht="12.75">
      <c r="A269" s="30" t="s">
        <v>30</v>
      </c>
      <c r="B269" s="129" t="s">
        <v>42</v>
      </c>
      <c r="C269" s="40" t="s">
        <v>4</v>
      </c>
      <c r="D269" s="92" t="s">
        <v>2</v>
      </c>
      <c r="E269" s="7"/>
      <c r="F269" s="163"/>
      <c r="G269" s="22">
        <f>G270+G272+G276+G280+G284+G286+G290+G298+G301+G304+G306+G309+G311+G313+G316+G318+G320</f>
        <v>12711023.63</v>
      </c>
    </row>
    <row r="270" spans="1:7" ht="38.25">
      <c r="A270" s="146" t="s">
        <v>97</v>
      </c>
      <c r="B270" s="129" t="s">
        <v>42</v>
      </c>
      <c r="C270" s="39" t="s">
        <v>4</v>
      </c>
      <c r="D270" s="71" t="s">
        <v>2</v>
      </c>
      <c r="E270" s="32" t="s">
        <v>189</v>
      </c>
      <c r="F270" s="164"/>
      <c r="G270" s="33">
        <f>G271</f>
        <v>500</v>
      </c>
    </row>
    <row r="271" spans="1:7" ht="25.5">
      <c r="A271" s="80" t="s">
        <v>153</v>
      </c>
      <c r="B271" s="129" t="s">
        <v>42</v>
      </c>
      <c r="C271" s="38" t="s">
        <v>4</v>
      </c>
      <c r="D271" s="69" t="s">
        <v>2</v>
      </c>
      <c r="E271" s="8" t="s">
        <v>189</v>
      </c>
      <c r="F271" s="171" t="s">
        <v>113</v>
      </c>
      <c r="G271" s="19">
        <v>500</v>
      </c>
    </row>
    <row r="272" spans="1:7" ht="38.25">
      <c r="A272" s="146" t="s">
        <v>98</v>
      </c>
      <c r="B272" s="129" t="s">
        <v>42</v>
      </c>
      <c r="C272" s="138" t="s">
        <v>4</v>
      </c>
      <c r="D272" s="140" t="s">
        <v>2</v>
      </c>
      <c r="E272" s="139" t="s">
        <v>190</v>
      </c>
      <c r="F272" s="175"/>
      <c r="G272" s="141">
        <f>SUM(G273:G275)</f>
        <v>500000</v>
      </c>
    </row>
    <row r="273" spans="1:7" ht="25.5">
      <c r="A273" s="80" t="s">
        <v>148</v>
      </c>
      <c r="B273" s="129" t="s">
        <v>42</v>
      </c>
      <c r="C273" s="142" t="s">
        <v>4</v>
      </c>
      <c r="D273" s="144" t="s">
        <v>2</v>
      </c>
      <c r="E273" s="143" t="s">
        <v>190</v>
      </c>
      <c r="F273" s="176" t="s">
        <v>150</v>
      </c>
      <c r="G273" s="145">
        <v>432093.61</v>
      </c>
    </row>
    <row r="274" spans="1:7" ht="12.75">
      <c r="A274" s="80" t="s">
        <v>152</v>
      </c>
      <c r="B274" s="129" t="s">
        <v>42</v>
      </c>
      <c r="C274" s="142" t="s">
        <v>4</v>
      </c>
      <c r="D274" s="144" t="s">
        <v>2</v>
      </c>
      <c r="E274" s="143" t="s">
        <v>190</v>
      </c>
      <c r="F274" s="176" t="s">
        <v>151</v>
      </c>
      <c r="G274" s="145">
        <v>500</v>
      </c>
    </row>
    <row r="275" spans="1:7" ht="25.5">
      <c r="A275" s="80" t="s">
        <v>153</v>
      </c>
      <c r="B275" s="129" t="s">
        <v>42</v>
      </c>
      <c r="C275" s="142" t="s">
        <v>4</v>
      </c>
      <c r="D275" s="144" t="s">
        <v>2</v>
      </c>
      <c r="E275" s="143" t="s">
        <v>190</v>
      </c>
      <c r="F275" s="171" t="s">
        <v>113</v>
      </c>
      <c r="G275" s="145">
        <v>67406.39</v>
      </c>
    </row>
    <row r="276" spans="1:7" ht="25.5">
      <c r="A276" s="35" t="s">
        <v>84</v>
      </c>
      <c r="B276" s="129" t="s">
        <v>42</v>
      </c>
      <c r="C276" s="39" t="s">
        <v>4</v>
      </c>
      <c r="D276" s="71" t="s">
        <v>2</v>
      </c>
      <c r="E276" s="32" t="s">
        <v>191</v>
      </c>
      <c r="F276" s="164"/>
      <c r="G276" s="33">
        <f>SUM(G277:G279)</f>
        <v>280000</v>
      </c>
    </row>
    <row r="277" spans="1:7" ht="25.5">
      <c r="A277" s="80" t="s">
        <v>148</v>
      </c>
      <c r="B277" s="129" t="s">
        <v>42</v>
      </c>
      <c r="C277" s="142" t="s">
        <v>4</v>
      </c>
      <c r="D277" s="144" t="s">
        <v>2</v>
      </c>
      <c r="E277" s="143" t="s">
        <v>191</v>
      </c>
      <c r="F277" s="176" t="s">
        <v>150</v>
      </c>
      <c r="G277" s="145">
        <v>203426.46</v>
      </c>
    </row>
    <row r="278" spans="1:7" ht="12.75">
      <c r="A278" s="80" t="s">
        <v>152</v>
      </c>
      <c r="B278" s="129" t="s">
        <v>42</v>
      </c>
      <c r="C278" s="142" t="s">
        <v>4</v>
      </c>
      <c r="D278" s="144" t="s">
        <v>2</v>
      </c>
      <c r="E278" s="143" t="s">
        <v>191</v>
      </c>
      <c r="F278" s="176" t="s">
        <v>151</v>
      </c>
      <c r="G278" s="145">
        <v>4000</v>
      </c>
    </row>
    <row r="279" spans="1:7" ht="25.5">
      <c r="A279" s="80" t="s">
        <v>153</v>
      </c>
      <c r="B279" s="129" t="s">
        <v>42</v>
      </c>
      <c r="C279" s="142" t="s">
        <v>4</v>
      </c>
      <c r="D279" s="144" t="s">
        <v>2</v>
      </c>
      <c r="E279" s="143" t="s">
        <v>191</v>
      </c>
      <c r="F279" s="171" t="s">
        <v>113</v>
      </c>
      <c r="G279" s="145">
        <v>72573.54</v>
      </c>
    </row>
    <row r="280" spans="1:7" ht="25.5">
      <c r="A280" s="35" t="s">
        <v>230</v>
      </c>
      <c r="B280" s="129" t="s">
        <v>42</v>
      </c>
      <c r="C280" s="39" t="s">
        <v>4</v>
      </c>
      <c r="D280" s="71" t="s">
        <v>2</v>
      </c>
      <c r="E280" s="32" t="s">
        <v>231</v>
      </c>
      <c r="F280" s="164"/>
      <c r="G280" s="33">
        <f>SUM(G281:G283)</f>
        <v>370000</v>
      </c>
    </row>
    <row r="281" spans="1:7" ht="25.5">
      <c r="A281" s="80" t="s">
        <v>148</v>
      </c>
      <c r="B281" s="129" t="s">
        <v>42</v>
      </c>
      <c r="C281" s="142" t="s">
        <v>4</v>
      </c>
      <c r="D281" s="144" t="s">
        <v>2</v>
      </c>
      <c r="E281" s="143" t="s">
        <v>231</v>
      </c>
      <c r="F281" s="176" t="s">
        <v>150</v>
      </c>
      <c r="G281" s="145">
        <v>300000</v>
      </c>
    </row>
    <row r="282" spans="1:7" ht="12.75">
      <c r="A282" s="80" t="s">
        <v>152</v>
      </c>
      <c r="B282" s="129" t="s">
        <v>42</v>
      </c>
      <c r="C282" s="142" t="s">
        <v>4</v>
      </c>
      <c r="D282" s="144" t="s">
        <v>2</v>
      </c>
      <c r="E282" s="143" t="s">
        <v>231</v>
      </c>
      <c r="F282" s="176" t="s">
        <v>151</v>
      </c>
      <c r="G282" s="145"/>
    </row>
    <row r="283" spans="1:7" ht="25.5">
      <c r="A283" s="80" t="s">
        <v>153</v>
      </c>
      <c r="B283" s="129" t="s">
        <v>42</v>
      </c>
      <c r="C283" s="142" t="s">
        <v>4</v>
      </c>
      <c r="D283" s="144" t="s">
        <v>2</v>
      </c>
      <c r="E283" s="143" t="s">
        <v>231</v>
      </c>
      <c r="F283" s="171" t="s">
        <v>113</v>
      </c>
      <c r="G283" s="145">
        <v>70000</v>
      </c>
    </row>
    <row r="284" spans="1:7" ht="25.5">
      <c r="A284" s="265" t="s">
        <v>298</v>
      </c>
      <c r="B284" s="129" t="s">
        <v>42</v>
      </c>
      <c r="C284" s="203" t="s">
        <v>4</v>
      </c>
      <c r="D284" s="204" t="s">
        <v>2</v>
      </c>
      <c r="E284" s="205" t="s">
        <v>299</v>
      </c>
      <c r="F284" s="206"/>
      <c r="G284" s="207">
        <f>G285</f>
        <v>140600</v>
      </c>
    </row>
    <row r="285" spans="1:7" ht="38.25">
      <c r="A285" s="80" t="s">
        <v>256</v>
      </c>
      <c r="B285" s="129" t="s">
        <v>42</v>
      </c>
      <c r="C285" s="38" t="s">
        <v>4</v>
      </c>
      <c r="D285" s="69" t="s">
        <v>2</v>
      </c>
      <c r="E285" s="8" t="s">
        <v>299</v>
      </c>
      <c r="F285" s="171" t="s">
        <v>255</v>
      </c>
      <c r="G285" s="19">
        <v>140600</v>
      </c>
    </row>
    <row r="286" spans="1:7" ht="12.75">
      <c r="A286" s="210" t="s">
        <v>192</v>
      </c>
      <c r="B286" s="129" t="s">
        <v>42</v>
      </c>
      <c r="C286" s="39" t="s">
        <v>4</v>
      </c>
      <c r="D286" s="71" t="s">
        <v>2</v>
      </c>
      <c r="E286" s="32" t="s">
        <v>193</v>
      </c>
      <c r="F286" s="164"/>
      <c r="G286" s="33">
        <f>G287+G288+G289</f>
        <v>330000</v>
      </c>
    </row>
    <row r="287" spans="1:7" ht="12.75">
      <c r="A287" s="80" t="s">
        <v>152</v>
      </c>
      <c r="B287" s="129" t="s">
        <v>42</v>
      </c>
      <c r="C287" s="48" t="s">
        <v>4</v>
      </c>
      <c r="D287" s="69" t="s">
        <v>2</v>
      </c>
      <c r="E287" s="8" t="s">
        <v>193</v>
      </c>
      <c r="F287" s="171" t="s">
        <v>151</v>
      </c>
      <c r="G287" s="19">
        <v>10000</v>
      </c>
    </row>
    <row r="288" spans="1:7" ht="27" customHeight="1">
      <c r="A288" s="80" t="s">
        <v>153</v>
      </c>
      <c r="B288" s="129" t="s">
        <v>42</v>
      </c>
      <c r="C288" s="48" t="s">
        <v>4</v>
      </c>
      <c r="D288" s="69" t="s">
        <v>2</v>
      </c>
      <c r="E288" s="8" t="s">
        <v>193</v>
      </c>
      <c r="F288" s="171" t="s">
        <v>113</v>
      </c>
      <c r="G288" s="19">
        <v>299636</v>
      </c>
    </row>
    <row r="289" spans="1:7" ht="24.75" customHeight="1">
      <c r="A289" s="80" t="s">
        <v>144</v>
      </c>
      <c r="B289" s="129" t="s">
        <v>42</v>
      </c>
      <c r="C289" s="48" t="s">
        <v>4</v>
      </c>
      <c r="D289" s="69" t="s">
        <v>2</v>
      </c>
      <c r="E289" s="8" t="s">
        <v>193</v>
      </c>
      <c r="F289" s="171" t="s">
        <v>146</v>
      </c>
      <c r="G289" s="19">
        <v>20364</v>
      </c>
    </row>
    <row r="290" spans="1:7" ht="12.75">
      <c r="A290" s="210" t="s">
        <v>31</v>
      </c>
      <c r="B290" s="129" t="s">
        <v>42</v>
      </c>
      <c r="C290" s="39" t="s">
        <v>4</v>
      </c>
      <c r="D290" s="71" t="s">
        <v>2</v>
      </c>
      <c r="E290" s="32" t="s">
        <v>194</v>
      </c>
      <c r="F290" s="164"/>
      <c r="G290" s="33">
        <f>SUM(G291:G297)</f>
        <v>9649283.06</v>
      </c>
    </row>
    <row r="291" spans="1:7" ht="21" customHeight="1">
      <c r="A291" s="80" t="s">
        <v>148</v>
      </c>
      <c r="B291" s="129" t="s">
        <v>42</v>
      </c>
      <c r="C291" s="48" t="s">
        <v>4</v>
      </c>
      <c r="D291" s="69" t="s">
        <v>2</v>
      </c>
      <c r="E291" s="8" t="s">
        <v>194</v>
      </c>
      <c r="F291" s="176" t="s">
        <v>150</v>
      </c>
      <c r="G291" s="19">
        <v>8176008.27</v>
      </c>
    </row>
    <row r="292" spans="1:7" ht="12.75">
      <c r="A292" s="80" t="s">
        <v>152</v>
      </c>
      <c r="B292" s="129" t="s">
        <v>42</v>
      </c>
      <c r="C292" s="48" t="s">
        <v>4</v>
      </c>
      <c r="D292" s="69" t="s">
        <v>2</v>
      </c>
      <c r="E292" s="8" t="s">
        <v>194</v>
      </c>
      <c r="F292" s="176" t="s">
        <v>151</v>
      </c>
      <c r="G292" s="19">
        <v>109000</v>
      </c>
    </row>
    <row r="293" spans="1:7" ht="18.75" customHeight="1">
      <c r="A293" s="80" t="s">
        <v>110</v>
      </c>
      <c r="B293" s="129" t="s">
        <v>42</v>
      </c>
      <c r="C293" s="48" t="s">
        <v>4</v>
      </c>
      <c r="D293" s="69" t="s">
        <v>2</v>
      </c>
      <c r="E293" s="8" t="s">
        <v>194</v>
      </c>
      <c r="F293" s="176" t="s">
        <v>112</v>
      </c>
      <c r="G293" s="19"/>
    </row>
    <row r="294" spans="1:7" ht="36.75" customHeight="1">
      <c r="A294" s="80" t="s">
        <v>153</v>
      </c>
      <c r="B294" s="129" t="s">
        <v>42</v>
      </c>
      <c r="C294" s="48" t="s">
        <v>4</v>
      </c>
      <c r="D294" s="69" t="s">
        <v>2</v>
      </c>
      <c r="E294" s="8" t="s">
        <v>194</v>
      </c>
      <c r="F294" s="171" t="s">
        <v>113</v>
      </c>
      <c r="G294" s="19">
        <v>1313747.65</v>
      </c>
    </row>
    <row r="295" spans="1:7" ht="63.75">
      <c r="A295" s="292" t="s">
        <v>147</v>
      </c>
      <c r="B295" s="129" t="s">
        <v>42</v>
      </c>
      <c r="C295" s="48" t="s">
        <v>4</v>
      </c>
      <c r="D295" s="69" t="s">
        <v>2</v>
      </c>
      <c r="E295" s="8" t="s">
        <v>194</v>
      </c>
      <c r="F295" s="171" t="s">
        <v>143</v>
      </c>
      <c r="G295" s="19">
        <v>12527.14</v>
      </c>
    </row>
    <row r="296" spans="1:7" ht="12.75">
      <c r="A296" s="80" t="s">
        <v>142</v>
      </c>
      <c r="B296" s="129" t="s">
        <v>42</v>
      </c>
      <c r="C296" s="48" t="s">
        <v>4</v>
      </c>
      <c r="D296" s="69" t="s">
        <v>2</v>
      </c>
      <c r="E296" s="8" t="s">
        <v>194</v>
      </c>
      <c r="F296" s="171" t="s">
        <v>145</v>
      </c>
      <c r="G296" s="19">
        <v>24295.93</v>
      </c>
    </row>
    <row r="297" spans="1:7" ht="12.75">
      <c r="A297" s="80" t="s">
        <v>144</v>
      </c>
      <c r="B297" s="129" t="s">
        <v>42</v>
      </c>
      <c r="C297" s="48" t="s">
        <v>4</v>
      </c>
      <c r="D297" s="69" t="s">
        <v>2</v>
      </c>
      <c r="E297" s="8" t="s">
        <v>194</v>
      </c>
      <c r="F297" s="171" t="s">
        <v>146</v>
      </c>
      <c r="G297" s="19">
        <v>13704.07</v>
      </c>
    </row>
    <row r="298" spans="1:7" ht="12.75">
      <c r="A298" s="264" t="s">
        <v>227</v>
      </c>
      <c r="B298" s="129" t="s">
        <v>42</v>
      </c>
      <c r="C298" s="203" t="s">
        <v>4</v>
      </c>
      <c r="D298" s="204" t="s">
        <v>2</v>
      </c>
      <c r="E298" s="205" t="s">
        <v>295</v>
      </c>
      <c r="F298" s="206"/>
      <c r="G298" s="207">
        <f>G299+G300</f>
        <v>648123.63</v>
      </c>
    </row>
    <row r="299" spans="1:7" ht="25.5">
      <c r="A299" s="80" t="s">
        <v>148</v>
      </c>
      <c r="B299" s="129" t="s">
        <v>42</v>
      </c>
      <c r="C299" s="38" t="s">
        <v>4</v>
      </c>
      <c r="D299" s="69" t="s">
        <v>2</v>
      </c>
      <c r="E299" s="8" t="s">
        <v>295</v>
      </c>
      <c r="F299" s="171" t="s">
        <v>150</v>
      </c>
      <c r="G299" s="19">
        <v>80123.63</v>
      </c>
    </row>
    <row r="300" spans="1:7" ht="38.25">
      <c r="A300" s="80" t="s">
        <v>256</v>
      </c>
      <c r="B300" s="129" t="s">
        <v>42</v>
      </c>
      <c r="C300" s="38" t="s">
        <v>4</v>
      </c>
      <c r="D300" s="69" t="s">
        <v>2</v>
      </c>
      <c r="E300" s="8" t="s">
        <v>295</v>
      </c>
      <c r="F300" s="171" t="s">
        <v>255</v>
      </c>
      <c r="G300" s="19">
        <v>568000</v>
      </c>
    </row>
    <row r="301" spans="1:7" ht="25.5">
      <c r="A301" s="264" t="s">
        <v>330</v>
      </c>
      <c r="B301" s="129" t="s">
        <v>42</v>
      </c>
      <c r="C301" s="203" t="s">
        <v>4</v>
      </c>
      <c r="D301" s="204" t="s">
        <v>2</v>
      </c>
      <c r="E301" s="205" t="s">
        <v>331</v>
      </c>
      <c r="F301" s="206"/>
      <c r="G301" s="207">
        <f>SUM(G302:G303)</f>
        <v>266000</v>
      </c>
    </row>
    <row r="302" spans="1:7" ht="25.5">
      <c r="A302" s="80" t="s">
        <v>148</v>
      </c>
      <c r="B302" s="129" t="s">
        <v>42</v>
      </c>
      <c r="C302" s="48" t="s">
        <v>4</v>
      </c>
      <c r="D302" s="69" t="s">
        <v>2</v>
      </c>
      <c r="E302" s="8" t="s">
        <v>331</v>
      </c>
      <c r="F302" s="176" t="s">
        <v>150</v>
      </c>
      <c r="G302" s="19">
        <v>138400</v>
      </c>
    </row>
    <row r="303" spans="1:7" ht="38.25">
      <c r="A303" s="80" t="s">
        <v>256</v>
      </c>
      <c r="B303" s="129" t="s">
        <v>42</v>
      </c>
      <c r="C303" s="38" t="s">
        <v>4</v>
      </c>
      <c r="D303" s="69" t="s">
        <v>2</v>
      </c>
      <c r="E303" s="8" t="s">
        <v>331</v>
      </c>
      <c r="F303" s="171" t="s">
        <v>255</v>
      </c>
      <c r="G303" s="19">
        <v>127600</v>
      </c>
    </row>
    <row r="304" spans="1:7" ht="25.5">
      <c r="A304" s="265" t="s">
        <v>296</v>
      </c>
      <c r="B304" s="129" t="s">
        <v>42</v>
      </c>
      <c r="C304" s="203" t="s">
        <v>4</v>
      </c>
      <c r="D304" s="204" t="s">
        <v>2</v>
      </c>
      <c r="E304" s="205" t="s">
        <v>297</v>
      </c>
      <c r="F304" s="206"/>
      <c r="G304" s="207">
        <f>G305</f>
        <v>149500</v>
      </c>
    </row>
    <row r="305" spans="1:7" ht="38.25">
      <c r="A305" s="80" t="s">
        <v>256</v>
      </c>
      <c r="B305" s="129" t="s">
        <v>42</v>
      </c>
      <c r="C305" s="38" t="s">
        <v>4</v>
      </c>
      <c r="D305" s="69" t="s">
        <v>2</v>
      </c>
      <c r="E305" s="8" t="s">
        <v>297</v>
      </c>
      <c r="F305" s="171" t="s">
        <v>255</v>
      </c>
      <c r="G305" s="19">
        <v>149500</v>
      </c>
    </row>
    <row r="306" spans="1:7" ht="12.75">
      <c r="A306" s="35" t="s">
        <v>69</v>
      </c>
      <c r="B306" s="129" t="s">
        <v>42</v>
      </c>
      <c r="C306" s="45" t="s">
        <v>4</v>
      </c>
      <c r="D306" s="71" t="s">
        <v>2</v>
      </c>
      <c r="E306" s="32" t="s">
        <v>195</v>
      </c>
      <c r="F306" s="164"/>
      <c r="G306" s="33">
        <f>SUM(G307:G308)</f>
        <v>100000</v>
      </c>
    </row>
    <row r="307" spans="1:7" ht="25.5">
      <c r="A307" s="80" t="s">
        <v>153</v>
      </c>
      <c r="B307" s="129" t="s">
        <v>42</v>
      </c>
      <c r="C307" s="46" t="s">
        <v>4</v>
      </c>
      <c r="D307" s="69" t="s">
        <v>2</v>
      </c>
      <c r="E307" s="8" t="s">
        <v>195</v>
      </c>
      <c r="F307" s="171" t="s">
        <v>286</v>
      </c>
      <c r="G307" s="19">
        <v>100000</v>
      </c>
    </row>
    <row r="308" spans="1:7" ht="25.5">
      <c r="A308" s="80" t="s">
        <v>153</v>
      </c>
      <c r="B308" s="129" t="s">
        <v>42</v>
      </c>
      <c r="C308" s="46" t="s">
        <v>4</v>
      </c>
      <c r="D308" s="69" t="s">
        <v>2</v>
      </c>
      <c r="E308" s="8" t="s">
        <v>195</v>
      </c>
      <c r="F308" s="171" t="s">
        <v>113</v>
      </c>
      <c r="G308" s="19"/>
    </row>
    <row r="309" spans="1:7" ht="12.75">
      <c r="A309" s="35" t="s">
        <v>90</v>
      </c>
      <c r="B309" s="129" t="s">
        <v>42</v>
      </c>
      <c r="C309" s="45" t="s">
        <v>4</v>
      </c>
      <c r="D309" s="71" t="s">
        <v>2</v>
      </c>
      <c r="E309" s="32" t="s">
        <v>196</v>
      </c>
      <c r="F309" s="164"/>
      <c r="G309" s="33">
        <f>G310</f>
        <v>0</v>
      </c>
    </row>
    <row r="310" spans="1:7" ht="25.5">
      <c r="A310" s="80" t="s">
        <v>153</v>
      </c>
      <c r="B310" s="129" t="s">
        <v>42</v>
      </c>
      <c r="C310" s="46" t="s">
        <v>4</v>
      </c>
      <c r="D310" s="69" t="s">
        <v>2</v>
      </c>
      <c r="E310" s="8" t="s">
        <v>196</v>
      </c>
      <c r="F310" s="171" t="s">
        <v>113</v>
      </c>
      <c r="G310" s="19"/>
    </row>
    <row r="311" spans="1:7" ht="12.75">
      <c r="A311" s="35" t="s">
        <v>99</v>
      </c>
      <c r="B311" s="129" t="s">
        <v>42</v>
      </c>
      <c r="C311" s="45" t="s">
        <v>4</v>
      </c>
      <c r="D311" s="71" t="s">
        <v>2</v>
      </c>
      <c r="E311" s="32" t="s">
        <v>197</v>
      </c>
      <c r="F311" s="164"/>
      <c r="G311" s="33">
        <f>G312</f>
        <v>214198.94</v>
      </c>
    </row>
    <row r="312" spans="1:7" ht="25.5">
      <c r="A312" s="80" t="s">
        <v>153</v>
      </c>
      <c r="B312" s="129" t="s">
        <v>42</v>
      </c>
      <c r="C312" s="46" t="s">
        <v>4</v>
      </c>
      <c r="D312" s="69" t="s">
        <v>2</v>
      </c>
      <c r="E312" s="8" t="s">
        <v>197</v>
      </c>
      <c r="F312" s="171" t="s">
        <v>113</v>
      </c>
      <c r="G312" s="19">
        <v>214198.94</v>
      </c>
    </row>
    <row r="313" spans="1:7" ht="25.5">
      <c r="A313" s="265" t="s">
        <v>300</v>
      </c>
      <c r="B313" s="129" t="s">
        <v>42</v>
      </c>
      <c r="C313" s="45" t="s">
        <v>4</v>
      </c>
      <c r="D313" s="71" t="s">
        <v>2</v>
      </c>
      <c r="E313" s="32" t="s">
        <v>301</v>
      </c>
      <c r="F313" s="164"/>
      <c r="G313" s="33">
        <f>SUM(G314:G315)</f>
        <v>43300</v>
      </c>
    </row>
    <row r="314" spans="1:7" ht="25.5">
      <c r="A314" s="80" t="s">
        <v>153</v>
      </c>
      <c r="B314" s="129" t="s">
        <v>42</v>
      </c>
      <c r="C314" s="46" t="s">
        <v>4</v>
      </c>
      <c r="D314" s="69" t="s">
        <v>2</v>
      </c>
      <c r="E314" s="8" t="s">
        <v>301</v>
      </c>
      <c r="F314" s="171" t="s">
        <v>113</v>
      </c>
      <c r="G314" s="19">
        <v>36500</v>
      </c>
    </row>
    <row r="315" spans="1:7" ht="38.25">
      <c r="A315" s="80" t="s">
        <v>256</v>
      </c>
      <c r="B315" s="129" t="s">
        <v>42</v>
      </c>
      <c r="C315" s="46" t="s">
        <v>4</v>
      </c>
      <c r="D315" s="69" t="s">
        <v>2</v>
      </c>
      <c r="E315" s="8" t="s">
        <v>301</v>
      </c>
      <c r="F315" s="171" t="s">
        <v>255</v>
      </c>
      <c r="G315" s="19">
        <v>6800</v>
      </c>
    </row>
    <row r="316" spans="1:7" ht="12.75">
      <c r="A316" s="35" t="s">
        <v>100</v>
      </c>
      <c r="B316" s="129" t="s">
        <v>42</v>
      </c>
      <c r="C316" s="45" t="s">
        <v>4</v>
      </c>
      <c r="D316" s="71" t="s">
        <v>2</v>
      </c>
      <c r="E316" s="32" t="s">
        <v>198</v>
      </c>
      <c r="F316" s="164"/>
      <c r="G316" s="33">
        <f>G317</f>
        <v>0</v>
      </c>
    </row>
    <row r="317" spans="1:7" ht="25.5">
      <c r="A317" s="80" t="s">
        <v>153</v>
      </c>
      <c r="B317" s="129" t="s">
        <v>42</v>
      </c>
      <c r="C317" s="46" t="s">
        <v>4</v>
      </c>
      <c r="D317" s="69" t="s">
        <v>2</v>
      </c>
      <c r="E317" s="8" t="s">
        <v>198</v>
      </c>
      <c r="F317" s="171" t="s">
        <v>113</v>
      </c>
      <c r="G317" s="19"/>
    </row>
    <row r="318" spans="1:7" ht="25.5">
      <c r="A318" s="211" t="s">
        <v>302</v>
      </c>
      <c r="B318" s="129" t="s">
        <v>42</v>
      </c>
      <c r="C318" s="45" t="s">
        <v>4</v>
      </c>
      <c r="D318" s="71" t="s">
        <v>2</v>
      </c>
      <c r="E318" s="32" t="s">
        <v>303</v>
      </c>
      <c r="F318" s="164"/>
      <c r="G318" s="33">
        <f>SUM(G319:G319)</f>
        <v>4140</v>
      </c>
    </row>
    <row r="319" spans="1:7" ht="25.5">
      <c r="A319" s="80" t="s">
        <v>153</v>
      </c>
      <c r="B319" s="129" t="s">
        <v>42</v>
      </c>
      <c r="C319" s="46" t="s">
        <v>4</v>
      </c>
      <c r="D319" s="69" t="s">
        <v>2</v>
      </c>
      <c r="E319" s="8" t="s">
        <v>303</v>
      </c>
      <c r="F319" s="171" t="s">
        <v>113</v>
      </c>
      <c r="G319" s="19">
        <v>4140</v>
      </c>
    </row>
    <row r="320" spans="1:7" ht="38.25">
      <c r="A320" s="264" t="s">
        <v>332</v>
      </c>
      <c r="B320" s="129" t="s">
        <v>42</v>
      </c>
      <c r="C320" s="203" t="s">
        <v>4</v>
      </c>
      <c r="D320" s="204" t="s">
        <v>2</v>
      </c>
      <c r="E320" s="205" t="s">
        <v>333</v>
      </c>
      <c r="F320" s="206"/>
      <c r="G320" s="207">
        <f>G321</f>
        <v>15378</v>
      </c>
    </row>
    <row r="321" spans="1:7" ht="25.5">
      <c r="A321" s="80" t="s">
        <v>148</v>
      </c>
      <c r="B321" s="129" t="s">
        <v>42</v>
      </c>
      <c r="C321" s="48" t="s">
        <v>4</v>
      </c>
      <c r="D321" s="69" t="s">
        <v>2</v>
      </c>
      <c r="E321" s="8" t="s">
        <v>333</v>
      </c>
      <c r="F321" s="176" t="s">
        <v>150</v>
      </c>
      <c r="G321" s="19">
        <v>15378</v>
      </c>
    </row>
    <row r="322" spans="1:7" ht="19.5" customHeight="1">
      <c r="A322" s="241" t="s">
        <v>13</v>
      </c>
      <c r="B322" s="130" t="s">
        <v>42</v>
      </c>
      <c r="C322" s="246" t="s">
        <v>7</v>
      </c>
      <c r="D322" s="243"/>
      <c r="E322" s="244"/>
      <c r="F322" s="245"/>
      <c r="G322" s="247">
        <f>G323+G326+G331+G348</f>
        <v>68749819.17</v>
      </c>
    </row>
    <row r="323" spans="1:7" ht="18" customHeight="1">
      <c r="A323" s="28" t="s">
        <v>18</v>
      </c>
      <c r="B323" s="129" t="s">
        <v>42</v>
      </c>
      <c r="C323" s="37" t="s">
        <v>7</v>
      </c>
      <c r="D323" s="92" t="s">
        <v>2</v>
      </c>
      <c r="E323" s="7"/>
      <c r="F323" s="163"/>
      <c r="G323" s="20">
        <f>G324</f>
        <v>4000000</v>
      </c>
    </row>
    <row r="324" spans="1:7" ht="12.75">
      <c r="A324" s="35" t="s">
        <v>37</v>
      </c>
      <c r="B324" s="129" t="s">
        <v>42</v>
      </c>
      <c r="C324" s="39" t="s">
        <v>7</v>
      </c>
      <c r="D324" s="71" t="s">
        <v>2</v>
      </c>
      <c r="E324" s="32" t="s">
        <v>199</v>
      </c>
      <c r="F324" s="164"/>
      <c r="G324" s="33">
        <f>G325</f>
        <v>4000000</v>
      </c>
    </row>
    <row r="325" spans="1:7" ht="17.25" customHeight="1">
      <c r="A325" s="13" t="s">
        <v>202</v>
      </c>
      <c r="B325" s="129" t="s">
        <v>42</v>
      </c>
      <c r="C325" s="48" t="s">
        <v>7</v>
      </c>
      <c r="D325" s="69" t="s">
        <v>2</v>
      </c>
      <c r="E325" s="8" t="s">
        <v>199</v>
      </c>
      <c r="F325" s="171" t="s">
        <v>203</v>
      </c>
      <c r="G325" s="19">
        <v>4000000</v>
      </c>
    </row>
    <row r="326" spans="1:7" ht="12.75">
      <c r="A326" s="28" t="s">
        <v>14</v>
      </c>
      <c r="B326" s="129" t="s">
        <v>42</v>
      </c>
      <c r="C326" s="37" t="s">
        <v>7</v>
      </c>
      <c r="D326" s="92" t="s">
        <v>9</v>
      </c>
      <c r="E326" s="8"/>
      <c r="F326" s="171"/>
      <c r="G326" s="20">
        <f>G327+G329</f>
        <v>24570000</v>
      </c>
    </row>
    <row r="327" spans="1:7" ht="48">
      <c r="A327" s="235" t="s">
        <v>52</v>
      </c>
      <c r="B327" s="129" t="s">
        <v>42</v>
      </c>
      <c r="C327" s="212" t="s">
        <v>7</v>
      </c>
      <c r="D327" s="214" t="s">
        <v>9</v>
      </c>
      <c r="E327" s="204" t="s">
        <v>204</v>
      </c>
      <c r="F327" s="214"/>
      <c r="G327" s="215">
        <f>G328</f>
        <v>23690000</v>
      </c>
    </row>
    <row r="328" spans="1:7" ht="38.25">
      <c r="A328" s="58" t="s">
        <v>165</v>
      </c>
      <c r="B328" s="129" t="s">
        <v>42</v>
      </c>
      <c r="C328" s="38" t="s">
        <v>7</v>
      </c>
      <c r="D328" s="69" t="s">
        <v>9</v>
      </c>
      <c r="E328" s="8" t="s">
        <v>204</v>
      </c>
      <c r="F328" s="171" t="s">
        <v>166</v>
      </c>
      <c r="G328" s="19">
        <v>23690000</v>
      </c>
    </row>
    <row r="329" spans="1:7" ht="114.75">
      <c r="A329" s="234" t="s">
        <v>47</v>
      </c>
      <c r="B329" s="129" t="s">
        <v>42</v>
      </c>
      <c r="C329" s="39" t="s">
        <v>7</v>
      </c>
      <c r="D329" s="71" t="s">
        <v>9</v>
      </c>
      <c r="E329" s="32" t="s">
        <v>205</v>
      </c>
      <c r="F329" s="164"/>
      <c r="G329" s="33">
        <f>G330</f>
        <v>880000</v>
      </c>
    </row>
    <row r="330" spans="1:7" ht="16.5" customHeight="1">
      <c r="A330" s="13" t="s">
        <v>200</v>
      </c>
      <c r="B330" s="129" t="s">
        <v>42</v>
      </c>
      <c r="C330" s="38" t="s">
        <v>7</v>
      </c>
      <c r="D330" s="69" t="s">
        <v>9</v>
      </c>
      <c r="E330" s="8" t="s">
        <v>205</v>
      </c>
      <c r="F330" s="171" t="s">
        <v>106</v>
      </c>
      <c r="G330" s="23">
        <v>880000</v>
      </c>
    </row>
    <row r="331" spans="1:7" ht="12.75">
      <c r="A331" s="28" t="s">
        <v>15</v>
      </c>
      <c r="B331" s="129" t="s">
        <v>42</v>
      </c>
      <c r="C331" s="37" t="s">
        <v>7</v>
      </c>
      <c r="D331" s="92" t="s">
        <v>11</v>
      </c>
      <c r="E331" s="8"/>
      <c r="F331" s="171"/>
      <c r="G331" s="20">
        <f>G332+G335+G338+G340+G343+G345</f>
        <v>11222819.17</v>
      </c>
    </row>
    <row r="332" spans="1:7" ht="12.75">
      <c r="A332" s="35" t="s">
        <v>282</v>
      </c>
      <c r="B332" s="129" t="s">
        <v>42</v>
      </c>
      <c r="C332" s="39" t="s">
        <v>7</v>
      </c>
      <c r="D332" s="71" t="s">
        <v>11</v>
      </c>
      <c r="E332" s="32" t="s">
        <v>277</v>
      </c>
      <c r="F332" s="164"/>
      <c r="G332" s="33">
        <f>G333+G334</f>
        <v>3462073.14</v>
      </c>
    </row>
    <row r="333" spans="1:7" ht="12.75">
      <c r="A333" s="13" t="s">
        <v>311</v>
      </c>
      <c r="B333" s="129" t="s">
        <v>42</v>
      </c>
      <c r="C333" s="38" t="s">
        <v>7</v>
      </c>
      <c r="D333" s="69" t="s">
        <v>11</v>
      </c>
      <c r="E333" s="8" t="s">
        <v>277</v>
      </c>
      <c r="F333" s="171" t="s">
        <v>310</v>
      </c>
      <c r="G333" s="23">
        <v>3019474.51</v>
      </c>
    </row>
    <row r="334" spans="1:7" ht="12.75">
      <c r="A334" s="13" t="s">
        <v>334</v>
      </c>
      <c r="B334" s="129" t="s">
        <v>42</v>
      </c>
      <c r="C334" s="38" t="s">
        <v>7</v>
      </c>
      <c r="D334" s="69" t="s">
        <v>11</v>
      </c>
      <c r="E334" s="8" t="s">
        <v>277</v>
      </c>
      <c r="F334" s="171" t="s">
        <v>310</v>
      </c>
      <c r="G334" s="19">
        <f>3462073.14-G333</f>
        <v>442598.63000000035</v>
      </c>
    </row>
    <row r="335" spans="1:7" ht="12.75">
      <c r="A335" s="35" t="s">
        <v>283</v>
      </c>
      <c r="B335" s="129" t="s">
        <v>42</v>
      </c>
      <c r="C335" s="39" t="s">
        <v>7</v>
      </c>
      <c r="D335" s="71" t="s">
        <v>11</v>
      </c>
      <c r="E335" s="32" t="s">
        <v>284</v>
      </c>
      <c r="F335" s="164"/>
      <c r="G335" s="33">
        <f>G336+G337</f>
        <v>1313831.03</v>
      </c>
    </row>
    <row r="336" spans="1:7" ht="12.75">
      <c r="A336" s="13" t="s">
        <v>312</v>
      </c>
      <c r="B336" s="129" t="s">
        <v>42</v>
      </c>
      <c r="C336" s="38" t="s">
        <v>7</v>
      </c>
      <c r="D336" s="69" t="s">
        <v>11</v>
      </c>
      <c r="E336" s="8" t="s">
        <v>284</v>
      </c>
      <c r="F336" s="171" t="s">
        <v>310</v>
      </c>
      <c r="G336" s="19">
        <f>619884.4+147532.87</f>
        <v>767417.27</v>
      </c>
    </row>
    <row r="337" spans="1:7" ht="12.75">
      <c r="A337" s="13" t="s">
        <v>311</v>
      </c>
      <c r="B337" s="129" t="s">
        <v>42</v>
      </c>
      <c r="C337" s="38" t="s">
        <v>7</v>
      </c>
      <c r="D337" s="69" t="s">
        <v>11</v>
      </c>
      <c r="E337" s="8" t="s">
        <v>284</v>
      </c>
      <c r="F337" s="171" t="s">
        <v>310</v>
      </c>
      <c r="G337" s="23">
        <v>546413.76</v>
      </c>
    </row>
    <row r="338" spans="1:7" ht="12.75">
      <c r="A338" s="35" t="s">
        <v>50</v>
      </c>
      <c r="B338" s="129" t="s">
        <v>42</v>
      </c>
      <c r="C338" s="39" t="s">
        <v>7</v>
      </c>
      <c r="D338" s="71" t="s">
        <v>11</v>
      </c>
      <c r="E338" s="32" t="s">
        <v>206</v>
      </c>
      <c r="F338" s="164"/>
      <c r="G338" s="33">
        <f>G339</f>
        <v>40000</v>
      </c>
    </row>
    <row r="339" spans="1:7" ht="25.5">
      <c r="A339" s="13" t="s">
        <v>200</v>
      </c>
      <c r="B339" s="129" t="s">
        <v>42</v>
      </c>
      <c r="C339" s="38" t="s">
        <v>7</v>
      </c>
      <c r="D339" s="69" t="s">
        <v>11</v>
      </c>
      <c r="E339" s="8" t="s">
        <v>206</v>
      </c>
      <c r="F339" s="171" t="s">
        <v>201</v>
      </c>
      <c r="G339" s="23">
        <v>40000</v>
      </c>
    </row>
    <row r="340" spans="1:7" ht="25.5">
      <c r="A340" s="35" t="s">
        <v>85</v>
      </c>
      <c r="B340" s="129" t="s">
        <v>42</v>
      </c>
      <c r="C340" s="39" t="s">
        <v>7</v>
      </c>
      <c r="D340" s="71" t="s">
        <v>11</v>
      </c>
      <c r="E340" s="32" t="s">
        <v>242</v>
      </c>
      <c r="F340" s="164"/>
      <c r="G340" s="33">
        <f>SUM(G341:G342)</f>
        <v>5586915</v>
      </c>
    </row>
    <row r="341" spans="1:7" ht="25.5">
      <c r="A341" s="13" t="s">
        <v>200</v>
      </c>
      <c r="B341" s="129" t="s">
        <v>42</v>
      </c>
      <c r="C341" s="48" t="s">
        <v>7</v>
      </c>
      <c r="D341" s="69" t="s">
        <v>11</v>
      </c>
      <c r="E341" s="8" t="s">
        <v>242</v>
      </c>
      <c r="F341" s="171" t="s">
        <v>201</v>
      </c>
      <c r="G341" s="19">
        <v>2608000</v>
      </c>
    </row>
    <row r="342" spans="1:7" ht="25.5">
      <c r="A342" s="13" t="s">
        <v>200</v>
      </c>
      <c r="B342" s="129" t="s">
        <v>42</v>
      </c>
      <c r="C342" s="48" t="s">
        <v>7</v>
      </c>
      <c r="D342" s="69" t="s">
        <v>11</v>
      </c>
      <c r="E342" s="8" t="s">
        <v>242</v>
      </c>
      <c r="F342" s="260" t="s">
        <v>106</v>
      </c>
      <c r="G342" s="19">
        <v>2978915</v>
      </c>
    </row>
    <row r="343" spans="1:7" ht="12.75">
      <c r="A343" s="35" t="s">
        <v>48</v>
      </c>
      <c r="B343" s="129" t="s">
        <v>42</v>
      </c>
      <c r="C343" s="50" t="s">
        <v>7</v>
      </c>
      <c r="D343" s="104" t="s">
        <v>11</v>
      </c>
      <c r="E343" s="32" t="s">
        <v>207</v>
      </c>
      <c r="F343" s="32"/>
      <c r="G343" s="33">
        <f>G344</f>
        <v>600000</v>
      </c>
    </row>
    <row r="344" spans="1:7" ht="25.5">
      <c r="A344" s="13" t="s">
        <v>200</v>
      </c>
      <c r="B344" s="129" t="s">
        <v>42</v>
      </c>
      <c r="C344" s="38" t="s">
        <v>7</v>
      </c>
      <c r="D344" s="69" t="s">
        <v>11</v>
      </c>
      <c r="E344" s="8" t="s">
        <v>207</v>
      </c>
      <c r="F344" s="171" t="s">
        <v>106</v>
      </c>
      <c r="G344" s="81">
        <v>600000</v>
      </c>
    </row>
    <row r="345" spans="1:7" ht="12.75">
      <c r="A345" s="35" t="s">
        <v>105</v>
      </c>
      <c r="B345" s="129" t="s">
        <v>42</v>
      </c>
      <c r="C345" s="50" t="s">
        <v>7</v>
      </c>
      <c r="D345" s="104" t="s">
        <v>11</v>
      </c>
      <c r="E345" s="32" t="s">
        <v>208</v>
      </c>
      <c r="F345" s="189"/>
      <c r="G345" s="33">
        <f>SUM(G346:G347)</f>
        <v>220000</v>
      </c>
    </row>
    <row r="346" spans="1:7" ht="25.5">
      <c r="A346" s="80" t="s">
        <v>285</v>
      </c>
      <c r="B346" s="129" t="s">
        <v>42</v>
      </c>
      <c r="C346" s="38" t="s">
        <v>7</v>
      </c>
      <c r="D346" s="69" t="s">
        <v>11</v>
      </c>
      <c r="E346" s="8" t="s">
        <v>208</v>
      </c>
      <c r="F346" s="171" t="s">
        <v>286</v>
      </c>
      <c r="G346" s="81">
        <v>184692.08</v>
      </c>
    </row>
    <row r="347" spans="1:7" ht="25.5">
      <c r="A347" s="13" t="s">
        <v>200</v>
      </c>
      <c r="B347" s="129" t="s">
        <v>42</v>
      </c>
      <c r="C347" s="38" t="s">
        <v>7</v>
      </c>
      <c r="D347" s="69" t="s">
        <v>11</v>
      </c>
      <c r="E347" s="8" t="s">
        <v>208</v>
      </c>
      <c r="F347" s="171" t="s">
        <v>113</v>
      </c>
      <c r="G347" s="81">
        <v>35307.92</v>
      </c>
    </row>
    <row r="348" spans="1:7" ht="12.75">
      <c r="A348" s="28" t="s">
        <v>70</v>
      </c>
      <c r="B348" s="129" t="s">
        <v>42</v>
      </c>
      <c r="C348" s="37" t="s">
        <v>7</v>
      </c>
      <c r="D348" s="92" t="s">
        <v>12</v>
      </c>
      <c r="E348" s="11"/>
      <c r="F348" s="190"/>
      <c r="G348" s="20">
        <f>G349+G351+G357+G359+G362+G364</f>
        <v>28957000</v>
      </c>
    </row>
    <row r="349" spans="1:7" ht="51">
      <c r="A349" s="35" t="s">
        <v>101</v>
      </c>
      <c r="B349" s="129" t="s">
        <v>42</v>
      </c>
      <c r="C349" s="45" t="s">
        <v>7</v>
      </c>
      <c r="D349" s="102" t="s">
        <v>12</v>
      </c>
      <c r="E349" s="32" t="s">
        <v>209</v>
      </c>
      <c r="F349" s="184"/>
      <c r="G349" s="33">
        <f>G350</f>
        <v>18866000</v>
      </c>
    </row>
    <row r="350" spans="1:7" ht="25.5">
      <c r="A350" s="13" t="s">
        <v>200</v>
      </c>
      <c r="B350" s="129" t="s">
        <v>42</v>
      </c>
      <c r="C350" s="46" t="s">
        <v>7</v>
      </c>
      <c r="D350" s="103" t="s">
        <v>12</v>
      </c>
      <c r="E350" s="8" t="s">
        <v>209</v>
      </c>
      <c r="F350" s="185" t="s">
        <v>201</v>
      </c>
      <c r="G350" s="19">
        <v>18866000</v>
      </c>
    </row>
    <row r="351" spans="1:7" ht="12.75">
      <c r="A351" s="108" t="s">
        <v>71</v>
      </c>
      <c r="B351" s="129" t="s">
        <v>42</v>
      </c>
      <c r="C351" s="45" t="s">
        <v>7</v>
      </c>
      <c r="D351" s="102" t="s">
        <v>12</v>
      </c>
      <c r="E351" s="32" t="s">
        <v>210</v>
      </c>
      <c r="F351" s="184"/>
      <c r="G351" s="33">
        <f>SUM(G352:G356)</f>
        <v>590000</v>
      </c>
    </row>
    <row r="352" spans="1:7" ht="30.75" customHeight="1">
      <c r="A352" s="80" t="s">
        <v>152</v>
      </c>
      <c r="B352" s="129" t="s">
        <v>42</v>
      </c>
      <c r="C352" s="38" t="s">
        <v>7</v>
      </c>
      <c r="D352" s="69" t="s">
        <v>12</v>
      </c>
      <c r="E352" s="8" t="s">
        <v>210</v>
      </c>
      <c r="F352" s="171" t="s">
        <v>151</v>
      </c>
      <c r="G352" s="19">
        <v>46822</v>
      </c>
    </row>
    <row r="353" spans="1:7" ht="25.5">
      <c r="A353" s="80" t="s">
        <v>114</v>
      </c>
      <c r="B353" s="129" t="s">
        <v>42</v>
      </c>
      <c r="C353" s="38" t="s">
        <v>7</v>
      </c>
      <c r="D353" s="69" t="s">
        <v>12</v>
      </c>
      <c r="E353" s="8" t="s">
        <v>210</v>
      </c>
      <c r="F353" s="171" t="s">
        <v>115</v>
      </c>
      <c r="G353" s="19">
        <v>448000</v>
      </c>
    </row>
    <row r="354" spans="1:7" ht="12.75">
      <c r="A354" s="80" t="s">
        <v>130</v>
      </c>
      <c r="B354" s="129" t="s">
        <v>42</v>
      </c>
      <c r="C354" s="38" t="s">
        <v>7</v>
      </c>
      <c r="D354" s="69" t="s">
        <v>12</v>
      </c>
      <c r="E354" s="8" t="s">
        <v>210</v>
      </c>
      <c r="F354" s="171" t="s">
        <v>132</v>
      </c>
      <c r="G354" s="19">
        <v>20840</v>
      </c>
    </row>
    <row r="355" spans="1:7" ht="25.5">
      <c r="A355" s="80" t="s">
        <v>110</v>
      </c>
      <c r="B355" s="129" t="s">
        <v>42</v>
      </c>
      <c r="C355" s="38" t="s">
        <v>7</v>
      </c>
      <c r="D355" s="69" t="s">
        <v>12</v>
      </c>
      <c r="E355" s="8" t="s">
        <v>210</v>
      </c>
      <c r="F355" s="171" t="s">
        <v>112</v>
      </c>
      <c r="G355" s="19"/>
    </row>
    <row r="356" spans="1:7" ht="12.75">
      <c r="A356" s="80" t="s">
        <v>111</v>
      </c>
      <c r="B356" s="129" t="s">
        <v>42</v>
      </c>
      <c r="C356" s="38" t="s">
        <v>7</v>
      </c>
      <c r="D356" s="69" t="s">
        <v>12</v>
      </c>
      <c r="E356" s="8" t="s">
        <v>210</v>
      </c>
      <c r="F356" s="171" t="s">
        <v>113</v>
      </c>
      <c r="G356" s="19">
        <v>74338</v>
      </c>
    </row>
    <row r="357" spans="1:7" ht="38.25">
      <c r="A357" s="59" t="s">
        <v>304</v>
      </c>
      <c r="B357" s="129" t="s">
        <v>42</v>
      </c>
      <c r="C357" s="36" t="s">
        <v>7</v>
      </c>
      <c r="D357" s="167" t="s">
        <v>12</v>
      </c>
      <c r="E357" s="139" t="s">
        <v>305</v>
      </c>
      <c r="F357" s="191"/>
      <c r="G357" s="141">
        <f>G358</f>
        <v>2956500</v>
      </c>
    </row>
    <row r="358" spans="1:7" ht="25.5">
      <c r="A358" s="80" t="s">
        <v>341</v>
      </c>
      <c r="B358" s="129" t="s">
        <v>42</v>
      </c>
      <c r="C358" s="51" t="s">
        <v>7</v>
      </c>
      <c r="D358" s="168" t="s">
        <v>12</v>
      </c>
      <c r="E358" s="143" t="s">
        <v>305</v>
      </c>
      <c r="F358" s="188" t="s">
        <v>278</v>
      </c>
      <c r="G358" s="145">
        <v>2956500</v>
      </c>
    </row>
    <row r="359" spans="1:7" ht="38.25">
      <c r="A359" s="35" t="s">
        <v>59</v>
      </c>
      <c r="B359" s="129" t="s">
        <v>42</v>
      </c>
      <c r="C359" s="45" t="s">
        <v>7</v>
      </c>
      <c r="D359" s="102" t="s">
        <v>12</v>
      </c>
      <c r="E359" s="32" t="s">
        <v>211</v>
      </c>
      <c r="F359" s="184"/>
      <c r="G359" s="33">
        <f>G360+G361</f>
        <v>4472000</v>
      </c>
    </row>
    <row r="360" spans="1:7" ht="25.5">
      <c r="A360" s="13" t="s">
        <v>200</v>
      </c>
      <c r="B360" s="129" t="s">
        <v>42</v>
      </c>
      <c r="C360" s="46" t="s">
        <v>7</v>
      </c>
      <c r="D360" s="103" t="s">
        <v>12</v>
      </c>
      <c r="E360" s="8" t="s">
        <v>211</v>
      </c>
      <c r="F360" s="185" t="s">
        <v>201</v>
      </c>
      <c r="G360" s="19">
        <v>4249717.55</v>
      </c>
    </row>
    <row r="361" spans="1:7" ht="12.75">
      <c r="A361" s="13" t="s">
        <v>107</v>
      </c>
      <c r="B361" s="129" t="s">
        <v>42</v>
      </c>
      <c r="C361" s="46" t="s">
        <v>213</v>
      </c>
      <c r="D361" s="103" t="s">
        <v>12</v>
      </c>
      <c r="E361" s="8" t="s">
        <v>211</v>
      </c>
      <c r="F361" s="185" t="s">
        <v>106</v>
      </c>
      <c r="G361" s="19">
        <v>222282.45</v>
      </c>
    </row>
    <row r="362" spans="1:7" ht="38.25">
      <c r="A362" s="59" t="s">
        <v>44</v>
      </c>
      <c r="B362" s="129" t="s">
        <v>42</v>
      </c>
      <c r="C362" s="36" t="s">
        <v>7</v>
      </c>
      <c r="D362" s="167" t="s">
        <v>12</v>
      </c>
      <c r="E362" s="139" t="s">
        <v>212</v>
      </c>
      <c r="F362" s="191"/>
      <c r="G362" s="141">
        <f>G363</f>
        <v>630500</v>
      </c>
    </row>
    <row r="363" spans="1:7" ht="25.5">
      <c r="A363" s="80" t="s">
        <v>341</v>
      </c>
      <c r="B363" s="129" t="s">
        <v>42</v>
      </c>
      <c r="C363" s="51" t="s">
        <v>7</v>
      </c>
      <c r="D363" s="168" t="s">
        <v>12</v>
      </c>
      <c r="E363" s="143" t="s">
        <v>212</v>
      </c>
      <c r="F363" s="188" t="s">
        <v>278</v>
      </c>
      <c r="G363" s="145">
        <v>630500</v>
      </c>
    </row>
    <row r="364" spans="1:7" ht="25.5">
      <c r="A364" s="108" t="s">
        <v>93</v>
      </c>
      <c r="B364" s="129" t="s">
        <v>42</v>
      </c>
      <c r="C364" s="45" t="s">
        <v>7</v>
      </c>
      <c r="D364" s="102" t="s">
        <v>12</v>
      </c>
      <c r="E364" s="32" t="s">
        <v>281</v>
      </c>
      <c r="F364" s="184"/>
      <c r="G364" s="33">
        <f>G365+G366</f>
        <v>1442000</v>
      </c>
    </row>
    <row r="365" spans="1:7" ht="12.75">
      <c r="A365" s="80" t="s">
        <v>111</v>
      </c>
      <c r="B365" s="129" t="s">
        <v>42</v>
      </c>
      <c r="C365" s="46" t="s">
        <v>7</v>
      </c>
      <c r="D365" s="103" t="s">
        <v>12</v>
      </c>
      <c r="E365" s="8" t="s">
        <v>281</v>
      </c>
      <c r="F365" s="185" t="s">
        <v>113</v>
      </c>
      <c r="G365" s="19">
        <v>558355.35</v>
      </c>
    </row>
    <row r="366" spans="1:7" ht="12.75">
      <c r="A366" s="13" t="s">
        <v>107</v>
      </c>
      <c r="B366" s="129" t="s">
        <v>42</v>
      </c>
      <c r="C366" s="46" t="s">
        <v>7</v>
      </c>
      <c r="D366" s="103" t="s">
        <v>12</v>
      </c>
      <c r="E366" s="8" t="s">
        <v>281</v>
      </c>
      <c r="F366" s="185" t="s">
        <v>106</v>
      </c>
      <c r="G366" s="19">
        <v>883644.65</v>
      </c>
    </row>
    <row r="367" spans="1:7" ht="12.75">
      <c r="A367" s="113" t="s">
        <v>72</v>
      </c>
      <c r="B367" s="266" t="s">
        <v>42</v>
      </c>
      <c r="C367" s="114" t="s">
        <v>38</v>
      </c>
      <c r="D367" s="115"/>
      <c r="E367" s="78"/>
      <c r="F367" s="192"/>
      <c r="G367" s="116">
        <f>G368</f>
        <v>434395.28</v>
      </c>
    </row>
    <row r="368" spans="1:7" ht="12.75">
      <c r="A368" s="117" t="s">
        <v>81</v>
      </c>
      <c r="B368" s="129" t="s">
        <v>42</v>
      </c>
      <c r="C368" s="65" t="s">
        <v>38</v>
      </c>
      <c r="D368" s="100" t="s">
        <v>8</v>
      </c>
      <c r="E368" s="7"/>
      <c r="F368" s="186"/>
      <c r="G368" s="20">
        <f>G369+G371+G373</f>
        <v>434395.28</v>
      </c>
    </row>
    <row r="369" spans="1:7" ht="12.75">
      <c r="A369" s="135" t="s">
        <v>227</v>
      </c>
      <c r="B369" s="129" t="s">
        <v>42</v>
      </c>
      <c r="C369" s="203" t="s">
        <v>38</v>
      </c>
      <c r="D369" s="204" t="s">
        <v>8</v>
      </c>
      <c r="E369" s="205" t="s">
        <v>307</v>
      </c>
      <c r="F369" s="206"/>
      <c r="G369" s="207">
        <f>G370</f>
        <v>83770</v>
      </c>
    </row>
    <row r="370" spans="1:7" ht="38.25">
      <c r="A370" s="80" t="s">
        <v>256</v>
      </c>
      <c r="B370" s="129" t="s">
        <v>42</v>
      </c>
      <c r="C370" s="38" t="s">
        <v>38</v>
      </c>
      <c r="D370" s="69" t="s">
        <v>8</v>
      </c>
      <c r="E370" s="8" t="s">
        <v>307</v>
      </c>
      <c r="F370" s="171" t="s">
        <v>255</v>
      </c>
      <c r="G370" s="19">
        <v>83770</v>
      </c>
    </row>
    <row r="371" spans="1:7" ht="12.75">
      <c r="A371" s="35" t="s">
        <v>73</v>
      </c>
      <c r="B371" s="129" t="s">
        <v>42</v>
      </c>
      <c r="C371" s="50" t="s">
        <v>38</v>
      </c>
      <c r="D371" s="104" t="s">
        <v>8</v>
      </c>
      <c r="E371" s="32" t="s">
        <v>313</v>
      </c>
      <c r="F371" s="189"/>
      <c r="G371" s="33">
        <f>G372</f>
        <v>100625.28</v>
      </c>
    </row>
    <row r="372" spans="1:7" ht="12.75">
      <c r="A372" s="80" t="s">
        <v>111</v>
      </c>
      <c r="B372" s="129" t="s">
        <v>42</v>
      </c>
      <c r="C372" s="38" t="s">
        <v>38</v>
      </c>
      <c r="D372" s="69" t="s">
        <v>8</v>
      </c>
      <c r="E372" s="8" t="s">
        <v>313</v>
      </c>
      <c r="F372" s="171" t="s">
        <v>113</v>
      </c>
      <c r="G372" s="81">
        <v>100625.28</v>
      </c>
    </row>
    <row r="373" spans="1:7" ht="12.75">
      <c r="A373" s="35" t="s">
        <v>73</v>
      </c>
      <c r="B373" s="129" t="s">
        <v>42</v>
      </c>
      <c r="C373" s="50" t="s">
        <v>38</v>
      </c>
      <c r="D373" s="104" t="s">
        <v>8</v>
      </c>
      <c r="E373" s="32" t="s">
        <v>214</v>
      </c>
      <c r="F373" s="189"/>
      <c r="G373" s="33">
        <f>SUM(G374:G376)</f>
        <v>250000</v>
      </c>
    </row>
    <row r="374" spans="1:7" ht="25.5">
      <c r="A374" s="80" t="s">
        <v>285</v>
      </c>
      <c r="B374" s="129" t="s">
        <v>42</v>
      </c>
      <c r="C374" s="38" t="s">
        <v>38</v>
      </c>
      <c r="D374" s="69" t="s">
        <v>8</v>
      </c>
      <c r="E374" s="8" t="s">
        <v>214</v>
      </c>
      <c r="F374" s="171" t="s">
        <v>286</v>
      </c>
      <c r="G374" s="81">
        <v>110597.21</v>
      </c>
    </row>
    <row r="375" spans="1:7" ht="12.75">
      <c r="A375" s="80" t="s">
        <v>111</v>
      </c>
      <c r="B375" s="129" t="s">
        <v>42</v>
      </c>
      <c r="C375" s="38" t="s">
        <v>38</v>
      </c>
      <c r="D375" s="69" t="s">
        <v>8</v>
      </c>
      <c r="E375" s="8" t="s">
        <v>214</v>
      </c>
      <c r="F375" s="171" t="s">
        <v>113</v>
      </c>
      <c r="G375" s="81">
        <v>104102.79</v>
      </c>
    </row>
    <row r="376" spans="1:7" ht="12.75">
      <c r="A376" s="13" t="s">
        <v>107</v>
      </c>
      <c r="B376" s="129" t="s">
        <v>42</v>
      </c>
      <c r="C376" s="38" t="s">
        <v>38</v>
      </c>
      <c r="D376" s="69" t="s">
        <v>8</v>
      </c>
      <c r="E376" s="8" t="s">
        <v>214</v>
      </c>
      <c r="F376" s="171" t="s">
        <v>106</v>
      </c>
      <c r="G376" s="81">
        <v>35300</v>
      </c>
    </row>
    <row r="377" spans="1:7" ht="12.75">
      <c r="A377" s="87" t="s">
        <v>74</v>
      </c>
      <c r="B377" s="266" t="s">
        <v>42</v>
      </c>
      <c r="C377" s="85" t="s">
        <v>6</v>
      </c>
      <c r="D377" s="115"/>
      <c r="E377" s="78"/>
      <c r="F377" s="192"/>
      <c r="G377" s="116">
        <f>G378</f>
        <v>600000</v>
      </c>
    </row>
    <row r="378" spans="1:7" ht="12.75">
      <c r="A378" s="117" t="s">
        <v>34</v>
      </c>
      <c r="B378" s="129" t="s">
        <v>42</v>
      </c>
      <c r="C378" s="65" t="s">
        <v>6</v>
      </c>
      <c r="D378" s="100" t="s">
        <v>9</v>
      </c>
      <c r="E378" s="7"/>
      <c r="F378" s="186"/>
      <c r="G378" s="20">
        <f>G379</f>
        <v>600000</v>
      </c>
    </row>
    <row r="379" spans="1:7" ht="25.5">
      <c r="A379" s="158" t="s">
        <v>75</v>
      </c>
      <c r="B379" s="129" t="s">
        <v>42</v>
      </c>
      <c r="C379" s="131" t="s">
        <v>6</v>
      </c>
      <c r="D379" s="97" t="s">
        <v>9</v>
      </c>
      <c r="E379" s="15" t="s">
        <v>215</v>
      </c>
      <c r="F379" s="177"/>
      <c r="G379" s="18">
        <f>G380</f>
        <v>600000</v>
      </c>
    </row>
    <row r="380" spans="1:7" ht="38.25">
      <c r="A380" s="53" t="s">
        <v>216</v>
      </c>
      <c r="B380" s="129" t="s">
        <v>42</v>
      </c>
      <c r="C380" s="38" t="s">
        <v>6</v>
      </c>
      <c r="D380" s="69" t="s">
        <v>9</v>
      </c>
      <c r="E380" s="8" t="s">
        <v>215</v>
      </c>
      <c r="F380" s="171" t="s">
        <v>217</v>
      </c>
      <c r="G380" s="81">
        <v>600000</v>
      </c>
    </row>
    <row r="381" spans="1:7" ht="15.75">
      <c r="A381" s="122" t="s">
        <v>68</v>
      </c>
      <c r="B381" s="266" t="s">
        <v>42</v>
      </c>
      <c r="C381" s="118" t="s">
        <v>60</v>
      </c>
      <c r="D381" s="120"/>
      <c r="E381" s="119"/>
      <c r="F381" s="161"/>
      <c r="G381" s="121">
        <f>G382</f>
        <v>1275838.03</v>
      </c>
    </row>
    <row r="382" spans="1:7" ht="12.75">
      <c r="A382" s="123" t="s">
        <v>76</v>
      </c>
      <c r="B382" s="129" t="s">
        <v>42</v>
      </c>
      <c r="C382" s="37" t="s">
        <v>60</v>
      </c>
      <c r="D382" s="89" t="s">
        <v>2</v>
      </c>
      <c r="E382" s="16"/>
      <c r="F382" s="193"/>
      <c r="G382" s="124">
        <f>G383</f>
        <v>1275838.03</v>
      </c>
    </row>
    <row r="383" spans="1:7" ht="12.75">
      <c r="A383" s="112" t="s">
        <v>83</v>
      </c>
      <c r="B383" s="129" t="s">
        <v>42</v>
      </c>
      <c r="C383" s="39" t="s">
        <v>60</v>
      </c>
      <c r="D383" s="71" t="s">
        <v>2</v>
      </c>
      <c r="E383" s="32" t="s">
        <v>218</v>
      </c>
      <c r="F383" s="164"/>
      <c r="G383" s="125">
        <f>G384</f>
        <v>1275838.03</v>
      </c>
    </row>
    <row r="384" spans="1:7" ht="12.75">
      <c r="A384" s="105" t="s">
        <v>219</v>
      </c>
      <c r="B384" s="129" t="s">
        <v>42</v>
      </c>
      <c r="C384" s="38" t="s">
        <v>60</v>
      </c>
      <c r="D384" s="69" t="s">
        <v>2</v>
      </c>
      <c r="E384" s="8" t="s">
        <v>218</v>
      </c>
      <c r="F384" s="171" t="s">
        <v>220</v>
      </c>
      <c r="G384" s="81">
        <v>1275838.03</v>
      </c>
    </row>
    <row r="385" spans="1:7" ht="25.5">
      <c r="A385" s="87" t="s">
        <v>77</v>
      </c>
      <c r="B385" s="266" t="s">
        <v>42</v>
      </c>
      <c r="C385" s="77" t="s">
        <v>45</v>
      </c>
      <c r="D385" s="98"/>
      <c r="E385" s="78"/>
      <c r="F385" s="162"/>
      <c r="G385" s="116">
        <f>G386</f>
        <v>8384000</v>
      </c>
    </row>
    <row r="386" spans="1:7" ht="25.5">
      <c r="A386" s="60" t="s">
        <v>78</v>
      </c>
      <c r="B386" s="129" t="s">
        <v>42</v>
      </c>
      <c r="C386" s="76" t="s">
        <v>45</v>
      </c>
      <c r="D386" s="169" t="s">
        <v>2</v>
      </c>
      <c r="E386" s="16"/>
      <c r="F386" s="194"/>
      <c r="G386" s="20">
        <f>G387+G389</f>
        <v>8384000</v>
      </c>
    </row>
    <row r="387" spans="1:7" ht="12.75">
      <c r="A387" s="75" t="s">
        <v>54</v>
      </c>
      <c r="B387" s="129" t="s">
        <v>42</v>
      </c>
      <c r="C387" s="72" t="s">
        <v>45</v>
      </c>
      <c r="D387" s="72" t="s">
        <v>2</v>
      </c>
      <c r="E387" s="74" t="s">
        <v>221</v>
      </c>
      <c r="F387" s="195"/>
      <c r="G387" s="33">
        <f>G388</f>
        <v>4000000</v>
      </c>
    </row>
    <row r="388" spans="1:7" ht="12.75">
      <c r="A388" s="88" t="s">
        <v>222</v>
      </c>
      <c r="B388" s="129" t="s">
        <v>42</v>
      </c>
      <c r="C388" s="6" t="s">
        <v>45</v>
      </c>
      <c r="D388" s="90" t="s">
        <v>2</v>
      </c>
      <c r="E388" s="17" t="s">
        <v>221</v>
      </c>
      <c r="F388" s="31" t="s">
        <v>223</v>
      </c>
      <c r="G388" s="24">
        <v>4000000</v>
      </c>
    </row>
    <row r="389" spans="1:7" ht="25.5">
      <c r="A389" s="73" t="s">
        <v>53</v>
      </c>
      <c r="B389" s="129" t="s">
        <v>42</v>
      </c>
      <c r="C389" s="72" t="s">
        <v>45</v>
      </c>
      <c r="D389" s="72" t="s">
        <v>2</v>
      </c>
      <c r="E389" s="74" t="s">
        <v>244</v>
      </c>
      <c r="F389" s="195"/>
      <c r="G389" s="33">
        <f>G390</f>
        <v>4384000</v>
      </c>
    </row>
    <row r="390" spans="1:7" ht="13.5" thickBot="1">
      <c r="A390" s="61" t="s">
        <v>222</v>
      </c>
      <c r="B390" s="129" t="s">
        <v>42</v>
      </c>
      <c r="C390" s="68" t="s">
        <v>45</v>
      </c>
      <c r="D390" s="90" t="s">
        <v>2</v>
      </c>
      <c r="E390" s="17" t="s">
        <v>244</v>
      </c>
      <c r="F390" s="31" t="s">
        <v>223</v>
      </c>
      <c r="G390" s="24">
        <v>4384000</v>
      </c>
    </row>
    <row r="391" spans="1:7" ht="16.5" thickBot="1">
      <c r="A391" s="248" t="s">
        <v>19</v>
      </c>
      <c r="B391" s="266" t="s">
        <v>42</v>
      </c>
      <c r="C391" s="249"/>
      <c r="D391" s="250"/>
      <c r="E391" s="251"/>
      <c r="F391" s="252"/>
      <c r="G391" s="253">
        <f>G14+G78+G82+G91+G109+G139+G268+G322+G367+G377+G381+G385</f>
        <v>438558799.99999994</v>
      </c>
    </row>
  </sheetData>
  <sheetProtection/>
  <mergeCells count="8">
    <mergeCell ref="A5:G5"/>
    <mergeCell ref="A7:A12"/>
    <mergeCell ref="B7:B12"/>
    <mergeCell ref="C7:C12"/>
    <mergeCell ref="D7:D12"/>
    <mergeCell ref="E7:E12"/>
    <mergeCell ref="F7:F12"/>
    <mergeCell ref="G7:G12"/>
  </mergeCells>
  <printOptions/>
  <pageMargins left="0.7874015748031497" right="0.2362204724409449" top="0.3937007874015748" bottom="0.2362204724409449" header="0.5118110236220472" footer="0.1968503937007874"/>
  <pageSetup fitToHeight="2" horizontalDpi="600" verticalDpi="600" orientation="portrait" paperSize="9" scale="69" r:id="rId1"/>
  <rowBreaks count="3" manualBreakCount="3">
    <brk id="48" max="6" man="1"/>
    <brk id="97" max="6" man="1"/>
    <brk id="142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G397"/>
  <sheetViews>
    <sheetView tabSelected="1" workbookViewId="0" topLeftCell="A28">
      <selection activeCell="A294" sqref="A294"/>
    </sheetView>
  </sheetViews>
  <sheetFormatPr defaultColWidth="9.00390625" defaultRowHeight="12.75"/>
  <cols>
    <col min="1" max="1" width="74.25390625" style="0" customWidth="1"/>
    <col min="2" max="2" width="6.875" style="0" customWidth="1"/>
    <col min="3" max="3" width="6.375" style="0" customWidth="1"/>
    <col min="4" max="4" width="12.25390625" style="0" customWidth="1"/>
    <col min="5" max="5" width="5.875" style="0" customWidth="1"/>
    <col min="6" max="6" width="17.875" style="0" customWidth="1"/>
  </cols>
  <sheetData>
    <row r="1" ht="12.75">
      <c r="D1" s="5" t="s">
        <v>40</v>
      </c>
    </row>
    <row r="2" ht="12.75">
      <c r="C2" s="5" t="s">
        <v>64</v>
      </c>
    </row>
    <row r="3" ht="12.75">
      <c r="D3" s="5" t="s">
        <v>63</v>
      </c>
    </row>
    <row r="4" ht="12.75">
      <c r="F4" s="5"/>
    </row>
    <row r="5" spans="1:6" ht="45" customHeight="1">
      <c r="A5" s="272" t="s">
        <v>229</v>
      </c>
      <c r="B5" s="272"/>
      <c r="C5" s="272"/>
      <c r="D5" s="272"/>
      <c r="E5" s="272"/>
      <c r="F5" s="107"/>
    </row>
    <row r="6" spans="1:6" ht="13.5" thickBot="1">
      <c r="A6" s="1"/>
      <c r="B6" s="2"/>
      <c r="C6" s="2"/>
      <c r="D6" s="4"/>
      <c r="E6" s="4"/>
      <c r="F6" s="3" t="s">
        <v>65</v>
      </c>
    </row>
    <row r="7" spans="1:6" ht="12.75" customHeight="1">
      <c r="A7" s="273" t="s">
        <v>0</v>
      </c>
      <c r="B7" s="276" t="s">
        <v>1</v>
      </c>
      <c r="C7" s="279" t="s">
        <v>10</v>
      </c>
      <c r="D7" s="282" t="s">
        <v>20</v>
      </c>
      <c r="E7" s="284" t="s">
        <v>21</v>
      </c>
      <c r="F7" s="269" t="s">
        <v>22</v>
      </c>
    </row>
    <row r="8" spans="1:6" ht="12.75">
      <c r="A8" s="274"/>
      <c r="B8" s="277"/>
      <c r="C8" s="280"/>
      <c r="D8" s="283"/>
      <c r="E8" s="285"/>
      <c r="F8" s="270"/>
    </row>
    <row r="9" spans="1:6" ht="12.75">
      <c r="A9" s="274"/>
      <c r="B9" s="277"/>
      <c r="C9" s="280"/>
      <c r="D9" s="283"/>
      <c r="E9" s="285"/>
      <c r="F9" s="270"/>
    </row>
    <row r="10" spans="1:6" ht="12.75">
      <c r="A10" s="274"/>
      <c r="B10" s="277"/>
      <c r="C10" s="280"/>
      <c r="D10" s="283"/>
      <c r="E10" s="285"/>
      <c r="F10" s="270"/>
    </row>
    <row r="11" spans="1:6" ht="12.75">
      <c r="A11" s="274"/>
      <c r="B11" s="277"/>
      <c r="C11" s="280"/>
      <c r="D11" s="283"/>
      <c r="E11" s="285"/>
      <c r="F11" s="270"/>
    </row>
    <row r="12" spans="1:6" ht="13.5" thickBot="1">
      <c r="A12" s="275"/>
      <c r="B12" s="278"/>
      <c r="C12" s="281"/>
      <c r="D12" s="290"/>
      <c r="E12" s="286"/>
      <c r="F12" s="271"/>
    </row>
    <row r="13" spans="1:6" ht="15.75">
      <c r="A13" s="133" t="s">
        <v>16</v>
      </c>
      <c r="B13" s="132" t="s">
        <v>2</v>
      </c>
      <c r="C13" s="159"/>
      <c r="D13" s="132"/>
      <c r="E13" s="170"/>
      <c r="F13" s="21">
        <f>F14+F17+F55+F58</f>
        <v>25835780.189999998</v>
      </c>
    </row>
    <row r="14" spans="1:6" ht="37.5" customHeight="1">
      <c r="A14" s="52" t="s">
        <v>46</v>
      </c>
      <c r="B14" s="37" t="s">
        <v>2</v>
      </c>
      <c r="C14" s="92" t="s">
        <v>11</v>
      </c>
      <c r="D14" s="7"/>
      <c r="E14" s="163"/>
      <c r="F14" s="20">
        <f>F15</f>
        <v>401500</v>
      </c>
    </row>
    <row r="15" spans="1:6" ht="15.75" customHeight="1">
      <c r="A15" s="217" t="s">
        <v>235</v>
      </c>
      <c r="B15" s="216" t="s">
        <v>2</v>
      </c>
      <c r="C15" s="213" t="s">
        <v>11</v>
      </c>
      <c r="D15" s="204" t="s">
        <v>109</v>
      </c>
      <c r="E15" s="214"/>
      <c r="F15" s="215">
        <f>F16</f>
        <v>401500</v>
      </c>
    </row>
    <row r="16" spans="1:6" ht="22.5" customHeight="1">
      <c r="A16" s="80" t="s">
        <v>111</v>
      </c>
      <c r="B16" s="38" t="s">
        <v>2</v>
      </c>
      <c r="C16" s="69" t="s">
        <v>11</v>
      </c>
      <c r="D16" s="8" t="s">
        <v>109</v>
      </c>
      <c r="E16" s="171" t="s">
        <v>113</v>
      </c>
      <c r="F16" s="19">
        <v>401500</v>
      </c>
    </row>
    <row r="17" spans="1:6" ht="29.25" customHeight="1">
      <c r="A17" s="28" t="s">
        <v>35</v>
      </c>
      <c r="B17" s="37" t="s">
        <v>2</v>
      </c>
      <c r="C17" s="92" t="s">
        <v>12</v>
      </c>
      <c r="D17" s="7"/>
      <c r="E17" s="163"/>
      <c r="F17" s="20">
        <f>F18+F24+F26+F30+F33+F36+F40+F42+F44+F46+F48+F50+F53</f>
        <v>19351365.36</v>
      </c>
    </row>
    <row r="18" spans="1:6" ht="28.5" customHeight="1">
      <c r="A18" s="211" t="s">
        <v>125</v>
      </c>
      <c r="B18" s="216" t="s">
        <v>2</v>
      </c>
      <c r="C18" s="213" t="s">
        <v>12</v>
      </c>
      <c r="D18" s="204" t="s">
        <v>108</v>
      </c>
      <c r="E18" s="214"/>
      <c r="F18" s="215">
        <f>SUM(F19:F23)</f>
        <v>16312612</v>
      </c>
    </row>
    <row r="19" spans="1:6" ht="35.25" customHeight="1">
      <c r="A19" s="80" t="s">
        <v>114</v>
      </c>
      <c r="B19" s="38" t="s">
        <v>2</v>
      </c>
      <c r="C19" s="69" t="s">
        <v>12</v>
      </c>
      <c r="D19" s="8" t="s">
        <v>108</v>
      </c>
      <c r="E19" s="171" t="s">
        <v>115</v>
      </c>
      <c r="F19" s="19">
        <v>13246430.21</v>
      </c>
    </row>
    <row r="20" spans="1:6" ht="13.5" customHeight="1">
      <c r="A20" s="80" t="s">
        <v>130</v>
      </c>
      <c r="B20" s="38" t="s">
        <v>131</v>
      </c>
      <c r="C20" s="69" t="s">
        <v>12</v>
      </c>
      <c r="D20" s="8" t="s">
        <v>108</v>
      </c>
      <c r="E20" s="171" t="s">
        <v>132</v>
      </c>
      <c r="F20" s="19">
        <v>133000</v>
      </c>
    </row>
    <row r="21" spans="1:6" ht="27.75" customHeight="1">
      <c r="A21" s="80" t="s">
        <v>110</v>
      </c>
      <c r="B21" s="38" t="s">
        <v>131</v>
      </c>
      <c r="C21" s="69" t="s">
        <v>12</v>
      </c>
      <c r="D21" s="8" t="s">
        <v>108</v>
      </c>
      <c r="E21" s="171" t="s">
        <v>112</v>
      </c>
      <c r="F21" s="19">
        <v>400000</v>
      </c>
    </row>
    <row r="22" spans="1:6" ht="20.25" customHeight="1">
      <c r="A22" s="80" t="s">
        <v>111</v>
      </c>
      <c r="B22" s="38" t="s">
        <v>2</v>
      </c>
      <c r="C22" s="69" t="s">
        <v>12</v>
      </c>
      <c r="D22" s="8" t="s">
        <v>108</v>
      </c>
      <c r="E22" s="171" t="s">
        <v>113</v>
      </c>
      <c r="F22" s="19">
        <v>1411812</v>
      </c>
    </row>
    <row r="23" spans="1:6" ht="27" customHeight="1">
      <c r="A23" s="13" t="s">
        <v>200</v>
      </c>
      <c r="B23" s="38" t="s">
        <v>2</v>
      </c>
      <c r="C23" s="69" t="s">
        <v>12</v>
      </c>
      <c r="D23" s="8" t="s">
        <v>108</v>
      </c>
      <c r="E23" s="171" t="s">
        <v>201</v>
      </c>
      <c r="F23" s="19">
        <v>1121369.79</v>
      </c>
    </row>
    <row r="24" spans="1:6" ht="27" customHeight="1">
      <c r="A24" s="210" t="s">
        <v>43</v>
      </c>
      <c r="B24" s="39" t="s">
        <v>2</v>
      </c>
      <c r="C24" s="71" t="s">
        <v>12</v>
      </c>
      <c r="D24" s="32" t="s">
        <v>126</v>
      </c>
      <c r="E24" s="164"/>
      <c r="F24" s="33">
        <f>F25</f>
        <v>1279000</v>
      </c>
    </row>
    <row r="25" spans="1:6" ht="29.25" customHeight="1">
      <c r="A25" s="80" t="s">
        <v>114</v>
      </c>
      <c r="B25" s="64" t="s">
        <v>2</v>
      </c>
      <c r="C25" s="69" t="s">
        <v>12</v>
      </c>
      <c r="D25" s="8" t="s">
        <v>126</v>
      </c>
      <c r="E25" s="171" t="s">
        <v>115</v>
      </c>
      <c r="F25" s="19">
        <f>1209000+70000</f>
        <v>1279000</v>
      </c>
    </row>
    <row r="26" spans="1:6" ht="30" customHeight="1">
      <c r="A26" s="79" t="s">
        <v>66</v>
      </c>
      <c r="B26" s="39" t="s">
        <v>2</v>
      </c>
      <c r="C26" s="71" t="s">
        <v>12</v>
      </c>
      <c r="D26" s="32" t="s">
        <v>127</v>
      </c>
      <c r="E26" s="164"/>
      <c r="F26" s="33">
        <f>SUM(F27:F29)</f>
        <v>364000</v>
      </c>
    </row>
    <row r="27" spans="1:6" ht="29.25" customHeight="1">
      <c r="A27" s="80" t="s">
        <v>114</v>
      </c>
      <c r="B27" s="38" t="s">
        <v>2</v>
      </c>
      <c r="C27" s="69" t="s">
        <v>12</v>
      </c>
      <c r="D27" s="8" t="s">
        <v>127</v>
      </c>
      <c r="E27" s="171" t="s">
        <v>115</v>
      </c>
      <c r="F27" s="19">
        <v>283000</v>
      </c>
    </row>
    <row r="28" spans="1:6" ht="18.75" customHeight="1">
      <c r="A28" s="80" t="s">
        <v>130</v>
      </c>
      <c r="B28" s="38" t="s">
        <v>2</v>
      </c>
      <c r="C28" s="69" t="s">
        <v>12</v>
      </c>
      <c r="D28" s="8" t="s">
        <v>127</v>
      </c>
      <c r="E28" s="171" t="s">
        <v>132</v>
      </c>
      <c r="F28" s="19">
        <v>14804</v>
      </c>
    </row>
    <row r="29" spans="1:6" ht="22.5" customHeight="1">
      <c r="A29" s="80" t="s">
        <v>111</v>
      </c>
      <c r="B29" s="38" t="s">
        <v>2</v>
      </c>
      <c r="C29" s="69" t="s">
        <v>12</v>
      </c>
      <c r="D29" s="8" t="s">
        <v>127</v>
      </c>
      <c r="E29" s="171" t="s">
        <v>113</v>
      </c>
      <c r="F29" s="19">
        <v>66196</v>
      </c>
    </row>
    <row r="30" spans="1:6" ht="24.75" customHeight="1">
      <c r="A30" s="56" t="s">
        <v>49</v>
      </c>
      <c r="B30" s="39" t="s">
        <v>2</v>
      </c>
      <c r="C30" s="71" t="s">
        <v>12</v>
      </c>
      <c r="D30" s="32" t="s">
        <v>128</v>
      </c>
      <c r="E30" s="164"/>
      <c r="F30" s="33">
        <f>F31+F32</f>
        <v>74000</v>
      </c>
    </row>
    <row r="31" spans="1:6" ht="29.25" customHeight="1">
      <c r="A31" s="80" t="s">
        <v>114</v>
      </c>
      <c r="B31" s="38" t="s">
        <v>2</v>
      </c>
      <c r="C31" s="69" t="s">
        <v>12</v>
      </c>
      <c r="D31" s="8" t="s">
        <v>128</v>
      </c>
      <c r="E31" s="171" t="s">
        <v>115</v>
      </c>
      <c r="F31" s="19">
        <v>73000</v>
      </c>
    </row>
    <row r="32" spans="1:6" ht="21" customHeight="1">
      <c r="A32" s="80" t="s">
        <v>111</v>
      </c>
      <c r="B32" s="38" t="s">
        <v>2</v>
      </c>
      <c r="C32" s="69" t="s">
        <v>12</v>
      </c>
      <c r="D32" s="8" t="s">
        <v>128</v>
      </c>
      <c r="E32" s="171" t="s">
        <v>113</v>
      </c>
      <c r="F32" s="19">
        <v>1000</v>
      </c>
    </row>
    <row r="33" spans="1:6" ht="18" customHeight="1">
      <c r="A33" s="54" t="s">
        <v>67</v>
      </c>
      <c r="B33" s="39" t="s">
        <v>2</v>
      </c>
      <c r="C33" s="71" t="s">
        <v>12</v>
      </c>
      <c r="D33" s="32" t="s">
        <v>129</v>
      </c>
      <c r="E33" s="164"/>
      <c r="F33" s="33">
        <f>F34+F35</f>
        <v>89000</v>
      </c>
    </row>
    <row r="34" spans="1:6" ht="31.5" customHeight="1">
      <c r="A34" s="80" t="s">
        <v>114</v>
      </c>
      <c r="B34" s="38" t="s">
        <v>2</v>
      </c>
      <c r="C34" s="69" t="s">
        <v>12</v>
      </c>
      <c r="D34" s="8" t="s">
        <v>129</v>
      </c>
      <c r="E34" s="171" t="s">
        <v>115</v>
      </c>
      <c r="F34" s="19">
        <v>82000</v>
      </c>
    </row>
    <row r="35" spans="1:6" ht="24" customHeight="1">
      <c r="A35" s="80" t="s">
        <v>111</v>
      </c>
      <c r="B35" s="38" t="s">
        <v>2</v>
      </c>
      <c r="C35" s="69" t="s">
        <v>12</v>
      </c>
      <c r="D35" s="8" t="s">
        <v>129</v>
      </c>
      <c r="E35" s="171" t="s">
        <v>113</v>
      </c>
      <c r="F35" s="19">
        <v>7000</v>
      </c>
    </row>
    <row r="36" spans="1:6" ht="44.25" customHeight="1">
      <c r="A36" s="151" t="s">
        <v>102</v>
      </c>
      <c r="B36" s="152" t="s">
        <v>2</v>
      </c>
      <c r="C36" s="160" t="s">
        <v>12</v>
      </c>
      <c r="D36" s="147" t="s">
        <v>245</v>
      </c>
      <c r="E36" s="172"/>
      <c r="F36" s="33">
        <f>SUM(F37:F39)</f>
        <v>372000</v>
      </c>
    </row>
    <row r="37" spans="1:6" ht="27" customHeight="1">
      <c r="A37" s="80" t="s">
        <v>114</v>
      </c>
      <c r="B37" s="38" t="s">
        <v>2</v>
      </c>
      <c r="C37" s="69" t="s">
        <v>12</v>
      </c>
      <c r="D37" s="8" t="s">
        <v>245</v>
      </c>
      <c r="E37" s="171" t="s">
        <v>115</v>
      </c>
      <c r="F37" s="19">
        <v>283000</v>
      </c>
    </row>
    <row r="38" spans="1:6" ht="18" customHeight="1">
      <c r="A38" s="80" t="s">
        <v>111</v>
      </c>
      <c r="B38" s="38" t="s">
        <v>2</v>
      </c>
      <c r="C38" s="69" t="s">
        <v>12</v>
      </c>
      <c r="D38" s="8" t="s">
        <v>245</v>
      </c>
      <c r="E38" s="171" t="s">
        <v>113</v>
      </c>
      <c r="F38" s="19">
        <v>79000</v>
      </c>
    </row>
    <row r="39" spans="1:6" ht="18.75" customHeight="1">
      <c r="A39" s="80" t="s">
        <v>133</v>
      </c>
      <c r="B39" s="38" t="s">
        <v>2</v>
      </c>
      <c r="C39" s="69" t="s">
        <v>12</v>
      </c>
      <c r="D39" s="8" t="s">
        <v>245</v>
      </c>
      <c r="E39" s="171" t="s">
        <v>91</v>
      </c>
      <c r="F39" s="19">
        <v>10000</v>
      </c>
    </row>
    <row r="40" spans="1:6" ht="18.75" customHeight="1">
      <c r="A40" s="135" t="s">
        <v>227</v>
      </c>
      <c r="B40" s="203" t="s">
        <v>2</v>
      </c>
      <c r="C40" s="204" t="s">
        <v>12</v>
      </c>
      <c r="D40" s="205" t="s">
        <v>306</v>
      </c>
      <c r="E40" s="206"/>
      <c r="F40" s="207">
        <f>F41</f>
        <v>481253.36</v>
      </c>
    </row>
    <row r="41" spans="1:6" ht="29.25" customHeight="1">
      <c r="A41" s="80" t="s">
        <v>114</v>
      </c>
      <c r="B41" s="38" t="s">
        <v>2</v>
      </c>
      <c r="C41" s="69" t="s">
        <v>12</v>
      </c>
      <c r="D41" s="8" t="s">
        <v>306</v>
      </c>
      <c r="E41" s="171" t="s">
        <v>115</v>
      </c>
      <c r="F41" s="19">
        <v>481253.36</v>
      </c>
    </row>
    <row r="42" spans="1:6" ht="105.75" customHeight="1">
      <c r="A42" s="294" t="s">
        <v>116</v>
      </c>
      <c r="B42" s="216" t="s">
        <v>2</v>
      </c>
      <c r="C42" s="213" t="s">
        <v>12</v>
      </c>
      <c r="D42" s="204" t="s">
        <v>236</v>
      </c>
      <c r="E42" s="214"/>
      <c r="F42" s="215">
        <f>F43</f>
        <v>51000</v>
      </c>
    </row>
    <row r="43" spans="1:6" ht="26.25" customHeight="1">
      <c r="A43" s="80" t="s">
        <v>114</v>
      </c>
      <c r="B43" s="38" t="s">
        <v>2</v>
      </c>
      <c r="C43" s="69" t="s">
        <v>12</v>
      </c>
      <c r="D43" s="8" t="s">
        <v>236</v>
      </c>
      <c r="E43" s="171" t="s">
        <v>115</v>
      </c>
      <c r="F43" s="19">
        <v>51000</v>
      </c>
    </row>
    <row r="44" spans="1:6" ht="29.25" customHeight="1">
      <c r="A44" s="211" t="s">
        <v>117</v>
      </c>
      <c r="B44" s="216" t="s">
        <v>2</v>
      </c>
      <c r="C44" s="213" t="s">
        <v>12</v>
      </c>
      <c r="D44" s="204" t="s">
        <v>237</v>
      </c>
      <c r="E44" s="214"/>
      <c r="F44" s="215">
        <f>F45</f>
        <v>230500</v>
      </c>
    </row>
    <row r="45" spans="1:6" ht="18.75" customHeight="1">
      <c r="A45" s="80" t="s">
        <v>111</v>
      </c>
      <c r="B45" s="38" t="s">
        <v>2</v>
      </c>
      <c r="C45" s="69" t="s">
        <v>12</v>
      </c>
      <c r="D45" s="8" t="s">
        <v>237</v>
      </c>
      <c r="E45" s="171" t="s">
        <v>113</v>
      </c>
      <c r="F45" s="19">
        <v>230500</v>
      </c>
    </row>
    <row r="46" spans="1:6" ht="125.25" customHeight="1">
      <c r="A46" s="294" t="s">
        <v>118</v>
      </c>
      <c r="B46" s="212" t="s">
        <v>2</v>
      </c>
      <c r="C46" s="213" t="s">
        <v>12</v>
      </c>
      <c r="D46" s="204" t="s">
        <v>238</v>
      </c>
      <c r="E46" s="214"/>
      <c r="F46" s="215">
        <f>F47</f>
        <v>10000</v>
      </c>
    </row>
    <row r="47" spans="1:6" ht="28.5" customHeight="1">
      <c r="A47" s="80" t="s">
        <v>111</v>
      </c>
      <c r="B47" s="38" t="s">
        <v>2</v>
      </c>
      <c r="C47" s="69" t="s">
        <v>12</v>
      </c>
      <c r="D47" s="8" t="s">
        <v>238</v>
      </c>
      <c r="E47" s="171" t="s">
        <v>113</v>
      </c>
      <c r="F47" s="19">
        <v>10000</v>
      </c>
    </row>
    <row r="48" spans="1:6" ht="29.25" customHeight="1">
      <c r="A48" s="135" t="s">
        <v>134</v>
      </c>
      <c r="B48" s="148" t="s">
        <v>2</v>
      </c>
      <c r="C48" s="149" t="s">
        <v>12</v>
      </c>
      <c r="D48" s="32" t="s">
        <v>135</v>
      </c>
      <c r="E48" s="173"/>
      <c r="F48" s="150">
        <f>F49</f>
        <v>11000</v>
      </c>
    </row>
    <row r="49" spans="1:6" ht="27" customHeight="1">
      <c r="A49" s="80" t="s">
        <v>114</v>
      </c>
      <c r="B49" s="38" t="s">
        <v>2</v>
      </c>
      <c r="C49" s="69" t="s">
        <v>12</v>
      </c>
      <c r="D49" s="8" t="s">
        <v>135</v>
      </c>
      <c r="E49" s="171" t="s">
        <v>115</v>
      </c>
      <c r="F49" s="19">
        <v>11000</v>
      </c>
    </row>
    <row r="50" spans="1:6" ht="16.5" customHeight="1">
      <c r="A50" s="135" t="s">
        <v>136</v>
      </c>
      <c r="B50" s="63" t="s">
        <v>2</v>
      </c>
      <c r="C50" s="71" t="s">
        <v>12</v>
      </c>
      <c r="D50" s="32" t="s">
        <v>137</v>
      </c>
      <c r="E50" s="164"/>
      <c r="F50" s="33">
        <f>SUM(F51:F52)</f>
        <v>66000</v>
      </c>
    </row>
    <row r="51" spans="1:6" ht="25.5" customHeight="1">
      <c r="A51" s="80" t="s">
        <v>114</v>
      </c>
      <c r="B51" s="38" t="s">
        <v>2</v>
      </c>
      <c r="C51" s="69" t="s">
        <v>12</v>
      </c>
      <c r="D51" s="8" t="s">
        <v>137</v>
      </c>
      <c r="E51" s="171" t="s">
        <v>115</v>
      </c>
      <c r="F51" s="19">
        <v>63000</v>
      </c>
    </row>
    <row r="52" spans="1:6" ht="27" customHeight="1">
      <c r="A52" s="80" t="s">
        <v>111</v>
      </c>
      <c r="B52" s="38" t="s">
        <v>2</v>
      </c>
      <c r="C52" s="69" t="s">
        <v>12</v>
      </c>
      <c r="D52" s="8" t="s">
        <v>137</v>
      </c>
      <c r="E52" s="171" t="s">
        <v>113</v>
      </c>
      <c r="F52" s="19">
        <v>3000</v>
      </c>
    </row>
    <row r="53" spans="1:6" ht="27" customHeight="1">
      <c r="A53" s="135" t="s">
        <v>138</v>
      </c>
      <c r="B53" s="63" t="s">
        <v>2</v>
      </c>
      <c r="C53" s="71" t="s">
        <v>12</v>
      </c>
      <c r="D53" s="32" t="s">
        <v>139</v>
      </c>
      <c r="E53" s="164"/>
      <c r="F53" s="33">
        <f>F54</f>
        <v>11000</v>
      </c>
    </row>
    <row r="54" spans="1:6" ht="29.25" customHeight="1">
      <c r="A54" s="80" t="s">
        <v>114</v>
      </c>
      <c r="B54" s="64" t="s">
        <v>2</v>
      </c>
      <c r="C54" s="69" t="s">
        <v>12</v>
      </c>
      <c r="D54" s="8" t="s">
        <v>139</v>
      </c>
      <c r="E54" s="171" t="s">
        <v>115</v>
      </c>
      <c r="F54" s="19">
        <v>11000</v>
      </c>
    </row>
    <row r="55" spans="1:6" ht="16.5" customHeight="1">
      <c r="A55" s="94" t="s">
        <v>55</v>
      </c>
      <c r="B55" s="37" t="s">
        <v>2</v>
      </c>
      <c r="C55" s="92" t="s">
        <v>38</v>
      </c>
      <c r="D55" s="7"/>
      <c r="E55" s="163"/>
      <c r="F55" s="20">
        <f>F56</f>
        <v>30000</v>
      </c>
    </row>
    <row r="56" spans="1:6" ht="15.75" customHeight="1">
      <c r="A56" s="93" t="s">
        <v>56</v>
      </c>
      <c r="B56" s="39" t="s">
        <v>2</v>
      </c>
      <c r="C56" s="71" t="s">
        <v>38</v>
      </c>
      <c r="D56" s="32" t="s">
        <v>140</v>
      </c>
      <c r="E56" s="164"/>
      <c r="F56" s="33">
        <f>F57</f>
        <v>30000</v>
      </c>
    </row>
    <row r="57" spans="1:6" ht="17.25" customHeight="1">
      <c r="A57" s="95" t="s">
        <v>141</v>
      </c>
      <c r="B57" s="82" t="s">
        <v>2</v>
      </c>
      <c r="C57" s="96" t="s">
        <v>38</v>
      </c>
      <c r="D57" s="8" t="s">
        <v>140</v>
      </c>
      <c r="E57" s="174" t="s">
        <v>96</v>
      </c>
      <c r="F57" s="19">
        <v>30000</v>
      </c>
    </row>
    <row r="58" spans="1:6" ht="15.75" customHeight="1">
      <c r="A58" s="28" t="s">
        <v>17</v>
      </c>
      <c r="B58" s="37" t="s">
        <v>2</v>
      </c>
      <c r="C58" s="92" t="s">
        <v>60</v>
      </c>
      <c r="D58" s="7"/>
      <c r="E58" s="163"/>
      <c r="F58" s="20">
        <f>F59+F66+F73+F75</f>
        <v>6052914.83</v>
      </c>
    </row>
    <row r="59" spans="1:6" ht="16.5" customHeight="1">
      <c r="A59" s="211" t="s">
        <v>240</v>
      </c>
      <c r="B59" s="216" t="s">
        <v>2</v>
      </c>
      <c r="C59" s="213" t="s">
        <v>60</v>
      </c>
      <c r="D59" s="204" t="s">
        <v>239</v>
      </c>
      <c r="E59" s="214"/>
      <c r="F59" s="215">
        <f>SUM(F60:F65)</f>
        <v>1032622.83</v>
      </c>
    </row>
    <row r="60" spans="1:6" ht="33.75" customHeight="1">
      <c r="A60" s="80" t="s">
        <v>285</v>
      </c>
      <c r="B60" s="38" t="s">
        <v>131</v>
      </c>
      <c r="C60" s="69" t="s">
        <v>60</v>
      </c>
      <c r="D60" s="8" t="s">
        <v>239</v>
      </c>
      <c r="E60" s="171" t="s">
        <v>286</v>
      </c>
      <c r="F60" s="19">
        <v>246000</v>
      </c>
    </row>
    <row r="61" spans="1:6" ht="18" customHeight="1">
      <c r="A61" s="80" t="s">
        <v>111</v>
      </c>
      <c r="B61" s="38" t="s">
        <v>2</v>
      </c>
      <c r="C61" s="69" t="s">
        <v>60</v>
      </c>
      <c r="D61" s="8" t="s">
        <v>239</v>
      </c>
      <c r="E61" s="171" t="s">
        <v>113</v>
      </c>
      <c r="F61" s="19">
        <v>521386.21</v>
      </c>
    </row>
    <row r="62" spans="1:6" ht="60.75" customHeight="1">
      <c r="A62" s="292" t="s">
        <v>147</v>
      </c>
      <c r="B62" s="38" t="s">
        <v>2</v>
      </c>
      <c r="C62" s="69" t="s">
        <v>60</v>
      </c>
      <c r="D62" s="8" t="s">
        <v>239</v>
      </c>
      <c r="E62" s="171" t="s">
        <v>143</v>
      </c>
      <c r="F62" s="19">
        <v>54899.17</v>
      </c>
    </row>
    <row r="63" spans="1:6" ht="17.25" customHeight="1">
      <c r="A63" s="80" t="s">
        <v>142</v>
      </c>
      <c r="B63" s="38" t="s">
        <v>2</v>
      </c>
      <c r="C63" s="69" t="s">
        <v>60</v>
      </c>
      <c r="D63" s="8" t="s">
        <v>239</v>
      </c>
      <c r="E63" s="171" t="s">
        <v>145</v>
      </c>
      <c r="F63" s="19">
        <v>183858</v>
      </c>
    </row>
    <row r="64" spans="1:6" ht="18" customHeight="1">
      <c r="A64" s="80" t="s">
        <v>144</v>
      </c>
      <c r="B64" s="38" t="s">
        <v>2</v>
      </c>
      <c r="C64" s="69" t="s">
        <v>60</v>
      </c>
      <c r="D64" s="8" t="s">
        <v>239</v>
      </c>
      <c r="E64" s="171" t="s">
        <v>146</v>
      </c>
      <c r="F64" s="19">
        <v>26479.45</v>
      </c>
    </row>
    <row r="65" spans="1:6" ht="17.25" customHeight="1">
      <c r="A65" s="95" t="s">
        <v>141</v>
      </c>
      <c r="B65" s="38" t="s">
        <v>2</v>
      </c>
      <c r="C65" s="69" t="s">
        <v>60</v>
      </c>
      <c r="D65" s="8" t="s">
        <v>239</v>
      </c>
      <c r="E65" s="171" t="s">
        <v>96</v>
      </c>
      <c r="F65" s="19"/>
    </row>
    <row r="66" spans="1:6" ht="18" customHeight="1">
      <c r="A66" s="137" t="s">
        <v>95</v>
      </c>
      <c r="B66" s="138" t="s">
        <v>2</v>
      </c>
      <c r="C66" s="140" t="s">
        <v>60</v>
      </c>
      <c r="D66" s="139" t="s">
        <v>149</v>
      </c>
      <c r="E66" s="175"/>
      <c r="F66" s="141">
        <f>SUM(F67:F72)</f>
        <v>4358692</v>
      </c>
    </row>
    <row r="67" spans="1:6" ht="28.5" customHeight="1">
      <c r="A67" s="80" t="s">
        <v>148</v>
      </c>
      <c r="B67" s="225" t="s">
        <v>2</v>
      </c>
      <c r="C67" s="143" t="s">
        <v>60</v>
      </c>
      <c r="D67" s="143" t="s">
        <v>149</v>
      </c>
      <c r="E67" s="176" t="s">
        <v>150</v>
      </c>
      <c r="F67" s="145">
        <f>2682000*95%</f>
        <v>2547900</v>
      </c>
    </row>
    <row r="68" spans="1:6" ht="22.5" customHeight="1">
      <c r="A68" s="80" t="s">
        <v>152</v>
      </c>
      <c r="B68" s="225" t="s">
        <v>2</v>
      </c>
      <c r="C68" s="143" t="s">
        <v>60</v>
      </c>
      <c r="D68" s="143" t="s">
        <v>149</v>
      </c>
      <c r="E68" s="176" t="s">
        <v>151</v>
      </c>
      <c r="F68" s="145">
        <v>36052.5</v>
      </c>
    </row>
    <row r="69" spans="1:6" ht="16.5" customHeight="1">
      <c r="A69" s="80" t="s">
        <v>110</v>
      </c>
      <c r="B69" s="225" t="s">
        <v>2</v>
      </c>
      <c r="C69" s="143" t="s">
        <v>60</v>
      </c>
      <c r="D69" s="143" t="s">
        <v>149</v>
      </c>
      <c r="E69" s="176" t="s">
        <v>112</v>
      </c>
      <c r="F69" s="145">
        <v>4700</v>
      </c>
    </row>
    <row r="70" spans="1:6" ht="27.75" customHeight="1">
      <c r="A70" s="53" t="s">
        <v>153</v>
      </c>
      <c r="B70" s="225" t="s">
        <v>2</v>
      </c>
      <c r="C70" s="143" t="s">
        <v>60</v>
      </c>
      <c r="D70" s="143" t="s">
        <v>149</v>
      </c>
      <c r="E70" s="176" t="s">
        <v>113</v>
      </c>
      <c r="F70" s="145">
        <v>1651439.5</v>
      </c>
    </row>
    <row r="71" spans="1:6" ht="16.5" customHeight="1">
      <c r="A71" s="80" t="s">
        <v>142</v>
      </c>
      <c r="B71" s="38" t="s">
        <v>2</v>
      </c>
      <c r="C71" s="69" t="s">
        <v>60</v>
      </c>
      <c r="D71" s="143" t="s">
        <v>149</v>
      </c>
      <c r="E71" s="171" t="s">
        <v>145</v>
      </c>
      <c r="F71" s="19">
        <v>102602.6</v>
      </c>
    </row>
    <row r="72" spans="1:6" ht="20.25" customHeight="1">
      <c r="A72" s="80" t="s">
        <v>144</v>
      </c>
      <c r="B72" s="38" t="s">
        <v>2</v>
      </c>
      <c r="C72" s="69" t="s">
        <v>60</v>
      </c>
      <c r="D72" s="143" t="s">
        <v>149</v>
      </c>
      <c r="E72" s="171" t="s">
        <v>146</v>
      </c>
      <c r="F72" s="19">
        <v>15997.4</v>
      </c>
    </row>
    <row r="73" spans="1:6" ht="18" customHeight="1">
      <c r="A73" s="135" t="s">
        <v>227</v>
      </c>
      <c r="B73" s="203" t="s">
        <v>2</v>
      </c>
      <c r="C73" s="204" t="s">
        <v>60</v>
      </c>
      <c r="D73" s="205" t="s">
        <v>306</v>
      </c>
      <c r="E73" s="206"/>
      <c r="F73" s="207">
        <f>F74</f>
        <v>100000</v>
      </c>
    </row>
    <row r="74" spans="1:6" ht="24" customHeight="1">
      <c r="A74" s="80" t="s">
        <v>256</v>
      </c>
      <c r="B74" s="38" t="s">
        <v>2</v>
      </c>
      <c r="C74" s="69" t="s">
        <v>60</v>
      </c>
      <c r="D74" s="8" t="s">
        <v>306</v>
      </c>
      <c r="E74" s="171" t="s">
        <v>255</v>
      </c>
      <c r="F74" s="19">
        <v>100000</v>
      </c>
    </row>
    <row r="75" spans="1:6" ht="46.5" customHeight="1">
      <c r="A75" s="35" t="s">
        <v>335</v>
      </c>
      <c r="B75" s="45" t="s">
        <v>2</v>
      </c>
      <c r="C75" s="71" t="s">
        <v>60</v>
      </c>
      <c r="D75" s="32" t="s">
        <v>336</v>
      </c>
      <c r="E75" s="164"/>
      <c r="F75" s="33">
        <f>F76</f>
        <v>561600</v>
      </c>
    </row>
    <row r="76" spans="1:6" ht="28.5" customHeight="1">
      <c r="A76" s="53" t="s">
        <v>153</v>
      </c>
      <c r="B76" s="46" t="s">
        <v>2</v>
      </c>
      <c r="C76" s="69" t="s">
        <v>60</v>
      </c>
      <c r="D76" s="8" t="s">
        <v>336</v>
      </c>
      <c r="E76" s="171" t="s">
        <v>113</v>
      </c>
      <c r="F76" s="19">
        <v>561600</v>
      </c>
    </row>
    <row r="77" spans="1:6" ht="27.75" customHeight="1">
      <c r="A77" s="83" t="s">
        <v>79</v>
      </c>
      <c r="B77" s="84" t="s">
        <v>9</v>
      </c>
      <c r="C77" s="161"/>
      <c r="D77" s="119"/>
      <c r="E77" s="161"/>
      <c r="F77" s="126">
        <f>F78</f>
        <v>621700</v>
      </c>
    </row>
    <row r="78" spans="1:6" ht="18.75" customHeight="1">
      <c r="A78" s="127" t="s">
        <v>80</v>
      </c>
      <c r="B78" s="128" t="s">
        <v>9</v>
      </c>
      <c r="C78" s="92" t="s">
        <v>11</v>
      </c>
      <c r="D78" s="7"/>
      <c r="E78" s="178"/>
      <c r="F78" s="20">
        <f>F79</f>
        <v>621700</v>
      </c>
    </row>
    <row r="79" spans="1:6" ht="26.25" customHeight="1">
      <c r="A79" s="79" t="s">
        <v>62</v>
      </c>
      <c r="B79" s="39" t="s">
        <v>9</v>
      </c>
      <c r="C79" s="71" t="s">
        <v>11</v>
      </c>
      <c r="D79" s="32" t="s">
        <v>154</v>
      </c>
      <c r="E79" s="179"/>
      <c r="F79" s="33">
        <f>F80</f>
        <v>621700</v>
      </c>
    </row>
    <row r="80" spans="1:6" ht="25.5" customHeight="1">
      <c r="A80" s="80" t="s">
        <v>133</v>
      </c>
      <c r="B80" s="38" t="s">
        <v>9</v>
      </c>
      <c r="C80" s="69" t="s">
        <v>11</v>
      </c>
      <c r="D80" s="8" t="s">
        <v>154</v>
      </c>
      <c r="E80" s="180" t="s">
        <v>91</v>
      </c>
      <c r="F80" s="19">
        <v>621700</v>
      </c>
    </row>
    <row r="81" spans="1:6" ht="19.5" customHeight="1">
      <c r="A81" s="237" t="s">
        <v>225</v>
      </c>
      <c r="B81" s="84" t="s">
        <v>11</v>
      </c>
      <c r="C81" s="238"/>
      <c r="D81" s="239"/>
      <c r="E81" s="238"/>
      <c r="F81" s="126">
        <f>F82</f>
        <v>645837</v>
      </c>
    </row>
    <row r="82" spans="1:6" ht="27.75" customHeight="1">
      <c r="A82" s="257" t="s">
        <v>249</v>
      </c>
      <c r="B82" s="128" t="s">
        <v>11</v>
      </c>
      <c r="C82" s="92" t="s">
        <v>45</v>
      </c>
      <c r="D82" s="7"/>
      <c r="E82" s="178"/>
      <c r="F82" s="20">
        <f>F83+F86+F88</f>
        <v>645837</v>
      </c>
    </row>
    <row r="83" spans="1:6" ht="19.5" customHeight="1">
      <c r="A83" s="135" t="s">
        <v>227</v>
      </c>
      <c r="B83" s="203" t="s">
        <v>11</v>
      </c>
      <c r="C83" s="204" t="s">
        <v>45</v>
      </c>
      <c r="D83" s="205" t="s">
        <v>258</v>
      </c>
      <c r="E83" s="206"/>
      <c r="F83" s="207">
        <f>F84+F85</f>
        <v>275837</v>
      </c>
    </row>
    <row r="84" spans="1:6" ht="41.25" customHeight="1">
      <c r="A84" s="80" t="s">
        <v>256</v>
      </c>
      <c r="B84" s="38" t="s">
        <v>11</v>
      </c>
      <c r="C84" s="69" t="s">
        <v>45</v>
      </c>
      <c r="D84" s="8" t="s">
        <v>258</v>
      </c>
      <c r="E84" s="171" t="s">
        <v>255</v>
      </c>
      <c r="F84" s="19">
        <v>76000</v>
      </c>
    </row>
    <row r="85" spans="1:6" ht="27.75" customHeight="1">
      <c r="A85" s="80" t="s">
        <v>259</v>
      </c>
      <c r="B85" s="38" t="s">
        <v>11</v>
      </c>
      <c r="C85" s="69" t="s">
        <v>45</v>
      </c>
      <c r="D85" s="8" t="s">
        <v>258</v>
      </c>
      <c r="E85" s="171" t="s">
        <v>257</v>
      </c>
      <c r="F85" s="19">
        <v>199837</v>
      </c>
    </row>
    <row r="86" spans="1:6" ht="37.5" customHeight="1">
      <c r="A86" s="236" t="s">
        <v>224</v>
      </c>
      <c r="B86" s="39" t="s">
        <v>11</v>
      </c>
      <c r="C86" s="71" t="s">
        <v>45</v>
      </c>
      <c r="D86" s="32" t="s">
        <v>234</v>
      </c>
      <c r="E86" s="179"/>
      <c r="F86" s="33">
        <f>F87</f>
        <v>250000</v>
      </c>
    </row>
    <row r="87" spans="1:6" ht="26.25" customHeight="1">
      <c r="A87" s="55" t="s">
        <v>61</v>
      </c>
      <c r="B87" s="38" t="s">
        <v>11</v>
      </c>
      <c r="C87" s="69" t="s">
        <v>45</v>
      </c>
      <c r="D87" s="8" t="s">
        <v>234</v>
      </c>
      <c r="E87" s="180" t="s">
        <v>226</v>
      </c>
      <c r="F87" s="19">
        <v>250000</v>
      </c>
    </row>
    <row r="88" spans="1:6" ht="30" customHeight="1">
      <c r="A88" s="236" t="s">
        <v>314</v>
      </c>
      <c r="B88" s="39" t="s">
        <v>11</v>
      </c>
      <c r="C88" s="71" t="s">
        <v>45</v>
      </c>
      <c r="D88" s="32" t="s">
        <v>315</v>
      </c>
      <c r="E88" s="179"/>
      <c r="F88" s="33">
        <f>F89</f>
        <v>120000</v>
      </c>
    </row>
    <row r="89" spans="1:6" ht="38.25">
      <c r="A89" s="80" t="s">
        <v>256</v>
      </c>
      <c r="B89" s="38" t="s">
        <v>11</v>
      </c>
      <c r="C89" s="69" t="s">
        <v>45</v>
      </c>
      <c r="D89" s="8" t="s">
        <v>315</v>
      </c>
      <c r="E89" s="180" t="s">
        <v>255</v>
      </c>
      <c r="F89" s="19">
        <v>120000</v>
      </c>
    </row>
    <row r="90" spans="1:6" ht="25.5" customHeight="1">
      <c r="A90" s="83" t="s">
        <v>36</v>
      </c>
      <c r="B90" s="84" t="s">
        <v>12</v>
      </c>
      <c r="C90" s="162"/>
      <c r="D90" s="78"/>
      <c r="E90" s="162"/>
      <c r="F90" s="240">
        <f>F91+F94+F97+F100</f>
        <v>1296484</v>
      </c>
    </row>
    <row r="91" spans="1:6" ht="21.75" customHeight="1">
      <c r="A91" s="86" t="s">
        <v>287</v>
      </c>
      <c r="B91" s="40" t="s">
        <v>12</v>
      </c>
      <c r="C91" s="163" t="s">
        <v>2</v>
      </c>
      <c r="D91" s="7"/>
      <c r="E91" s="163"/>
      <c r="F91" s="20">
        <f>F92</f>
        <v>69343</v>
      </c>
    </row>
    <row r="92" spans="1:6" ht="25.5">
      <c r="A92" s="136" t="s">
        <v>288</v>
      </c>
      <c r="B92" s="34" t="s">
        <v>12</v>
      </c>
      <c r="C92" s="164" t="s">
        <v>2</v>
      </c>
      <c r="D92" s="32" t="s">
        <v>289</v>
      </c>
      <c r="E92" s="164"/>
      <c r="F92" s="33">
        <f>F93</f>
        <v>69343</v>
      </c>
    </row>
    <row r="93" spans="1:6" ht="25.5">
      <c r="A93" s="53" t="s">
        <v>153</v>
      </c>
      <c r="B93" s="17" t="s">
        <v>12</v>
      </c>
      <c r="C93" s="69" t="s">
        <v>2</v>
      </c>
      <c r="D93" s="8" t="s">
        <v>289</v>
      </c>
      <c r="E93" s="181" t="s">
        <v>113</v>
      </c>
      <c r="F93" s="19">
        <v>69343</v>
      </c>
    </row>
    <row r="94" spans="1:6" ht="17.25" customHeight="1">
      <c r="A94" s="86" t="s">
        <v>250</v>
      </c>
      <c r="B94" s="40" t="s">
        <v>12</v>
      </c>
      <c r="C94" s="163" t="s">
        <v>8</v>
      </c>
      <c r="D94" s="7"/>
      <c r="E94" s="163"/>
      <c r="F94" s="20">
        <f>F95</f>
        <v>143000</v>
      </c>
    </row>
    <row r="95" spans="1:6" ht="24" customHeight="1">
      <c r="A95" s="136" t="s">
        <v>251</v>
      </c>
      <c r="B95" s="34" t="s">
        <v>12</v>
      </c>
      <c r="C95" s="164" t="s">
        <v>8</v>
      </c>
      <c r="D95" s="32" t="s">
        <v>252</v>
      </c>
      <c r="E95" s="164"/>
      <c r="F95" s="33">
        <f>F96</f>
        <v>143000</v>
      </c>
    </row>
    <row r="96" spans="1:6" ht="30" customHeight="1">
      <c r="A96" s="53" t="s">
        <v>153</v>
      </c>
      <c r="B96" s="17" t="s">
        <v>12</v>
      </c>
      <c r="C96" s="69" t="s">
        <v>8</v>
      </c>
      <c r="D96" s="8" t="s">
        <v>252</v>
      </c>
      <c r="E96" s="181" t="s">
        <v>113</v>
      </c>
      <c r="F96" s="19">
        <v>143000</v>
      </c>
    </row>
    <row r="97" spans="1:6" ht="18" customHeight="1">
      <c r="A97" s="86" t="s">
        <v>316</v>
      </c>
      <c r="B97" s="40" t="s">
        <v>12</v>
      </c>
      <c r="C97" s="163" t="s">
        <v>5</v>
      </c>
      <c r="D97" s="7"/>
      <c r="E97" s="163"/>
      <c r="F97" s="20">
        <f>F98</f>
        <v>64470</v>
      </c>
    </row>
    <row r="98" spans="1:6" ht="30" customHeight="1">
      <c r="A98" s="236" t="s">
        <v>314</v>
      </c>
      <c r="B98" s="34" t="s">
        <v>12</v>
      </c>
      <c r="C98" s="164" t="s">
        <v>5</v>
      </c>
      <c r="D98" s="32" t="s">
        <v>317</v>
      </c>
      <c r="E98" s="164"/>
      <c r="F98" s="33">
        <f>F99</f>
        <v>64470</v>
      </c>
    </row>
    <row r="99" spans="1:6" ht="25.5" customHeight="1">
      <c r="A99" s="80" t="s">
        <v>256</v>
      </c>
      <c r="B99" s="17" t="s">
        <v>12</v>
      </c>
      <c r="C99" s="69" t="s">
        <v>5</v>
      </c>
      <c r="D99" s="8" t="s">
        <v>317</v>
      </c>
      <c r="E99" s="181" t="s">
        <v>255</v>
      </c>
      <c r="F99" s="19">
        <v>64470</v>
      </c>
    </row>
    <row r="100" spans="1:6" ht="20.25" customHeight="1">
      <c r="A100" s="86" t="s">
        <v>57</v>
      </c>
      <c r="B100" s="40" t="s">
        <v>12</v>
      </c>
      <c r="C100" s="163" t="s">
        <v>6</v>
      </c>
      <c r="D100" s="7"/>
      <c r="E100" s="163"/>
      <c r="F100" s="20">
        <f>F101+F103+F106</f>
        <v>1019671</v>
      </c>
    </row>
    <row r="101" spans="1:6" ht="28.5" customHeight="1">
      <c r="A101" s="136" t="s">
        <v>290</v>
      </c>
      <c r="B101" s="34" t="s">
        <v>12</v>
      </c>
      <c r="C101" s="164" t="s">
        <v>6</v>
      </c>
      <c r="D101" s="32" t="s">
        <v>291</v>
      </c>
      <c r="E101" s="164"/>
      <c r="F101" s="33">
        <f>F102</f>
        <v>966671</v>
      </c>
    </row>
    <row r="102" spans="1:6" ht="27.75" customHeight="1">
      <c r="A102" s="53" t="s">
        <v>233</v>
      </c>
      <c r="B102" s="17" t="s">
        <v>12</v>
      </c>
      <c r="C102" s="69" t="s">
        <v>6</v>
      </c>
      <c r="D102" s="8" t="s">
        <v>291</v>
      </c>
      <c r="E102" s="181" t="s">
        <v>232</v>
      </c>
      <c r="F102" s="19">
        <v>966671</v>
      </c>
    </row>
    <row r="103" spans="1:6" ht="19.5" customHeight="1">
      <c r="A103" s="136" t="s">
        <v>94</v>
      </c>
      <c r="B103" s="34" t="s">
        <v>12</v>
      </c>
      <c r="C103" s="164" t="s">
        <v>6</v>
      </c>
      <c r="D103" s="32" t="s">
        <v>155</v>
      </c>
      <c r="E103" s="164"/>
      <c r="F103" s="33">
        <f>SUM(F104:F105)</f>
        <v>53000</v>
      </c>
    </row>
    <row r="104" spans="1:6" ht="27" customHeight="1">
      <c r="A104" s="53" t="s">
        <v>153</v>
      </c>
      <c r="B104" s="17" t="s">
        <v>12</v>
      </c>
      <c r="C104" s="69" t="s">
        <v>6</v>
      </c>
      <c r="D104" s="8" t="s">
        <v>155</v>
      </c>
      <c r="E104" s="181" t="s">
        <v>113</v>
      </c>
      <c r="F104" s="19">
        <v>3000</v>
      </c>
    </row>
    <row r="105" spans="1:6" ht="25.5">
      <c r="A105" s="80" t="s">
        <v>233</v>
      </c>
      <c r="B105" s="42" t="s">
        <v>12</v>
      </c>
      <c r="C105" s="69" t="s">
        <v>6</v>
      </c>
      <c r="D105" s="8" t="s">
        <v>155</v>
      </c>
      <c r="E105" s="181" t="s">
        <v>232</v>
      </c>
      <c r="F105" s="19">
        <v>50000</v>
      </c>
    </row>
    <row r="106" spans="1:6" ht="18" customHeight="1">
      <c r="A106" s="112" t="s">
        <v>156</v>
      </c>
      <c r="B106" s="34" t="s">
        <v>12</v>
      </c>
      <c r="C106" s="71" t="s">
        <v>6</v>
      </c>
      <c r="D106" s="32" t="s">
        <v>157</v>
      </c>
      <c r="E106" s="62"/>
      <c r="F106" s="33">
        <f>F107</f>
        <v>0</v>
      </c>
    </row>
    <row r="107" spans="1:6" ht="25.5" customHeight="1">
      <c r="A107" s="53" t="s">
        <v>153</v>
      </c>
      <c r="B107" s="17" t="s">
        <v>12</v>
      </c>
      <c r="C107" s="69" t="s">
        <v>6</v>
      </c>
      <c r="D107" s="8" t="s">
        <v>157</v>
      </c>
      <c r="E107" s="181" t="s">
        <v>113</v>
      </c>
      <c r="F107" s="19"/>
    </row>
    <row r="108" spans="1:6" ht="22.5" customHeight="1">
      <c r="A108" s="241" t="s">
        <v>32</v>
      </c>
      <c r="B108" s="242" t="s">
        <v>8</v>
      </c>
      <c r="C108" s="243"/>
      <c r="D108" s="244"/>
      <c r="E108" s="245"/>
      <c r="F108" s="240">
        <f>F109+F114+F128+F135</f>
        <v>19416899.03</v>
      </c>
    </row>
    <row r="109" spans="1:6" ht="21" customHeight="1">
      <c r="A109" s="154" t="s">
        <v>253</v>
      </c>
      <c r="B109" s="155" t="s">
        <v>8</v>
      </c>
      <c r="C109" s="208" t="s">
        <v>2</v>
      </c>
      <c r="D109" s="201"/>
      <c r="E109" s="202"/>
      <c r="F109" s="209">
        <f>F110+F112</f>
        <v>2235600.33</v>
      </c>
    </row>
    <row r="110" spans="1:6" ht="19.5" customHeight="1">
      <c r="A110" s="135" t="s">
        <v>227</v>
      </c>
      <c r="B110" s="203" t="s">
        <v>8</v>
      </c>
      <c r="C110" s="204" t="s">
        <v>2</v>
      </c>
      <c r="D110" s="205" t="s">
        <v>254</v>
      </c>
      <c r="E110" s="206"/>
      <c r="F110" s="207">
        <f>F111</f>
        <v>1434314</v>
      </c>
    </row>
    <row r="111" spans="1:6" ht="40.5" customHeight="1">
      <c r="A111" s="80" t="s">
        <v>256</v>
      </c>
      <c r="B111" s="38" t="s">
        <v>8</v>
      </c>
      <c r="C111" s="69" t="s">
        <v>2</v>
      </c>
      <c r="D111" s="8" t="s">
        <v>254</v>
      </c>
      <c r="E111" s="171" t="s">
        <v>255</v>
      </c>
      <c r="F111" s="19">
        <v>1434314</v>
      </c>
    </row>
    <row r="112" spans="1:7" ht="28.5" customHeight="1">
      <c r="A112" s="236" t="s">
        <v>314</v>
      </c>
      <c r="B112" s="203" t="s">
        <v>8</v>
      </c>
      <c r="C112" s="204" t="s">
        <v>2</v>
      </c>
      <c r="D112" s="205" t="s">
        <v>318</v>
      </c>
      <c r="E112" s="206"/>
      <c r="F112" s="207">
        <f>F113</f>
        <v>801286.33</v>
      </c>
      <c r="G112" s="153"/>
    </row>
    <row r="113" spans="1:7" ht="42" customHeight="1">
      <c r="A113" s="80" t="s">
        <v>256</v>
      </c>
      <c r="B113" s="38" t="s">
        <v>8</v>
      </c>
      <c r="C113" s="69" t="s">
        <v>2</v>
      </c>
      <c r="D113" s="8" t="s">
        <v>318</v>
      </c>
      <c r="E113" s="171" t="s">
        <v>255</v>
      </c>
      <c r="F113" s="19">
        <v>801286.33</v>
      </c>
      <c r="G113" s="153"/>
    </row>
    <row r="114" spans="1:7" ht="16.5" customHeight="1">
      <c r="A114" s="154" t="s">
        <v>119</v>
      </c>
      <c r="B114" s="155" t="s">
        <v>8</v>
      </c>
      <c r="C114" s="208" t="s">
        <v>9</v>
      </c>
      <c r="D114" s="201"/>
      <c r="E114" s="202"/>
      <c r="F114" s="209">
        <f>F115+F117+F120+F122+F124+F126</f>
        <v>15856991.33</v>
      </c>
      <c r="G114" s="153"/>
    </row>
    <row r="115" spans="1:6" ht="30" customHeight="1">
      <c r="A115" s="135" t="s">
        <v>260</v>
      </c>
      <c r="B115" s="203" t="s">
        <v>8</v>
      </c>
      <c r="C115" s="204" t="s">
        <v>9</v>
      </c>
      <c r="D115" s="205" t="s">
        <v>261</v>
      </c>
      <c r="E115" s="206"/>
      <c r="F115" s="207">
        <f>F116</f>
        <v>13528000</v>
      </c>
    </row>
    <row r="116" spans="1:6" ht="25.5">
      <c r="A116" s="80" t="s">
        <v>259</v>
      </c>
      <c r="B116" s="38" t="s">
        <v>8</v>
      </c>
      <c r="C116" s="69" t="s">
        <v>9</v>
      </c>
      <c r="D116" s="8" t="s">
        <v>261</v>
      </c>
      <c r="E116" s="171" t="s">
        <v>257</v>
      </c>
      <c r="F116" s="19">
        <v>13528000</v>
      </c>
    </row>
    <row r="117" spans="1:6" ht="12.75">
      <c r="A117" s="135" t="s">
        <v>227</v>
      </c>
      <c r="B117" s="203" t="s">
        <v>8</v>
      </c>
      <c r="C117" s="204" t="s">
        <v>9</v>
      </c>
      <c r="D117" s="205" t="s">
        <v>254</v>
      </c>
      <c r="E117" s="206"/>
      <c r="F117" s="207">
        <f>F118+F119</f>
        <v>1306991.33</v>
      </c>
    </row>
    <row r="118" spans="1:6" ht="24" customHeight="1">
      <c r="A118" s="80" t="s">
        <v>256</v>
      </c>
      <c r="B118" s="38" t="s">
        <v>8</v>
      </c>
      <c r="C118" s="69" t="s">
        <v>9</v>
      </c>
      <c r="D118" s="8" t="s">
        <v>254</v>
      </c>
      <c r="E118" s="171" t="s">
        <v>255</v>
      </c>
      <c r="F118" s="19">
        <v>1127086.33</v>
      </c>
    </row>
    <row r="119" spans="1:6" ht="28.5" customHeight="1">
      <c r="A119" s="80" t="s">
        <v>259</v>
      </c>
      <c r="B119" s="38" t="s">
        <v>8</v>
      </c>
      <c r="C119" s="69" t="s">
        <v>9</v>
      </c>
      <c r="D119" s="8" t="s">
        <v>254</v>
      </c>
      <c r="E119" s="171" t="s">
        <v>257</v>
      </c>
      <c r="F119" s="19">
        <v>179905</v>
      </c>
    </row>
    <row r="120" spans="1:6" ht="42" customHeight="1">
      <c r="A120" s="135" t="s">
        <v>120</v>
      </c>
      <c r="B120" s="203" t="s">
        <v>8</v>
      </c>
      <c r="C120" s="204" t="s">
        <v>9</v>
      </c>
      <c r="D120" s="205" t="s">
        <v>121</v>
      </c>
      <c r="E120" s="206"/>
      <c r="F120" s="207">
        <f>F121</f>
        <v>30500</v>
      </c>
    </row>
    <row r="121" spans="1:6" ht="16.5" customHeight="1">
      <c r="A121" s="80" t="s">
        <v>111</v>
      </c>
      <c r="B121" s="38" t="s">
        <v>8</v>
      </c>
      <c r="C121" s="69" t="s">
        <v>9</v>
      </c>
      <c r="D121" s="8" t="s">
        <v>121</v>
      </c>
      <c r="E121" s="171" t="s">
        <v>113</v>
      </c>
      <c r="F121" s="19">
        <v>30500</v>
      </c>
    </row>
    <row r="122" spans="1:6" ht="27.75" customHeight="1">
      <c r="A122" s="236" t="s">
        <v>314</v>
      </c>
      <c r="B122" s="203" t="s">
        <v>8</v>
      </c>
      <c r="C122" s="204" t="s">
        <v>9</v>
      </c>
      <c r="D122" s="205" t="s">
        <v>318</v>
      </c>
      <c r="E122" s="206"/>
      <c r="F122" s="207">
        <f>F123</f>
        <v>491500</v>
      </c>
    </row>
    <row r="123" spans="1:6" ht="42" customHeight="1">
      <c r="A123" s="80" t="s">
        <v>256</v>
      </c>
      <c r="B123" s="38" t="s">
        <v>8</v>
      </c>
      <c r="C123" s="69" t="s">
        <v>9</v>
      </c>
      <c r="D123" s="8" t="s">
        <v>318</v>
      </c>
      <c r="E123" s="171" t="s">
        <v>255</v>
      </c>
      <c r="F123" s="19">
        <v>491500</v>
      </c>
    </row>
    <row r="124" spans="1:6" ht="18.75" customHeight="1">
      <c r="A124" s="135" t="s">
        <v>158</v>
      </c>
      <c r="B124" s="203" t="s">
        <v>8</v>
      </c>
      <c r="C124" s="204" t="s">
        <v>9</v>
      </c>
      <c r="D124" s="205" t="s">
        <v>159</v>
      </c>
      <c r="E124" s="206"/>
      <c r="F124" s="207">
        <f>F125</f>
        <v>0</v>
      </c>
    </row>
    <row r="125" spans="1:6" ht="25.5" customHeight="1">
      <c r="A125" s="80" t="s">
        <v>111</v>
      </c>
      <c r="B125" s="38" t="s">
        <v>8</v>
      </c>
      <c r="C125" s="69" t="s">
        <v>9</v>
      </c>
      <c r="D125" s="8" t="s">
        <v>159</v>
      </c>
      <c r="E125" s="171" t="s">
        <v>113</v>
      </c>
      <c r="F125" s="19"/>
    </row>
    <row r="126" spans="1:6" ht="27.75" customHeight="1">
      <c r="A126" s="226" t="s">
        <v>160</v>
      </c>
      <c r="B126" s="212" t="s">
        <v>8</v>
      </c>
      <c r="C126" s="204" t="s">
        <v>9</v>
      </c>
      <c r="D126" s="204" t="s">
        <v>161</v>
      </c>
      <c r="E126" s="214"/>
      <c r="F126" s="215">
        <f>F127</f>
        <v>500000</v>
      </c>
    </row>
    <row r="127" spans="1:6" ht="35.25" customHeight="1">
      <c r="A127" s="80" t="s">
        <v>233</v>
      </c>
      <c r="B127" s="64" t="s">
        <v>8</v>
      </c>
      <c r="C127" s="8" t="s">
        <v>9</v>
      </c>
      <c r="D127" s="8" t="s">
        <v>161</v>
      </c>
      <c r="E127" s="171" t="s">
        <v>232</v>
      </c>
      <c r="F127" s="19">
        <v>500000</v>
      </c>
    </row>
    <row r="128" spans="1:6" ht="12.75">
      <c r="A128" s="30" t="s">
        <v>122</v>
      </c>
      <c r="B128" s="44" t="s">
        <v>8</v>
      </c>
      <c r="C128" s="221" t="s">
        <v>11</v>
      </c>
      <c r="D128" s="221"/>
      <c r="E128" s="222"/>
      <c r="F128" s="223">
        <f>F129+F131+F133</f>
        <v>1285307.37</v>
      </c>
    </row>
    <row r="129" spans="1:6" ht="18.75" customHeight="1">
      <c r="A129" s="135" t="s">
        <v>227</v>
      </c>
      <c r="B129" s="203" t="s">
        <v>8</v>
      </c>
      <c r="C129" s="204" t="s">
        <v>11</v>
      </c>
      <c r="D129" s="205" t="s">
        <v>254</v>
      </c>
      <c r="E129" s="206"/>
      <c r="F129" s="207">
        <f>F130</f>
        <v>897752.67</v>
      </c>
    </row>
    <row r="130" spans="1:6" ht="36" customHeight="1">
      <c r="A130" s="80" t="s">
        <v>256</v>
      </c>
      <c r="B130" s="38" t="s">
        <v>8</v>
      </c>
      <c r="C130" s="69" t="s">
        <v>11</v>
      </c>
      <c r="D130" s="8" t="s">
        <v>254</v>
      </c>
      <c r="E130" s="171" t="s">
        <v>255</v>
      </c>
      <c r="F130" s="19">
        <v>897752.67</v>
      </c>
    </row>
    <row r="131" spans="1:6" ht="25.5">
      <c r="A131" s="224" t="s">
        <v>123</v>
      </c>
      <c r="B131" s="219" t="s">
        <v>8</v>
      </c>
      <c r="C131" s="220" t="s">
        <v>11</v>
      </c>
      <c r="D131" s="204" t="s">
        <v>124</v>
      </c>
      <c r="E131" s="214"/>
      <c r="F131" s="215">
        <f>F132</f>
        <v>40000</v>
      </c>
    </row>
    <row r="132" spans="1:6" ht="12.75">
      <c r="A132" s="80" t="s">
        <v>111</v>
      </c>
      <c r="B132" s="218" t="s">
        <v>8</v>
      </c>
      <c r="C132" s="9" t="s">
        <v>11</v>
      </c>
      <c r="D132" s="8" t="s">
        <v>124</v>
      </c>
      <c r="E132" s="171" t="s">
        <v>113</v>
      </c>
      <c r="F132" s="19">
        <v>40000</v>
      </c>
    </row>
    <row r="133" spans="1:6" ht="15" customHeight="1">
      <c r="A133" s="93" t="s">
        <v>262</v>
      </c>
      <c r="B133" s="258" t="s">
        <v>8</v>
      </c>
      <c r="C133" s="259" t="s">
        <v>11</v>
      </c>
      <c r="D133" s="32" t="s">
        <v>263</v>
      </c>
      <c r="E133" s="259"/>
      <c r="F133" s="33">
        <f>F134</f>
        <v>347554.7</v>
      </c>
    </row>
    <row r="134" spans="1:6" ht="12.75">
      <c r="A134" s="80" t="s">
        <v>111</v>
      </c>
      <c r="B134" s="218" t="s">
        <v>8</v>
      </c>
      <c r="C134" s="9" t="s">
        <v>11</v>
      </c>
      <c r="D134" s="8" t="s">
        <v>263</v>
      </c>
      <c r="E134" s="9" t="s">
        <v>113</v>
      </c>
      <c r="F134" s="19">
        <v>347554.7</v>
      </c>
    </row>
    <row r="135" spans="1:6" ht="12.75">
      <c r="A135" s="30" t="s">
        <v>33</v>
      </c>
      <c r="B135" s="44" t="s">
        <v>8</v>
      </c>
      <c r="C135" s="92" t="s">
        <v>8</v>
      </c>
      <c r="D135" s="7"/>
      <c r="E135" s="163"/>
      <c r="F135" s="22">
        <f>F136</f>
        <v>39000</v>
      </c>
    </row>
    <row r="136" spans="1:6" ht="12.75">
      <c r="A136" s="35" t="s">
        <v>162</v>
      </c>
      <c r="B136" s="39" t="s">
        <v>8</v>
      </c>
      <c r="C136" s="71" t="s">
        <v>8</v>
      </c>
      <c r="D136" s="32" t="s">
        <v>163</v>
      </c>
      <c r="E136" s="164"/>
      <c r="F136" s="33">
        <f>F137</f>
        <v>39000</v>
      </c>
    </row>
    <row r="137" spans="1:6" ht="25.5">
      <c r="A137" s="13" t="s">
        <v>200</v>
      </c>
      <c r="B137" s="42" t="s">
        <v>8</v>
      </c>
      <c r="C137" s="69" t="s">
        <v>8</v>
      </c>
      <c r="D137" s="8" t="s">
        <v>163</v>
      </c>
      <c r="E137" s="171" t="s">
        <v>201</v>
      </c>
      <c r="F137" s="19">
        <v>39000</v>
      </c>
    </row>
    <row r="138" spans="1:6" ht="15.75">
      <c r="A138" s="241" t="s">
        <v>23</v>
      </c>
      <c r="B138" s="242" t="s">
        <v>3</v>
      </c>
      <c r="C138" s="243"/>
      <c r="D138" s="244"/>
      <c r="E138" s="245"/>
      <c r="F138" s="240">
        <f>F139+F171+F234+F246</f>
        <v>298587023.67</v>
      </c>
    </row>
    <row r="139" spans="1:6" ht="21.75" customHeight="1">
      <c r="A139" s="30" t="s">
        <v>24</v>
      </c>
      <c r="B139" s="43" t="s">
        <v>3</v>
      </c>
      <c r="C139" s="106" t="s">
        <v>2</v>
      </c>
      <c r="D139" s="10"/>
      <c r="E139" s="183"/>
      <c r="F139" s="22">
        <f>F140+F142+F151+F157+F160+F164+F166+F168</f>
        <v>71017592.22</v>
      </c>
    </row>
    <row r="140" spans="1:6" ht="12.75">
      <c r="A140" s="29" t="s">
        <v>176</v>
      </c>
      <c r="B140" s="41" t="s">
        <v>3</v>
      </c>
      <c r="C140" s="70" t="s">
        <v>2</v>
      </c>
      <c r="D140" s="12" t="s">
        <v>177</v>
      </c>
      <c r="E140" s="166"/>
      <c r="F140" s="18">
        <f>F141</f>
        <v>10586179.41</v>
      </c>
    </row>
    <row r="141" spans="1:6" ht="25.5">
      <c r="A141" s="80" t="s">
        <v>153</v>
      </c>
      <c r="B141" s="42" t="s">
        <v>3</v>
      </c>
      <c r="C141" s="69" t="s">
        <v>2</v>
      </c>
      <c r="D141" s="8" t="s">
        <v>177</v>
      </c>
      <c r="E141" s="171" t="s">
        <v>113</v>
      </c>
      <c r="F141" s="19">
        <f>10186179.41+400000</f>
        <v>10586179.41</v>
      </c>
    </row>
    <row r="142" spans="1:6" ht="16.5" customHeight="1">
      <c r="A142" s="29" t="s">
        <v>25</v>
      </c>
      <c r="B142" s="41" t="s">
        <v>3</v>
      </c>
      <c r="C142" s="70" t="s">
        <v>2</v>
      </c>
      <c r="D142" s="12" t="s">
        <v>164</v>
      </c>
      <c r="E142" s="166"/>
      <c r="F142" s="18">
        <f>SUM(F143:F150)</f>
        <v>23956652.220000003</v>
      </c>
    </row>
    <row r="143" spans="1:6" ht="25.5">
      <c r="A143" s="80" t="s">
        <v>148</v>
      </c>
      <c r="B143" s="46" t="s">
        <v>3</v>
      </c>
      <c r="C143" s="103" t="s">
        <v>2</v>
      </c>
      <c r="D143" s="8" t="s">
        <v>164</v>
      </c>
      <c r="E143" s="176" t="s">
        <v>150</v>
      </c>
      <c r="F143" s="19">
        <v>18384976.95</v>
      </c>
    </row>
    <row r="144" spans="1:6" ht="12.75">
      <c r="A144" s="80" t="s">
        <v>152</v>
      </c>
      <c r="B144" s="46" t="s">
        <v>3</v>
      </c>
      <c r="C144" s="103" t="s">
        <v>2</v>
      </c>
      <c r="D144" s="8" t="s">
        <v>164</v>
      </c>
      <c r="E144" s="176" t="s">
        <v>151</v>
      </c>
      <c r="F144" s="19">
        <v>362763.91</v>
      </c>
    </row>
    <row r="145" spans="1:6" ht="25.5">
      <c r="A145" s="80" t="s">
        <v>110</v>
      </c>
      <c r="B145" s="46" t="s">
        <v>3</v>
      </c>
      <c r="C145" s="103" t="s">
        <v>2</v>
      </c>
      <c r="D145" s="8" t="s">
        <v>164</v>
      </c>
      <c r="E145" s="176" t="s">
        <v>112</v>
      </c>
      <c r="F145" s="19"/>
    </row>
    <row r="146" spans="1:6" ht="25.5">
      <c r="A146" s="80" t="s">
        <v>153</v>
      </c>
      <c r="B146" s="46" t="s">
        <v>3</v>
      </c>
      <c r="C146" s="103" t="s">
        <v>2</v>
      </c>
      <c r="D146" s="8" t="s">
        <v>164</v>
      </c>
      <c r="E146" s="176" t="s">
        <v>113</v>
      </c>
      <c r="F146" s="19">
        <v>4202236.89</v>
      </c>
    </row>
    <row r="147" spans="1:6" ht="39" customHeight="1">
      <c r="A147" s="200" t="s">
        <v>165</v>
      </c>
      <c r="B147" s="227" t="s">
        <v>3</v>
      </c>
      <c r="C147" s="103" t="s">
        <v>2</v>
      </c>
      <c r="D147" s="8" t="s">
        <v>164</v>
      </c>
      <c r="E147" s="176" t="s">
        <v>166</v>
      </c>
      <c r="F147" s="19">
        <v>340000</v>
      </c>
    </row>
    <row r="148" spans="1:6" ht="63.75">
      <c r="A148" s="292" t="s">
        <v>147</v>
      </c>
      <c r="B148" s="46" t="s">
        <v>3</v>
      </c>
      <c r="C148" s="103" t="s">
        <v>2</v>
      </c>
      <c r="D148" s="8" t="s">
        <v>164</v>
      </c>
      <c r="E148" s="176" t="s">
        <v>143</v>
      </c>
      <c r="F148" s="19">
        <v>108008.91</v>
      </c>
    </row>
    <row r="149" spans="1:6" ht="12.75">
      <c r="A149" s="80" t="s">
        <v>142</v>
      </c>
      <c r="B149" s="46" t="s">
        <v>3</v>
      </c>
      <c r="C149" s="103" t="s">
        <v>2</v>
      </c>
      <c r="D149" s="8" t="s">
        <v>164</v>
      </c>
      <c r="E149" s="171" t="s">
        <v>145</v>
      </c>
      <c r="F149" s="19">
        <v>529680.17</v>
      </c>
    </row>
    <row r="150" spans="1:6" ht="12.75">
      <c r="A150" s="80" t="s">
        <v>144</v>
      </c>
      <c r="B150" s="46" t="s">
        <v>3</v>
      </c>
      <c r="C150" s="103" t="s">
        <v>2</v>
      </c>
      <c r="D150" s="8" t="s">
        <v>164</v>
      </c>
      <c r="E150" s="171" t="s">
        <v>146</v>
      </c>
      <c r="F150" s="19">
        <v>28985.39</v>
      </c>
    </row>
    <row r="151" spans="1:6" ht="39" customHeight="1">
      <c r="A151" s="226" t="s">
        <v>170</v>
      </c>
      <c r="B151" s="228" t="s">
        <v>3</v>
      </c>
      <c r="C151" s="229" t="s">
        <v>2</v>
      </c>
      <c r="D151" s="204" t="s">
        <v>241</v>
      </c>
      <c r="E151" s="214"/>
      <c r="F151" s="215">
        <f>SUM(F152:F156)</f>
        <v>30112000</v>
      </c>
    </row>
    <row r="152" spans="1:6" ht="25.5">
      <c r="A152" s="80" t="s">
        <v>148</v>
      </c>
      <c r="B152" s="46" t="s">
        <v>3</v>
      </c>
      <c r="C152" s="103" t="s">
        <v>2</v>
      </c>
      <c r="D152" s="8" t="s">
        <v>241</v>
      </c>
      <c r="E152" s="176" t="s">
        <v>150</v>
      </c>
      <c r="F152" s="19">
        <v>28704155.01</v>
      </c>
    </row>
    <row r="153" spans="1:6" ht="21.75" customHeight="1">
      <c r="A153" s="80" t="s">
        <v>152</v>
      </c>
      <c r="B153" s="46" t="s">
        <v>3</v>
      </c>
      <c r="C153" s="103" t="s">
        <v>2</v>
      </c>
      <c r="D153" s="8" t="s">
        <v>241</v>
      </c>
      <c r="E153" s="176" t="s">
        <v>151</v>
      </c>
      <c r="F153" s="19">
        <v>139100.11</v>
      </c>
    </row>
    <row r="154" spans="1:6" ht="15.75" customHeight="1">
      <c r="A154" s="80" t="s">
        <v>110</v>
      </c>
      <c r="B154" s="46" t="s">
        <v>3</v>
      </c>
      <c r="C154" s="103" t="s">
        <v>2</v>
      </c>
      <c r="D154" s="8" t="s">
        <v>241</v>
      </c>
      <c r="E154" s="176" t="s">
        <v>112</v>
      </c>
      <c r="F154" s="19">
        <v>287</v>
      </c>
    </row>
    <row r="155" spans="1:6" ht="27.75" customHeight="1">
      <c r="A155" s="80" t="s">
        <v>153</v>
      </c>
      <c r="B155" s="46" t="s">
        <v>3</v>
      </c>
      <c r="C155" s="103" t="s">
        <v>2</v>
      </c>
      <c r="D155" s="8" t="s">
        <v>241</v>
      </c>
      <c r="E155" s="176" t="s">
        <v>113</v>
      </c>
      <c r="F155" s="19">
        <v>223457.88</v>
      </c>
    </row>
    <row r="156" spans="1:6" ht="39.75" customHeight="1">
      <c r="A156" s="200" t="s">
        <v>165</v>
      </c>
      <c r="B156" s="227" t="s">
        <v>3</v>
      </c>
      <c r="C156" s="103" t="s">
        <v>2</v>
      </c>
      <c r="D156" s="8" t="s">
        <v>241</v>
      </c>
      <c r="E156" s="176" t="s">
        <v>166</v>
      </c>
      <c r="F156" s="19">
        <v>1045000</v>
      </c>
    </row>
    <row r="157" spans="1:6" ht="25.5">
      <c r="A157" s="35" t="s">
        <v>92</v>
      </c>
      <c r="B157" s="39" t="s">
        <v>3</v>
      </c>
      <c r="C157" s="71" t="s">
        <v>2</v>
      </c>
      <c r="D157" s="32" t="s">
        <v>167</v>
      </c>
      <c r="E157" s="164"/>
      <c r="F157" s="33">
        <f>F158+F159</f>
        <v>1126493.03</v>
      </c>
    </row>
    <row r="158" spans="1:6" ht="18.75" customHeight="1">
      <c r="A158" s="13" t="s">
        <v>152</v>
      </c>
      <c r="B158" s="38" t="s">
        <v>3</v>
      </c>
      <c r="C158" s="69" t="s">
        <v>2</v>
      </c>
      <c r="D158" s="8" t="s">
        <v>167</v>
      </c>
      <c r="E158" s="171" t="s">
        <v>151</v>
      </c>
      <c r="F158" s="19">
        <v>1026493.03</v>
      </c>
    </row>
    <row r="159" spans="1:6" ht="12.75">
      <c r="A159" s="13" t="s">
        <v>107</v>
      </c>
      <c r="B159" s="38" t="s">
        <v>3</v>
      </c>
      <c r="C159" s="69" t="s">
        <v>2</v>
      </c>
      <c r="D159" s="8" t="s">
        <v>167</v>
      </c>
      <c r="E159" s="171" t="s">
        <v>106</v>
      </c>
      <c r="F159" s="19">
        <v>100000</v>
      </c>
    </row>
    <row r="160" spans="1:6" ht="18.75" customHeight="1">
      <c r="A160" s="35" t="s">
        <v>50</v>
      </c>
      <c r="B160" s="39" t="s">
        <v>3</v>
      </c>
      <c r="C160" s="71" t="s">
        <v>2</v>
      </c>
      <c r="D160" s="32" t="s">
        <v>168</v>
      </c>
      <c r="E160" s="164"/>
      <c r="F160" s="33">
        <f>SUM(F161:F163)</f>
        <v>700000</v>
      </c>
    </row>
    <row r="161" spans="1:6" ht="26.25" customHeight="1">
      <c r="A161" s="80" t="s">
        <v>153</v>
      </c>
      <c r="B161" s="64" t="s">
        <v>3</v>
      </c>
      <c r="C161" s="8" t="s">
        <v>2</v>
      </c>
      <c r="D161" s="8" t="s">
        <v>168</v>
      </c>
      <c r="E161" s="8" t="s">
        <v>113</v>
      </c>
      <c r="F161" s="19">
        <v>470268</v>
      </c>
    </row>
    <row r="162" spans="1:6" ht="25.5">
      <c r="A162" s="80" t="s">
        <v>148</v>
      </c>
      <c r="B162" s="64" t="s">
        <v>3</v>
      </c>
      <c r="C162" s="8" t="s">
        <v>2</v>
      </c>
      <c r="D162" s="8" t="s">
        <v>168</v>
      </c>
      <c r="E162" s="8" t="s">
        <v>150</v>
      </c>
      <c r="F162" s="19">
        <v>129732</v>
      </c>
    </row>
    <row r="163" spans="1:6" ht="12.75">
      <c r="A163" s="13" t="s">
        <v>107</v>
      </c>
      <c r="B163" s="64" t="s">
        <v>3</v>
      </c>
      <c r="C163" s="8" t="s">
        <v>2</v>
      </c>
      <c r="D163" s="8" t="s">
        <v>168</v>
      </c>
      <c r="E163" s="8" t="s">
        <v>106</v>
      </c>
      <c r="F163" s="19">
        <v>100000</v>
      </c>
    </row>
    <row r="164" spans="1:6" ht="18.75" customHeight="1">
      <c r="A164" s="35" t="s">
        <v>265</v>
      </c>
      <c r="B164" s="39" t="s">
        <v>3</v>
      </c>
      <c r="C164" s="71" t="s">
        <v>2</v>
      </c>
      <c r="D164" s="32" t="s">
        <v>264</v>
      </c>
      <c r="E164" s="164"/>
      <c r="F164" s="33">
        <f>F165</f>
        <v>315000</v>
      </c>
    </row>
    <row r="165" spans="1:6" ht="25.5">
      <c r="A165" s="13" t="s">
        <v>200</v>
      </c>
      <c r="B165" s="38" t="s">
        <v>3</v>
      </c>
      <c r="C165" s="69" t="s">
        <v>2</v>
      </c>
      <c r="D165" s="8" t="s">
        <v>264</v>
      </c>
      <c r="E165" s="8" t="s">
        <v>201</v>
      </c>
      <c r="F165" s="19">
        <v>315000</v>
      </c>
    </row>
    <row r="166" spans="1:6" ht="25.5">
      <c r="A166" s="35" t="s">
        <v>266</v>
      </c>
      <c r="B166" s="39" t="s">
        <v>3</v>
      </c>
      <c r="C166" s="71" t="s">
        <v>2</v>
      </c>
      <c r="D166" s="32" t="s">
        <v>267</v>
      </c>
      <c r="E166" s="164"/>
      <c r="F166" s="33">
        <f>F167</f>
        <v>35000</v>
      </c>
    </row>
    <row r="167" spans="1:6" ht="25.5">
      <c r="A167" s="13" t="s">
        <v>200</v>
      </c>
      <c r="B167" s="38" t="s">
        <v>3</v>
      </c>
      <c r="C167" s="69" t="s">
        <v>2</v>
      </c>
      <c r="D167" s="8" t="s">
        <v>267</v>
      </c>
      <c r="E167" s="8" t="s">
        <v>201</v>
      </c>
      <c r="F167" s="19">
        <v>35000</v>
      </c>
    </row>
    <row r="168" spans="1:6" ht="12.75">
      <c r="A168" s="35" t="s">
        <v>227</v>
      </c>
      <c r="B168" s="39" t="s">
        <v>3</v>
      </c>
      <c r="C168" s="71" t="s">
        <v>2</v>
      </c>
      <c r="D168" s="32" t="s">
        <v>243</v>
      </c>
      <c r="E168" s="164"/>
      <c r="F168" s="33">
        <f>SUM(F169:F170)</f>
        <v>4186267.56</v>
      </c>
    </row>
    <row r="169" spans="1:6" ht="25.5">
      <c r="A169" s="80" t="s">
        <v>148</v>
      </c>
      <c r="B169" s="38" t="s">
        <v>3</v>
      </c>
      <c r="C169" s="69" t="s">
        <v>2</v>
      </c>
      <c r="D169" s="8" t="s">
        <v>243</v>
      </c>
      <c r="E169" s="8" t="s">
        <v>150</v>
      </c>
      <c r="F169" s="19">
        <v>876267.56</v>
      </c>
    </row>
    <row r="170" spans="1:6" ht="25.5">
      <c r="A170" s="80" t="s">
        <v>153</v>
      </c>
      <c r="B170" s="38" t="s">
        <v>3</v>
      </c>
      <c r="C170" s="69" t="s">
        <v>2</v>
      </c>
      <c r="D170" s="8" t="s">
        <v>243</v>
      </c>
      <c r="E170" s="8" t="s">
        <v>113</v>
      </c>
      <c r="F170" s="19">
        <f>1980000+1330000</f>
        <v>3310000</v>
      </c>
    </row>
    <row r="171" spans="1:6" ht="16.5" customHeight="1">
      <c r="A171" s="30" t="s">
        <v>26</v>
      </c>
      <c r="B171" s="44" t="s">
        <v>3</v>
      </c>
      <c r="C171" s="100" t="s">
        <v>9</v>
      </c>
      <c r="D171" s="7"/>
      <c r="E171" s="186"/>
      <c r="F171" s="22">
        <f>F172+F174+F182+F184+F191+F193+F195+F197+F199+F202+F206+F215+F217+F220+F222+F224+F226+F228+F230+F232</f>
        <v>212417519.70000002</v>
      </c>
    </row>
    <row r="172" spans="1:6" ht="17.25" customHeight="1">
      <c r="A172" s="233" t="s">
        <v>319</v>
      </c>
      <c r="B172" s="232" t="s">
        <v>3</v>
      </c>
      <c r="C172" s="101" t="s">
        <v>9</v>
      </c>
      <c r="D172" s="197" t="s">
        <v>320</v>
      </c>
      <c r="E172" s="187"/>
      <c r="F172" s="18">
        <f>F173</f>
        <v>1085280</v>
      </c>
    </row>
    <row r="173" spans="1:6" ht="12.75">
      <c r="A173" s="13" t="s">
        <v>107</v>
      </c>
      <c r="B173" s="64" t="s">
        <v>3</v>
      </c>
      <c r="C173" s="8" t="s">
        <v>9</v>
      </c>
      <c r="D173" s="8" t="s">
        <v>320</v>
      </c>
      <c r="E173" s="176" t="s">
        <v>106</v>
      </c>
      <c r="F173" s="19">
        <v>1085280</v>
      </c>
    </row>
    <row r="174" spans="1:6" ht="57" customHeight="1">
      <c r="A174" s="35" t="s">
        <v>58</v>
      </c>
      <c r="B174" s="45" t="s">
        <v>3</v>
      </c>
      <c r="C174" s="102" t="s">
        <v>9</v>
      </c>
      <c r="D174" s="32" t="s">
        <v>169</v>
      </c>
      <c r="E174" s="184"/>
      <c r="F174" s="33">
        <f>SUM(F175:F181)</f>
        <v>13146999.999999998</v>
      </c>
    </row>
    <row r="175" spans="1:6" ht="25.5">
      <c r="A175" s="80" t="s">
        <v>148</v>
      </c>
      <c r="B175" s="46" t="s">
        <v>3</v>
      </c>
      <c r="C175" s="103" t="s">
        <v>9</v>
      </c>
      <c r="D175" s="8" t="s">
        <v>169</v>
      </c>
      <c r="E175" s="176" t="s">
        <v>150</v>
      </c>
      <c r="F175" s="19">
        <v>8777500</v>
      </c>
    </row>
    <row r="176" spans="1:6" ht="12.75">
      <c r="A176" s="80" t="s">
        <v>152</v>
      </c>
      <c r="B176" s="46" t="s">
        <v>3</v>
      </c>
      <c r="C176" s="103" t="s">
        <v>9</v>
      </c>
      <c r="D176" s="8" t="s">
        <v>169</v>
      </c>
      <c r="E176" s="176" t="s">
        <v>151</v>
      </c>
      <c r="F176" s="19">
        <v>184199.11</v>
      </c>
    </row>
    <row r="177" spans="1:6" ht="25.5">
      <c r="A177" s="80" t="s">
        <v>110</v>
      </c>
      <c r="B177" s="46" t="s">
        <v>3</v>
      </c>
      <c r="C177" s="103" t="s">
        <v>9</v>
      </c>
      <c r="D177" s="8" t="s">
        <v>169</v>
      </c>
      <c r="E177" s="176" t="s">
        <v>112</v>
      </c>
      <c r="F177" s="19"/>
    </row>
    <row r="178" spans="1:6" ht="25.5">
      <c r="A178" s="80" t="s">
        <v>153</v>
      </c>
      <c r="B178" s="46" t="s">
        <v>3</v>
      </c>
      <c r="C178" s="103" t="s">
        <v>9</v>
      </c>
      <c r="D178" s="8" t="s">
        <v>169</v>
      </c>
      <c r="E178" s="176" t="s">
        <v>113</v>
      </c>
      <c r="F178" s="19">
        <v>3792933.27</v>
      </c>
    </row>
    <row r="179" spans="1:6" ht="25.5">
      <c r="A179" s="80" t="s">
        <v>172</v>
      </c>
      <c r="B179" s="46" t="s">
        <v>3</v>
      </c>
      <c r="C179" s="103" t="s">
        <v>9</v>
      </c>
      <c r="D179" s="8" t="s">
        <v>169</v>
      </c>
      <c r="E179" s="176" t="s">
        <v>173</v>
      </c>
      <c r="F179" s="19">
        <v>309987.7</v>
      </c>
    </row>
    <row r="180" spans="1:6" ht="18" customHeight="1">
      <c r="A180" s="80" t="s">
        <v>142</v>
      </c>
      <c r="B180" s="46" t="s">
        <v>3</v>
      </c>
      <c r="C180" s="103" t="s">
        <v>9</v>
      </c>
      <c r="D180" s="8" t="s">
        <v>169</v>
      </c>
      <c r="E180" s="171" t="s">
        <v>145</v>
      </c>
      <c r="F180" s="19">
        <v>74996.23</v>
      </c>
    </row>
    <row r="181" spans="1:6" ht="12.75">
      <c r="A181" s="80" t="s">
        <v>144</v>
      </c>
      <c r="B181" s="46" t="s">
        <v>3</v>
      </c>
      <c r="C181" s="103" t="s">
        <v>9</v>
      </c>
      <c r="D181" s="8" t="s">
        <v>169</v>
      </c>
      <c r="E181" s="171" t="s">
        <v>146</v>
      </c>
      <c r="F181" s="19">
        <v>7383.69</v>
      </c>
    </row>
    <row r="182" spans="1:6" ht="12.75">
      <c r="A182" s="196" t="s">
        <v>178</v>
      </c>
      <c r="B182" s="230" t="s">
        <v>3</v>
      </c>
      <c r="C182" s="231" t="s">
        <v>9</v>
      </c>
      <c r="D182" s="197" t="s">
        <v>179</v>
      </c>
      <c r="E182" s="198"/>
      <c r="F182" s="199">
        <f>F183</f>
        <v>2486315.59</v>
      </c>
    </row>
    <row r="183" spans="1:6" ht="25.5">
      <c r="A183" s="80" t="s">
        <v>153</v>
      </c>
      <c r="B183" s="46" t="s">
        <v>3</v>
      </c>
      <c r="C183" s="103" t="s">
        <v>9</v>
      </c>
      <c r="D183" s="8" t="s">
        <v>179</v>
      </c>
      <c r="E183" s="171" t="s">
        <v>113</v>
      </c>
      <c r="F183" s="19">
        <v>2486315.59</v>
      </c>
    </row>
    <row r="184" spans="1:6" ht="12.75">
      <c r="A184" s="29" t="s">
        <v>27</v>
      </c>
      <c r="B184" s="47" t="s">
        <v>3</v>
      </c>
      <c r="C184" s="101" t="s">
        <v>9</v>
      </c>
      <c r="D184" s="12" t="s">
        <v>174</v>
      </c>
      <c r="E184" s="187"/>
      <c r="F184" s="18">
        <f>SUM(F185:F190)</f>
        <v>18254805.53</v>
      </c>
    </row>
    <row r="185" spans="1:6" ht="18" customHeight="1">
      <c r="A185" s="80" t="s">
        <v>152</v>
      </c>
      <c r="B185" s="46" t="s">
        <v>3</v>
      </c>
      <c r="C185" s="103" t="s">
        <v>9</v>
      </c>
      <c r="D185" s="8" t="s">
        <v>174</v>
      </c>
      <c r="E185" s="176" t="s">
        <v>151</v>
      </c>
      <c r="F185" s="19">
        <v>32881.84</v>
      </c>
    </row>
    <row r="186" spans="1:6" ht="25.5">
      <c r="A186" s="80" t="s">
        <v>153</v>
      </c>
      <c r="B186" s="46" t="s">
        <v>3</v>
      </c>
      <c r="C186" s="103" t="s">
        <v>9</v>
      </c>
      <c r="D186" s="8" t="s">
        <v>174</v>
      </c>
      <c r="E186" s="176" t="s">
        <v>113</v>
      </c>
      <c r="F186" s="19">
        <v>7025852.11</v>
      </c>
    </row>
    <row r="187" spans="1:6" ht="38.25">
      <c r="A187" s="200" t="s">
        <v>165</v>
      </c>
      <c r="B187" s="227" t="s">
        <v>3</v>
      </c>
      <c r="C187" s="103" t="s">
        <v>9</v>
      </c>
      <c r="D187" s="8" t="s">
        <v>174</v>
      </c>
      <c r="E187" s="176" t="s">
        <v>166</v>
      </c>
      <c r="F187" s="19">
        <v>9775584.6</v>
      </c>
    </row>
    <row r="188" spans="1:6" ht="63.75">
      <c r="A188" s="293" t="s">
        <v>147</v>
      </c>
      <c r="B188" s="227" t="s">
        <v>3</v>
      </c>
      <c r="C188" s="103" t="s">
        <v>9</v>
      </c>
      <c r="D188" s="8" t="s">
        <v>174</v>
      </c>
      <c r="E188" s="176" t="s">
        <v>143</v>
      </c>
      <c r="F188" s="19">
        <v>168443.99</v>
      </c>
    </row>
    <row r="189" spans="1:6" ht="18.75" customHeight="1">
      <c r="A189" s="254" t="s">
        <v>142</v>
      </c>
      <c r="B189" s="227" t="s">
        <v>3</v>
      </c>
      <c r="C189" s="103" t="s">
        <v>9</v>
      </c>
      <c r="D189" s="8" t="s">
        <v>174</v>
      </c>
      <c r="E189" s="171" t="s">
        <v>145</v>
      </c>
      <c r="F189" s="19">
        <v>1148296.28</v>
      </c>
    </row>
    <row r="190" spans="1:6" ht="15.75" customHeight="1">
      <c r="A190" s="254" t="s">
        <v>144</v>
      </c>
      <c r="B190" s="227" t="s">
        <v>3</v>
      </c>
      <c r="C190" s="103" t="s">
        <v>9</v>
      </c>
      <c r="D190" s="8" t="s">
        <v>174</v>
      </c>
      <c r="E190" s="171" t="s">
        <v>146</v>
      </c>
      <c r="F190" s="19">
        <v>103746.71</v>
      </c>
    </row>
    <row r="191" spans="1:6" ht="12.75">
      <c r="A191" s="255" t="s">
        <v>227</v>
      </c>
      <c r="B191" s="63" t="s">
        <v>3</v>
      </c>
      <c r="C191" s="71" t="s">
        <v>9</v>
      </c>
      <c r="D191" s="32" t="s">
        <v>243</v>
      </c>
      <c r="E191" s="164"/>
      <c r="F191" s="33">
        <f>F192</f>
        <v>9991078.59</v>
      </c>
    </row>
    <row r="192" spans="1:6" ht="24.75" customHeight="1">
      <c r="A192" s="254" t="s">
        <v>153</v>
      </c>
      <c r="B192" s="64" t="s">
        <v>3</v>
      </c>
      <c r="C192" s="69" t="s">
        <v>9</v>
      </c>
      <c r="D192" s="8" t="s">
        <v>243</v>
      </c>
      <c r="E192" s="8" t="s">
        <v>113</v>
      </c>
      <c r="F192" s="19">
        <f>6179000+2835000+977078.59</f>
        <v>9991078.59</v>
      </c>
    </row>
    <row r="193" spans="1:6" ht="31.5" customHeight="1">
      <c r="A193" s="255" t="s">
        <v>323</v>
      </c>
      <c r="B193" s="63" t="s">
        <v>3</v>
      </c>
      <c r="C193" s="71" t="s">
        <v>9</v>
      </c>
      <c r="D193" s="32" t="s">
        <v>324</v>
      </c>
      <c r="E193" s="164"/>
      <c r="F193" s="33">
        <f>F194</f>
        <v>246000</v>
      </c>
    </row>
    <row r="194" spans="1:6" ht="12.75">
      <c r="A194" s="13" t="s">
        <v>107</v>
      </c>
      <c r="B194" s="64" t="s">
        <v>3</v>
      </c>
      <c r="C194" s="69" t="s">
        <v>9</v>
      </c>
      <c r="D194" s="8" t="s">
        <v>324</v>
      </c>
      <c r="E194" s="8" t="s">
        <v>106</v>
      </c>
      <c r="F194" s="19">
        <v>246000</v>
      </c>
    </row>
    <row r="195" spans="1:6" ht="12.75">
      <c r="A195" s="256" t="s">
        <v>28</v>
      </c>
      <c r="B195" s="67" t="s">
        <v>3</v>
      </c>
      <c r="C195" s="101" t="s">
        <v>9</v>
      </c>
      <c r="D195" s="12" t="s">
        <v>175</v>
      </c>
      <c r="E195" s="187"/>
      <c r="F195" s="18">
        <f>F196</f>
        <v>17914000</v>
      </c>
    </row>
    <row r="196" spans="1:6" ht="41.25" customHeight="1">
      <c r="A196" s="200" t="s">
        <v>165</v>
      </c>
      <c r="B196" s="227" t="s">
        <v>3</v>
      </c>
      <c r="C196" s="103" t="s">
        <v>9</v>
      </c>
      <c r="D196" s="8" t="s">
        <v>175</v>
      </c>
      <c r="E196" s="185" t="s">
        <v>166</v>
      </c>
      <c r="F196" s="19">
        <v>17914000</v>
      </c>
    </row>
    <row r="197" spans="1:6" ht="15" customHeight="1">
      <c r="A197" s="256" t="s">
        <v>180</v>
      </c>
      <c r="B197" s="67" t="s">
        <v>3</v>
      </c>
      <c r="C197" s="101" t="s">
        <v>9</v>
      </c>
      <c r="D197" s="12" t="s">
        <v>181</v>
      </c>
      <c r="E197" s="187"/>
      <c r="F197" s="18">
        <f>F198</f>
        <v>197505</v>
      </c>
    </row>
    <row r="198" spans="1:6" ht="29.25" customHeight="1">
      <c r="A198" s="254" t="s">
        <v>153</v>
      </c>
      <c r="B198" s="227" t="s">
        <v>3</v>
      </c>
      <c r="C198" s="103" t="s">
        <v>9</v>
      </c>
      <c r="D198" s="8" t="s">
        <v>181</v>
      </c>
      <c r="E198" s="185" t="s">
        <v>113</v>
      </c>
      <c r="F198" s="19">
        <v>197505</v>
      </c>
    </row>
    <row r="199" spans="1:6" ht="32.25" customHeight="1">
      <c r="A199" s="35" t="s">
        <v>92</v>
      </c>
      <c r="B199" s="39" t="s">
        <v>3</v>
      </c>
      <c r="C199" s="71" t="s">
        <v>9</v>
      </c>
      <c r="D199" s="32" t="s">
        <v>167</v>
      </c>
      <c r="E199" s="164"/>
      <c r="F199" s="33">
        <f>F200+F201</f>
        <v>5394506.97</v>
      </c>
    </row>
    <row r="200" spans="1:6" ht="19.5" customHeight="1">
      <c r="A200" s="13" t="s">
        <v>152</v>
      </c>
      <c r="B200" s="38" t="s">
        <v>3</v>
      </c>
      <c r="C200" s="69" t="s">
        <v>9</v>
      </c>
      <c r="D200" s="8" t="s">
        <v>167</v>
      </c>
      <c r="E200" s="171" t="s">
        <v>151</v>
      </c>
      <c r="F200" s="23">
        <v>4087629.73</v>
      </c>
    </row>
    <row r="201" spans="1:6" ht="15.75" customHeight="1">
      <c r="A201" s="13" t="s">
        <v>107</v>
      </c>
      <c r="B201" s="38" t="s">
        <v>3</v>
      </c>
      <c r="C201" s="69" t="s">
        <v>9</v>
      </c>
      <c r="D201" s="8" t="s">
        <v>167</v>
      </c>
      <c r="E201" s="171" t="s">
        <v>106</v>
      </c>
      <c r="F201" s="19">
        <v>1306877.24</v>
      </c>
    </row>
    <row r="202" spans="1:6" ht="18.75" customHeight="1">
      <c r="A202" s="35" t="s">
        <v>50</v>
      </c>
      <c r="B202" s="39" t="s">
        <v>3</v>
      </c>
      <c r="C202" s="71" t="s">
        <v>9</v>
      </c>
      <c r="D202" s="32" t="s">
        <v>168</v>
      </c>
      <c r="E202" s="164"/>
      <c r="F202" s="33">
        <f>SUM(F203:F205)</f>
        <v>107000</v>
      </c>
    </row>
    <row r="203" spans="1:6" ht="25.5">
      <c r="A203" s="80" t="s">
        <v>153</v>
      </c>
      <c r="B203" s="64" t="s">
        <v>3</v>
      </c>
      <c r="C203" s="8" t="s">
        <v>9</v>
      </c>
      <c r="D203" s="8" t="s">
        <v>168</v>
      </c>
      <c r="E203" s="8" t="s">
        <v>113</v>
      </c>
      <c r="F203" s="19">
        <v>72000</v>
      </c>
    </row>
    <row r="204" spans="1:6" ht="25.5">
      <c r="A204" s="80" t="s">
        <v>148</v>
      </c>
      <c r="B204" s="64" t="s">
        <v>3</v>
      </c>
      <c r="C204" s="8" t="s">
        <v>9</v>
      </c>
      <c r="D204" s="8" t="s">
        <v>168</v>
      </c>
      <c r="E204" s="8" t="s">
        <v>150</v>
      </c>
      <c r="F204" s="19">
        <v>15000</v>
      </c>
    </row>
    <row r="205" spans="1:6" ht="12.75">
      <c r="A205" s="13" t="s">
        <v>107</v>
      </c>
      <c r="B205" s="64" t="s">
        <v>3</v>
      </c>
      <c r="C205" s="8" t="s">
        <v>9</v>
      </c>
      <c r="D205" s="8" t="s">
        <v>168</v>
      </c>
      <c r="E205" s="8" t="s">
        <v>106</v>
      </c>
      <c r="F205" s="19">
        <v>20000</v>
      </c>
    </row>
    <row r="206" spans="1:6" ht="54" customHeight="1">
      <c r="A206" s="233" t="s">
        <v>182</v>
      </c>
      <c r="B206" s="232" t="s">
        <v>3</v>
      </c>
      <c r="C206" s="101" t="s">
        <v>9</v>
      </c>
      <c r="D206" s="197" t="s">
        <v>171</v>
      </c>
      <c r="E206" s="187"/>
      <c r="F206" s="18">
        <f>SUM(F207:F214)</f>
        <v>139997000</v>
      </c>
    </row>
    <row r="207" spans="1:6" ht="25.5">
      <c r="A207" s="80" t="s">
        <v>148</v>
      </c>
      <c r="B207" s="64" t="s">
        <v>3</v>
      </c>
      <c r="C207" s="8" t="s">
        <v>9</v>
      </c>
      <c r="D207" s="8" t="s">
        <v>171</v>
      </c>
      <c r="E207" s="176" t="s">
        <v>150</v>
      </c>
      <c r="F207" s="19">
        <v>72990173.28</v>
      </c>
    </row>
    <row r="208" spans="1:6" ht="12.75">
      <c r="A208" s="80" t="s">
        <v>152</v>
      </c>
      <c r="B208" s="64" t="s">
        <v>3</v>
      </c>
      <c r="C208" s="8" t="s">
        <v>9</v>
      </c>
      <c r="D208" s="8" t="s">
        <v>171</v>
      </c>
      <c r="E208" s="176" t="s">
        <v>151</v>
      </c>
      <c r="F208" s="19">
        <v>688296.1</v>
      </c>
    </row>
    <row r="209" spans="1:6" ht="25.5">
      <c r="A209" s="80" t="s">
        <v>110</v>
      </c>
      <c r="B209" s="64" t="s">
        <v>3</v>
      </c>
      <c r="C209" s="8" t="s">
        <v>9</v>
      </c>
      <c r="D209" s="8" t="s">
        <v>171</v>
      </c>
      <c r="E209" s="176" t="s">
        <v>112</v>
      </c>
      <c r="F209" s="19"/>
    </row>
    <row r="210" spans="1:6" ht="25.5">
      <c r="A210" s="80" t="s">
        <v>153</v>
      </c>
      <c r="B210" s="64" t="s">
        <v>3</v>
      </c>
      <c r="C210" s="8" t="s">
        <v>9</v>
      </c>
      <c r="D210" s="8" t="s">
        <v>171</v>
      </c>
      <c r="E210" s="176" t="s">
        <v>113</v>
      </c>
      <c r="F210" s="19">
        <v>3520632.09</v>
      </c>
    </row>
    <row r="211" spans="1:6" ht="38.25">
      <c r="A211" s="200" t="s">
        <v>165</v>
      </c>
      <c r="B211" s="64" t="s">
        <v>3</v>
      </c>
      <c r="C211" s="8" t="s">
        <v>9</v>
      </c>
      <c r="D211" s="8" t="s">
        <v>171</v>
      </c>
      <c r="E211" s="176" t="s">
        <v>166</v>
      </c>
      <c r="F211" s="19">
        <v>62751198</v>
      </c>
    </row>
    <row r="212" spans="1:6" ht="12.75">
      <c r="A212" s="80" t="s">
        <v>147</v>
      </c>
      <c r="B212" s="64" t="s">
        <v>3</v>
      </c>
      <c r="C212" s="8" t="s">
        <v>9</v>
      </c>
      <c r="D212" s="8" t="s">
        <v>171</v>
      </c>
      <c r="E212" s="176" t="s">
        <v>143</v>
      </c>
      <c r="F212" s="19"/>
    </row>
    <row r="213" spans="1:6" ht="12.75">
      <c r="A213" s="80" t="s">
        <v>142</v>
      </c>
      <c r="B213" s="64" t="s">
        <v>3</v>
      </c>
      <c r="C213" s="8" t="s">
        <v>9</v>
      </c>
      <c r="D213" s="8" t="s">
        <v>171</v>
      </c>
      <c r="E213" s="171" t="s">
        <v>145</v>
      </c>
      <c r="F213" s="19"/>
    </row>
    <row r="214" spans="1:6" ht="12.75">
      <c r="A214" s="80" t="s">
        <v>144</v>
      </c>
      <c r="B214" s="64" t="s">
        <v>3</v>
      </c>
      <c r="C214" s="8" t="s">
        <v>9</v>
      </c>
      <c r="D214" s="8" t="s">
        <v>171</v>
      </c>
      <c r="E214" s="171" t="s">
        <v>146</v>
      </c>
      <c r="F214" s="19">
        <v>46700.53</v>
      </c>
    </row>
    <row r="215" spans="1:6" ht="38.25">
      <c r="A215" s="233" t="s">
        <v>268</v>
      </c>
      <c r="B215" s="232" t="s">
        <v>3</v>
      </c>
      <c r="C215" s="101" t="s">
        <v>9</v>
      </c>
      <c r="D215" s="197" t="s">
        <v>269</v>
      </c>
      <c r="E215" s="187"/>
      <c r="F215" s="18">
        <f>F216</f>
        <v>80400</v>
      </c>
    </row>
    <row r="216" spans="1:6" ht="25.5">
      <c r="A216" s="80" t="s">
        <v>148</v>
      </c>
      <c r="B216" s="64" t="s">
        <v>3</v>
      </c>
      <c r="C216" s="8" t="s">
        <v>9</v>
      </c>
      <c r="D216" s="8" t="s">
        <v>269</v>
      </c>
      <c r="E216" s="176" t="s">
        <v>150</v>
      </c>
      <c r="F216" s="19">
        <v>80400</v>
      </c>
    </row>
    <row r="217" spans="1:6" ht="25.5">
      <c r="A217" s="233" t="s">
        <v>270</v>
      </c>
      <c r="B217" s="232" t="s">
        <v>3</v>
      </c>
      <c r="C217" s="101" t="s">
        <v>9</v>
      </c>
      <c r="D217" s="197" t="s">
        <v>271</v>
      </c>
      <c r="E217" s="187"/>
      <c r="F217" s="18">
        <f>F218+F219</f>
        <v>590000</v>
      </c>
    </row>
    <row r="218" spans="1:6" ht="25.5">
      <c r="A218" s="80" t="s">
        <v>153</v>
      </c>
      <c r="B218" s="64" t="s">
        <v>3</v>
      </c>
      <c r="C218" s="8" t="s">
        <v>9</v>
      </c>
      <c r="D218" s="8" t="s">
        <v>271</v>
      </c>
      <c r="E218" s="176" t="s">
        <v>113</v>
      </c>
      <c r="F218" s="19">
        <f>257140+31860</f>
        <v>289000</v>
      </c>
    </row>
    <row r="219" spans="1:6" ht="12.75">
      <c r="A219" s="13" t="s">
        <v>107</v>
      </c>
      <c r="B219" s="64" t="s">
        <v>3</v>
      </c>
      <c r="C219" s="8" t="s">
        <v>9</v>
      </c>
      <c r="D219" s="8" t="s">
        <v>271</v>
      </c>
      <c r="E219" s="176" t="s">
        <v>106</v>
      </c>
      <c r="F219" s="19">
        <v>301000</v>
      </c>
    </row>
    <row r="220" spans="1:6" ht="38.25">
      <c r="A220" s="255" t="s">
        <v>339</v>
      </c>
      <c r="B220" s="63" t="s">
        <v>3</v>
      </c>
      <c r="C220" s="71" t="s">
        <v>9</v>
      </c>
      <c r="D220" s="32" t="s">
        <v>340</v>
      </c>
      <c r="E220" s="164"/>
      <c r="F220" s="33">
        <f>F221</f>
        <v>27000</v>
      </c>
    </row>
    <row r="221" spans="1:6" ht="12.75">
      <c r="A221" s="13" t="s">
        <v>107</v>
      </c>
      <c r="B221" s="64" t="s">
        <v>3</v>
      </c>
      <c r="C221" s="69" t="s">
        <v>9</v>
      </c>
      <c r="D221" s="8" t="s">
        <v>340</v>
      </c>
      <c r="E221" s="8" t="s">
        <v>106</v>
      </c>
      <c r="F221" s="19">
        <v>27000</v>
      </c>
    </row>
    <row r="222" spans="1:6" ht="12.75">
      <c r="A222" s="233" t="s">
        <v>292</v>
      </c>
      <c r="B222" s="232" t="s">
        <v>3</v>
      </c>
      <c r="C222" s="101" t="s">
        <v>9</v>
      </c>
      <c r="D222" s="197" t="s">
        <v>293</v>
      </c>
      <c r="E222" s="187"/>
      <c r="F222" s="18">
        <f>F223</f>
        <v>988117</v>
      </c>
    </row>
    <row r="223" spans="1:6" ht="12.75">
      <c r="A223" s="13" t="s">
        <v>107</v>
      </c>
      <c r="B223" s="64" t="s">
        <v>3</v>
      </c>
      <c r="C223" s="8" t="s">
        <v>9</v>
      </c>
      <c r="D223" s="8" t="s">
        <v>293</v>
      </c>
      <c r="E223" s="176" t="s">
        <v>106</v>
      </c>
      <c r="F223" s="19">
        <v>988117</v>
      </c>
    </row>
    <row r="224" spans="1:6" ht="25.5">
      <c r="A224" s="233" t="s">
        <v>294</v>
      </c>
      <c r="B224" s="232" t="s">
        <v>3</v>
      </c>
      <c r="C224" s="101" t="s">
        <v>9</v>
      </c>
      <c r="D224" s="197" t="s">
        <v>338</v>
      </c>
      <c r="E224" s="187"/>
      <c r="F224" s="18">
        <f>F225</f>
        <v>50000</v>
      </c>
    </row>
    <row r="225" spans="1:6" ht="12.75">
      <c r="A225" s="13" t="s">
        <v>107</v>
      </c>
      <c r="B225" s="64" t="s">
        <v>3</v>
      </c>
      <c r="C225" s="8" t="s">
        <v>9</v>
      </c>
      <c r="D225" s="8" t="s">
        <v>338</v>
      </c>
      <c r="E225" s="176" t="s">
        <v>106</v>
      </c>
      <c r="F225" s="19">
        <v>50000</v>
      </c>
    </row>
    <row r="226" spans="1:6" ht="12.75">
      <c r="A226" s="233" t="s">
        <v>321</v>
      </c>
      <c r="B226" s="232" t="s">
        <v>3</v>
      </c>
      <c r="C226" s="101" t="s">
        <v>9</v>
      </c>
      <c r="D226" s="197" t="s">
        <v>322</v>
      </c>
      <c r="E226" s="187"/>
      <c r="F226" s="18">
        <f>F227</f>
        <v>38211.02</v>
      </c>
    </row>
    <row r="227" spans="1:6" ht="20.25" customHeight="1">
      <c r="A227" s="80" t="s">
        <v>148</v>
      </c>
      <c r="B227" s="64" t="s">
        <v>3</v>
      </c>
      <c r="C227" s="8" t="s">
        <v>9</v>
      </c>
      <c r="D227" s="8" t="s">
        <v>322</v>
      </c>
      <c r="E227" s="176" t="s">
        <v>150</v>
      </c>
      <c r="F227" s="19">
        <v>38211.02</v>
      </c>
    </row>
    <row r="228" spans="1:6" ht="25.5">
      <c r="A228" s="233" t="s">
        <v>325</v>
      </c>
      <c r="B228" s="232" t="s">
        <v>3</v>
      </c>
      <c r="C228" s="101" t="s">
        <v>9</v>
      </c>
      <c r="D228" s="197" t="s">
        <v>326</v>
      </c>
      <c r="E228" s="187"/>
      <c r="F228" s="18">
        <f>F229</f>
        <v>1474400</v>
      </c>
    </row>
    <row r="229" spans="1:6" ht="12.75">
      <c r="A229" s="13" t="s">
        <v>107</v>
      </c>
      <c r="B229" s="64" t="s">
        <v>3</v>
      </c>
      <c r="C229" s="8" t="s">
        <v>9</v>
      </c>
      <c r="D229" s="8" t="s">
        <v>326</v>
      </c>
      <c r="E229" s="176" t="s">
        <v>106</v>
      </c>
      <c r="F229" s="19">
        <v>1474400</v>
      </c>
    </row>
    <row r="230" spans="1:6" ht="38.25">
      <c r="A230" s="233" t="s">
        <v>327</v>
      </c>
      <c r="B230" s="232" t="s">
        <v>3</v>
      </c>
      <c r="C230" s="101" t="s">
        <v>9</v>
      </c>
      <c r="D230" s="197" t="s">
        <v>337</v>
      </c>
      <c r="E230" s="187"/>
      <c r="F230" s="18">
        <f>F231</f>
        <v>6500</v>
      </c>
    </row>
    <row r="231" spans="1:6" ht="12.75">
      <c r="A231" s="13" t="s">
        <v>107</v>
      </c>
      <c r="B231" s="64" t="s">
        <v>3</v>
      </c>
      <c r="C231" s="8" t="s">
        <v>9</v>
      </c>
      <c r="D231" s="8" t="s">
        <v>337</v>
      </c>
      <c r="E231" s="176" t="s">
        <v>106</v>
      </c>
      <c r="F231" s="19">
        <v>6500</v>
      </c>
    </row>
    <row r="232" spans="1:6" ht="38.25">
      <c r="A232" s="233" t="s">
        <v>328</v>
      </c>
      <c r="B232" s="232" t="s">
        <v>3</v>
      </c>
      <c r="C232" s="101" t="s">
        <v>9</v>
      </c>
      <c r="D232" s="197" t="s">
        <v>329</v>
      </c>
      <c r="E232" s="187"/>
      <c r="F232" s="18">
        <f>F233</f>
        <v>342400</v>
      </c>
    </row>
    <row r="233" spans="1:6" ht="12.75">
      <c r="A233" s="13" t="s">
        <v>107</v>
      </c>
      <c r="B233" s="64" t="s">
        <v>3</v>
      </c>
      <c r="C233" s="8" t="s">
        <v>9</v>
      </c>
      <c r="D233" s="8" t="s">
        <v>329</v>
      </c>
      <c r="E233" s="176" t="s">
        <v>106</v>
      </c>
      <c r="F233" s="19">
        <v>342400</v>
      </c>
    </row>
    <row r="234" spans="1:6" ht="12.75">
      <c r="A234" s="154" t="s">
        <v>103</v>
      </c>
      <c r="B234" s="155" t="s">
        <v>3</v>
      </c>
      <c r="C234" s="165" t="s">
        <v>3</v>
      </c>
      <c r="D234" s="156"/>
      <c r="E234" s="188"/>
      <c r="F234" s="157">
        <f>F235+F240+F243</f>
        <v>2663197.15</v>
      </c>
    </row>
    <row r="235" spans="1:6" ht="12.75">
      <c r="A235" s="112" t="s">
        <v>104</v>
      </c>
      <c r="B235" s="66" t="s">
        <v>3</v>
      </c>
      <c r="C235" s="71" t="s">
        <v>3</v>
      </c>
      <c r="D235" s="32" t="s">
        <v>183</v>
      </c>
      <c r="E235" s="62"/>
      <c r="F235" s="33">
        <f>SUM(F236:F239)</f>
        <v>308797.15</v>
      </c>
    </row>
    <row r="236" spans="1:6" ht="25.5">
      <c r="A236" s="80" t="s">
        <v>148</v>
      </c>
      <c r="B236" s="46" t="s">
        <v>3</v>
      </c>
      <c r="C236" s="103" t="s">
        <v>3</v>
      </c>
      <c r="D236" s="8" t="s">
        <v>183</v>
      </c>
      <c r="E236" s="171" t="s">
        <v>150</v>
      </c>
      <c r="F236" s="19">
        <v>35836.45</v>
      </c>
    </row>
    <row r="237" spans="1:6" ht="25.5">
      <c r="A237" s="80" t="s">
        <v>285</v>
      </c>
      <c r="B237" s="46" t="s">
        <v>3</v>
      </c>
      <c r="C237" s="103" t="s">
        <v>3</v>
      </c>
      <c r="D237" s="8" t="s">
        <v>183</v>
      </c>
      <c r="E237" s="171" t="s">
        <v>286</v>
      </c>
      <c r="F237" s="19">
        <v>136602.2</v>
      </c>
    </row>
    <row r="238" spans="1:6" ht="25.5">
      <c r="A238" s="80" t="s">
        <v>153</v>
      </c>
      <c r="B238" s="46" t="s">
        <v>3</v>
      </c>
      <c r="C238" s="103" t="s">
        <v>3</v>
      </c>
      <c r="D238" s="8" t="s">
        <v>183</v>
      </c>
      <c r="E238" s="185" t="s">
        <v>113</v>
      </c>
      <c r="F238" s="19">
        <v>74046</v>
      </c>
    </row>
    <row r="239" spans="1:6" ht="21" customHeight="1">
      <c r="A239" s="13" t="s">
        <v>107</v>
      </c>
      <c r="B239" s="46" t="s">
        <v>3</v>
      </c>
      <c r="C239" s="103" t="s">
        <v>3</v>
      </c>
      <c r="D239" s="8" t="s">
        <v>183</v>
      </c>
      <c r="E239" s="185" t="s">
        <v>106</v>
      </c>
      <c r="F239" s="19">
        <v>62312.5</v>
      </c>
    </row>
    <row r="240" spans="1:6" ht="12.75">
      <c r="A240" s="112" t="s">
        <v>272</v>
      </c>
      <c r="B240" s="66" t="s">
        <v>3</v>
      </c>
      <c r="C240" s="71" t="s">
        <v>3</v>
      </c>
      <c r="D240" s="32" t="s">
        <v>273</v>
      </c>
      <c r="E240" s="62"/>
      <c r="F240" s="33">
        <f>SUM(F241:F242)</f>
        <v>2119000</v>
      </c>
    </row>
    <row r="241" spans="1:6" ht="25.5">
      <c r="A241" s="80" t="s">
        <v>153</v>
      </c>
      <c r="B241" s="46" t="s">
        <v>3</v>
      </c>
      <c r="C241" s="103" t="s">
        <v>3</v>
      </c>
      <c r="D241" s="8" t="s">
        <v>273</v>
      </c>
      <c r="E241" s="171" t="s">
        <v>113</v>
      </c>
      <c r="F241" s="19">
        <v>953394.5</v>
      </c>
    </row>
    <row r="242" spans="1:6" ht="12.75">
      <c r="A242" s="13" t="s">
        <v>107</v>
      </c>
      <c r="B242" s="46" t="s">
        <v>3</v>
      </c>
      <c r="C242" s="103" t="s">
        <v>3</v>
      </c>
      <c r="D242" s="8" t="s">
        <v>273</v>
      </c>
      <c r="E242" s="185" t="s">
        <v>106</v>
      </c>
      <c r="F242" s="19">
        <v>1165605.5</v>
      </c>
    </row>
    <row r="243" spans="1:6" ht="25.5">
      <c r="A243" s="112" t="s">
        <v>274</v>
      </c>
      <c r="B243" s="66" t="s">
        <v>3</v>
      </c>
      <c r="C243" s="71" t="s">
        <v>3</v>
      </c>
      <c r="D243" s="32" t="s">
        <v>275</v>
      </c>
      <c r="E243" s="62"/>
      <c r="F243" s="33">
        <f>SUM(F244:F245)</f>
        <v>235400</v>
      </c>
    </row>
    <row r="244" spans="1:6" ht="25.5">
      <c r="A244" s="80" t="s">
        <v>153</v>
      </c>
      <c r="B244" s="46" t="s">
        <v>3</v>
      </c>
      <c r="C244" s="103" t="s">
        <v>3</v>
      </c>
      <c r="D244" s="8" t="s">
        <v>275</v>
      </c>
      <c r="E244" s="171" t="s">
        <v>113</v>
      </c>
      <c r="F244" s="19">
        <v>103246.89</v>
      </c>
    </row>
    <row r="245" spans="1:6" ht="12.75">
      <c r="A245" s="13" t="s">
        <v>107</v>
      </c>
      <c r="B245" s="46" t="s">
        <v>3</v>
      </c>
      <c r="C245" s="103" t="s">
        <v>3</v>
      </c>
      <c r="D245" s="8" t="s">
        <v>275</v>
      </c>
      <c r="E245" s="185" t="s">
        <v>106</v>
      </c>
      <c r="F245" s="19">
        <v>132153.11</v>
      </c>
    </row>
    <row r="246" spans="1:6" ht="12.75">
      <c r="A246" s="30" t="s">
        <v>29</v>
      </c>
      <c r="B246" s="44" t="s">
        <v>3</v>
      </c>
      <c r="C246" s="92" t="s">
        <v>5</v>
      </c>
      <c r="D246" s="7"/>
      <c r="E246" s="163"/>
      <c r="F246" s="20">
        <f>F247+F255+F258+F262+F265</f>
        <v>12488714.6</v>
      </c>
    </row>
    <row r="247" spans="1:6" ht="15" customHeight="1">
      <c r="A247" s="29" t="s">
        <v>184</v>
      </c>
      <c r="B247" s="47" t="s">
        <v>3</v>
      </c>
      <c r="C247" s="70" t="s">
        <v>5</v>
      </c>
      <c r="D247" s="12" t="s">
        <v>185</v>
      </c>
      <c r="E247" s="166"/>
      <c r="F247" s="18">
        <f>SUM(F248:F254)</f>
        <v>9690412.73</v>
      </c>
    </row>
    <row r="248" spans="1:6" ht="25.5">
      <c r="A248" s="80" t="s">
        <v>148</v>
      </c>
      <c r="B248" s="46" t="s">
        <v>3</v>
      </c>
      <c r="C248" s="69" t="s">
        <v>5</v>
      </c>
      <c r="D248" s="8" t="s">
        <v>185</v>
      </c>
      <c r="E248" s="176" t="s">
        <v>150</v>
      </c>
      <c r="F248" s="19">
        <v>9019709.88</v>
      </c>
    </row>
    <row r="249" spans="1:6" ht="12.75">
      <c r="A249" s="80" t="s">
        <v>152</v>
      </c>
      <c r="B249" s="46" t="s">
        <v>3</v>
      </c>
      <c r="C249" s="69" t="s">
        <v>5</v>
      </c>
      <c r="D249" s="8" t="s">
        <v>185</v>
      </c>
      <c r="E249" s="176" t="s">
        <v>151</v>
      </c>
      <c r="F249" s="19">
        <v>68402.85</v>
      </c>
    </row>
    <row r="250" spans="1:6" ht="25.5">
      <c r="A250" s="80" t="s">
        <v>110</v>
      </c>
      <c r="B250" s="46" t="s">
        <v>3</v>
      </c>
      <c r="C250" s="69" t="s">
        <v>5</v>
      </c>
      <c r="D250" s="8" t="s">
        <v>185</v>
      </c>
      <c r="E250" s="176" t="s">
        <v>112</v>
      </c>
      <c r="F250" s="19">
        <v>52000</v>
      </c>
    </row>
    <row r="251" spans="1:6" ht="25.5">
      <c r="A251" s="80" t="s">
        <v>153</v>
      </c>
      <c r="B251" s="46" t="s">
        <v>3</v>
      </c>
      <c r="C251" s="69" t="s">
        <v>5</v>
      </c>
      <c r="D251" s="8" t="s">
        <v>185</v>
      </c>
      <c r="E251" s="176" t="s">
        <v>113</v>
      </c>
      <c r="F251" s="19">
        <v>498879.91</v>
      </c>
    </row>
    <row r="252" spans="1:6" ht="12.75">
      <c r="A252" s="80" t="s">
        <v>142</v>
      </c>
      <c r="B252" s="46" t="s">
        <v>3</v>
      </c>
      <c r="C252" s="69" t="s">
        <v>5</v>
      </c>
      <c r="D252" s="8" t="s">
        <v>185</v>
      </c>
      <c r="E252" s="171" t="s">
        <v>145</v>
      </c>
      <c r="F252" s="19">
        <v>5420.09</v>
      </c>
    </row>
    <row r="253" spans="1:6" ht="12.75">
      <c r="A253" s="80" t="s">
        <v>144</v>
      </c>
      <c r="B253" s="46" t="s">
        <v>3</v>
      </c>
      <c r="C253" s="69" t="s">
        <v>5</v>
      </c>
      <c r="D253" s="8" t="s">
        <v>185</v>
      </c>
      <c r="E253" s="171" t="s">
        <v>146</v>
      </c>
      <c r="F253" s="19">
        <v>46000</v>
      </c>
    </row>
    <row r="254" spans="1:6" ht="12.75">
      <c r="A254" s="95" t="s">
        <v>141</v>
      </c>
      <c r="B254" s="46" t="s">
        <v>3</v>
      </c>
      <c r="C254" s="69" t="s">
        <v>5</v>
      </c>
      <c r="D254" s="8" t="s">
        <v>185</v>
      </c>
      <c r="E254" s="171" t="s">
        <v>96</v>
      </c>
      <c r="F254" s="19"/>
    </row>
    <row r="255" spans="1:6" ht="25.5">
      <c r="A255" s="35" t="s">
        <v>276</v>
      </c>
      <c r="B255" s="45" t="s">
        <v>3</v>
      </c>
      <c r="C255" s="71" t="s">
        <v>5</v>
      </c>
      <c r="D255" s="32" t="s">
        <v>243</v>
      </c>
      <c r="E255" s="164"/>
      <c r="F255" s="33">
        <f>F256+F257</f>
        <v>1178611.8599999999</v>
      </c>
    </row>
    <row r="256" spans="1:6" ht="25.5">
      <c r="A256" s="80" t="s">
        <v>148</v>
      </c>
      <c r="B256" s="46" t="s">
        <v>3</v>
      </c>
      <c r="C256" s="69" t="s">
        <v>5</v>
      </c>
      <c r="D256" s="8" t="s">
        <v>243</v>
      </c>
      <c r="E256" s="176" t="s">
        <v>150</v>
      </c>
      <c r="F256" s="19">
        <v>345276.86</v>
      </c>
    </row>
    <row r="257" spans="1:6" ht="20.25" customHeight="1">
      <c r="A257" s="13" t="s">
        <v>107</v>
      </c>
      <c r="B257" s="46" t="s">
        <v>3</v>
      </c>
      <c r="C257" s="69" t="s">
        <v>5</v>
      </c>
      <c r="D257" s="8" t="s">
        <v>243</v>
      </c>
      <c r="E257" s="176" t="s">
        <v>106</v>
      </c>
      <c r="F257" s="19">
        <v>833335</v>
      </c>
    </row>
    <row r="258" spans="1:6" ht="12.75">
      <c r="A258" s="35" t="s">
        <v>186</v>
      </c>
      <c r="B258" s="45" t="s">
        <v>3</v>
      </c>
      <c r="C258" s="71" t="s">
        <v>5</v>
      </c>
      <c r="D258" s="32" t="s">
        <v>187</v>
      </c>
      <c r="E258" s="164"/>
      <c r="F258" s="33">
        <f>F259+F260+F261</f>
        <v>961340</v>
      </c>
    </row>
    <row r="259" spans="1:6" ht="25.5">
      <c r="A259" s="80" t="s">
        <v>285</v>
      </c>
      <c r="B259" s="46" t="s">
        <v>3</v>
      </c>
      <c r="C259" s="69" t="s">
        <v>5</v>
      </c>
      <c r="D259" s="8" t="s">
        <v>187</v>
      </c>
      <c r="E259" s="176" t="s">
        <v>286</v>
      </c>
      <c r="F259" s="19">
        <v>69800</v>
      </c>
    </row>
    <row r="260" spans="1:6" ht="25.5">
      <c r="A260" s="80" t="s">
        <v>153</v>
      </c>
      <c r="B260" s="46" t="s">
        <v>3</v>
      </c>
      <c r="C260" s="69" t="s">
        <v>5</v>
      </c>
      <c r="D260" s="8" t="s">
        <v>187</v>
      </c>
      <c r="E260" s="176" t="s">
        <v>113</v>
      </c>
      <c r="F260" s="19">
        <v>22500</v>
      </c>
    </row>
    <row r="261" spans="1:6" ht="12.75">
      <c r="A261" s="13" t="s">
        <v>107</v>
      </c>
      <c r="B261" s="46" t="s">
        <v>3</v>
      </c>
      <c r="C261" s="69" t="s">
        <v>5</v>
      </c>
      <c r="D261" s="8" t="s">
        <v>187</v>
      </c>
      <c r="E261" s="176" t="s">
        <v>106</v>
      </c>
      <c r="F261" s="19">
        <v>869040</v>
      </c>
    </row>
    <row r="262" spans="1:6" ht="12.75">
      <c r="A262" s="35" t="s">
        <v>90</v>
      </c>
      <c r="B262" s="45" t="s">
        <v>3</v>
      </c>
      <c r="C262" s="71" t="s">
        <v>5</v>
      </c>
      <c r="D262" s="32" t="s">
        <v>188</v>
      </c>
      <c r="E262" s="164"/>
      <c r="F262" s="33">
        <f>F263+F264</f>
        <v>565757.01</v>
      </c>
    </row>
    <row r="263" spans="1:6" ht="28.5" customHeight="1">
      <c r="A263" s="80" t="s">
        <v>153</v>
      </c>
      <c r="B263" s="46" t="s">
        <v>3</v>
      </c>
      <c r="C263" s="69" t="s">
        <v>5</v>
      </c>
      <c r="D263" s="8" t="s">
        <v>188</v>
      </c>
      <c r="E263" s="176" t="s">
        <v>113</v>
      </c>
      <c r="F263" s="19">
        <v>380107.01</v>
      </c>
    </row>
    <row r="264" spans="1:6" ht="12.75">
      <c r="A264" s="13" t="s">
        <v>107</v>
      </c>
      <c r="B264" s="46" t="s">
        <v>3</v>
      </c>
      <c r="C264" s="69" t="s">
        <v>5</v>
      </c>
      <c r="D264" s="8" t="s">
        <v>188</v>
      </c>
      <c r="E264" s="176" t="s">
        <v>106</v>
      </c>
      <c r="F264" s="19">
        <v>185650</v>
      </c>
    </row>
    <row r="265" spans="1:6" ht="25.5">
      <c r="A265" s="35" t="s">
        <v>308</v>
      </c>
      <c r="B265" s="45" t="s">
        <v>3</v>
      </c>
      <c r="C265" s="71" t="s">
        <v>5</v>
      </c>
      <c r="D265" s="32" t="s">
        <v>309</v>
      </c>
      <c r="E265" s="164"/>
      <c r="F265" s="33">
        <f>F266</f>
        <v>92593</v>
      </c>
    </row>
    <row r="266" spans="1:6" ht="12.75">
      <c r="A266" s="13" t="s">
        <v>107</v>
      </c>
      <c r="B266" s="46" t="s">
        <v>3</v>
      </c>
      <c r="C266" s="69" t="s">
        <v>5</v>
      </c>
      <c r="D266" s="8" t="s">
        <v>309</v>
      </c>
      <c r="E266" s="176" t="s">
        <v>106</v>
      </c>
      <c r="F266" s="19">
        <v>92593</v>
      </c>
    </row>
    <row r="267" spans="1:6" ht="22.5" customHeight="1">
      <c r="A267" s="57" t="s">
        <v>82</v>
      </c>
      <c r="B267" s="49" t="s">
        <v>4</v>
      </c>
      <c r="C267" s="99"/>
      <c r="D267" s="14"/>
      <c r="E267" s="182"/>
      <c r="F267" s="21">
        <f>F268</f>
        <v>12711023.63</v>
      </c>
    </row>
    <row r="268" spans="1:6" ht="12.75">
      <c r="A268" s="30" t="s">
        <v>30</v>
      </c>
      <c r="B268" s="40" t="s">
        <v>4</v>
      </c>
      <c r="C268" s="92" t="s">
        <v>2</v>
      </c>
      <c r="D268" s="7"/>
      <c r="E268" s="163"/>
      <c r="F268" s="22">
        <f>F269+F271+F275+F279+F283+F285+F289+F297+F300+F303+F305+F308+F310+F312+F315+F317+F319</f>
        <v>12711023.63</v>
      </c>
    </row>
    <row r="269" spans="1:6" ht="38.25">
      <c r="A269" s="146" t="s">
        <v>97</v>
      </c>
      <c r="B269" s="39" t="s">
        <v>4</v>
      </c>
      <c r="C269" s="71" t="s">
        <v>2</v>
      </c>
      <c r="D269" s="32" t="s">
        <v>189</v>
      </c>
      <c r="E269" s="164"/>
      <c r="F269" s="33">
        <f>F270</f>
        <v>500</v>
      </c>
    </row>
    <row r="270" spans="1:6" ht="25.5">
      <c r="A270" s="80" t="s">
        <v>153</v>
      </c>
      <c r="B270" s="38" t="s">
        <v>4</v>
      </c>
      <c r="C270" s="69" t="s">
        <v>2</v>
      </c>
      <c r="D270" s="8" t="s">
        <v>189</v>
      </c>
      <c r="E270" s="171" t="s">
        <v>113</v>
      </c>
      <c r="F270" s="19">
        <v>500</v>
      </c>
    </row>
    <row r="271" spans="1:6" ht="38.25">
      <c r="A271" s="146" t="s">
        <v>98</v>
      </c>
      <c r="B271" s="138" t="s">
        <v>4</v>
      </c>
      <c r="C271" s="140" t="s">
        <v>2</v>
      </c>
      <c r="D271" s="139" t="s">
        <v>190</v>
      </c>
      <c r="E271" s="175"/>
      <c r="F271" s="141">
        <f>SUM(F272:F274)</f>
        <v>500000</v>
      </c>
    </row>
    <row r="272" spans="1:6" ht="25.5">
      <c r="A272" s="80" t="s">
        <v>148</v>
      </c>
      <c r="B272" s="142" t="s">
        <v>4</v>
      </c>
      <c r="C272" s="144" t="s">
        <v>2</v>
      </c>
      <c r="D272" s="143" t="s">
        <v>190</v>
      </c>
      <c r="E272" s="176" t="s">
        <v>150</v>
      </c>
      <c r="F272" s="145">
        <v>432093.61</v>
      </c>
    </row>
    <row r="273" spans="1:6" ht="12.75">
      <c r="A273" s="80" t="s">
        <v>152</v>
      </c>
      <c r="B273" s="142" t="s">
        <v>4</v>
      </c>
      <c r="C273" s="144" t="s">
        <v>2</v>
      </c>
      <c r="D273" s="143" t="s">
        <v>190</v>
      </c>
      <c r="E273" s="176" t="s">
        <v>151</v>
      </c>
      <c r="F273" s="145">
        <v>500</v>
      </c>
    </row>
    <row r="274" spans="1:6" ht="25.5">
      <c r="A274" s="80" t="s">
        <v>153</v>
      </c>
      <c r="B274" s="142" t="s">
        <v>4</v>
      </c>
      <c r="C274" s="144" t="s">
        <v>2</v>
      </c>
      <c r="D274" s="143" t="s">
        <v>190</v>
      </c>
      <c r="E274" s="171" t="s">
        <v>113</v>
      </c>
      <c r="F274" s="145">
        <v>67406.39</v>
      </c>
    </row>
    <row r="275" spans="1:6" ht="25.5">
      <c r="A275" s="35" t="s">
        <v>84</v>
      </c>
      <c r="B275" s="39" t="s">
        <v>4</v>
      </c>
      <c r="C275" s="71" t="s">
        <v>2</v>
      </c>
      <c r="D275" s="32" t="s">
        <v>191</v>
      </c>
      <c r="E275" s="164"/>
      <c r="F275" s="33">
        <f>SUM(F276:F278)</f>
        <v>280000</v>
      </c>
    </row>
    <row r="276" spans="1:6" ht="25.5">
      <c r="A276" s="80" t="s">
        <v>148</v>
      </c>
      <c r="B276" s="142" t="s">
        <v>4</v>
      </c>
      <c r="C276" s="144" t="s">
        <v>2</v>
      </c>
      <c r="D276" s="143" t="s">
        <v>191</v>
      </c>
      <c r="E276" s="176" t="s">
        <v>150</v>
      </c>
      <c r="F276" s="145">
        <v>203426.46</v>
      </c>
    </row>
    <row r="277" spans="1:6" ht="12.75">
      <c r="A277" s="80" t="s">
        <v>152</v>
      </c>
      <c r="B277" s="142" t="s">
        <v>4</v>
      </c>
      <c r="C277" s="144" t="s">
        <v>2</v>
      </c>
      <c r="D277" s="143" t="s">
        <v>191</v>
      </c>
      <c r="E277" s="176" t="s">
        <v>151</v>
      </c>
      <c r="F277" s="145">
        <v>4000</v>
      </c>
    </row>
    <row r="278" spans="1:6" ht="25.5">
      <c r="A278" s="80" t="s">
        <v>153</v>
      </c>
      <c r="B278" s="142" t="s">
        <v>4</v>
      </c>
      <c r="C278" s="144" t="s">
        <v>2</v>
      </c>
      <c r="D278" s="143" t="s">
        <v>191</v>
      </c>
      <c r="E278" s="171" t="s">
        <v>113</v>
      </c>
      <c r="F278" s="145">
        <v>72573.54</v>
      </c>
    </row>
    <row r="279" spans="1:6" ht="25.5">
      <c r="A279" s="35" t="s">
        <v>230</v>
      </c>
      <c r="B279" s="39" t="s">
        <v>4</v>
      </c>
      <c r="C279" s="71" t="s">
        <v>2</v>
      </c>
      <c r="D279" s="32" t="s">
        <v>231</v>
      </c>
      <c r="E279" s="164"/>
      <c r="F279" s="33">
        <f>SUM(F280:F282)</f>
        <v>370000</v>
      </c>
    </row>
    <row r="280" spans="1:6" ht="25.5">
      <c r="A280" s="80" t="s">
        <v>148</v>
      </c>
      <c r="B280" s="142" t="s">
        <v>4</v>
      </c>
      <c r="C280" s="144" t="s">
        <v>2</v>
      </c>
      <c r="D280" s="143" t="s">
        <v>231</v>
      </c>
      <c r="E280" s="176" t="s">
        <v>150</v>
      </c>
      <c r="F280" s="145">
        <v>300000</v>
      </c>
    </row>
    <row r="281" spans="1:6" ht="12.75">
      <c r="A281" s="80" t="s">
        <v>152</v>
      </c>
      <c r="B281" s="142" t="s">
        <v>4</v>
      </c>
      <c r="C281" s="144" t="s">
        <v>2</v>
      </c>
      <c r="D281" s="143" t="s">
        <v>231</v>
      </c>
      <c r="E281" s="176" t="s">
        <v>151</v>
      </c>
      <c r="F281" s="145"/>
    </row>
    <row r="282" spans="1:6" ht="25.5">
      <c r="A282" s="80" t="s">
        <v>153</v>
      </c>
      <c r="B282" s="142" t="s">
        <v>4</v>
      </c>
      <c r="C282" s="144" t="s">
        <v>2</v>
      </c>
      <c r="D282" s="143" t="s">
        <v>231</v>
      </c>
      <c r="E282" s="171" t="s">
        <v>113</v>
      </c>
      <c r="F282" s="145">
        <v>70000</v>
      </c>
    </row>
    <row r="283" spans="1:6" ht="25.5">
      <c r="A283" s="265" t="s">
        <v>298</v>
      </c>
      <c r="B283" s="203" t="s">
        <v>4</v>
      </c>
      <c r="C283" s="204" t="s">
        <v>2</v>
      </c>
      <c r="D283" s="205" t="s">
        <v>299</v>
      </c>
      <c r="E283" s="206"/>
      <c r="F283" s="207">
        <f>F284</f>
        <v>140600</v>
      </c>
    </row>
    <row r="284" spans="1:6" ht="38.25">
      <c r="A284" s="80" t="s">
        <v>256</v>
      </c>
      <c r="B284" s="38" t="s">
        <v>4</v>
      </c>
      <c r="C284" s="69" t="s">
        <v>2</v>
      </c>
      <c r="D284" s="8" t="s">
        <v>299</v>
      </c>
      <c r="E284" s="171" t="s">
        <v>255</v>
      </c>
      <c r="F284" s="19">
        <v>140600</v>
      </c>
    </row>
    <row r="285" spans="1:6" ht="12.75">
      <c r="A285" s="210" t="s">
        <v>192</v>
      </c>
      <c r="B285" s="39" t="s">
        <v>4</v>
      </c>
      <c r="C285" s="71" t="s">
        <v>2</v>
      </c>
      <c r="D285" s="32" t="s">
        <v>193</v>
      </c>
      <c r="E285" s="164"/>
      <c r="F285" s="33">
        <f>F286+F287+F288</f>
        <v>330000</v>
      </c>
    </row>
    <row r="286" spans="1:6" ht="17.25" customHeight="1">
      <c r="A286" s="80" t="s">
        <v>152</v>
      </c>
      <c r="B286" s="48" t="s">
        <v>4</v>
      </c>
      <c r="C286" s="69" t="s">
        <v>2</v>
      </c>
      <c r="D286" s="8" t="s">
        <v>193</v>
      </c>
      <c r="E286" s="171" t="s">
        <v>151</v>
      </c>
      <c r="F286" s="19">
        <v>10000</v>
      </c>
    </row>
    <row r="287" spans="1:6" ht="25.5">
      <c r="A287" s="80" t="s">
        <v>153</v>
      </c>
      <c r="B287" s="48" t="s">
        <v>4</v>
      </c>
      <c r="C287" s="69" t="s">
        <v>2</v>
      </c>
      <c r="D287" s="8" t="s">
        <v>193</v>
      </c>
      <c r="E287" s="171" t="s">
        <v>113</v>
      </c>
      <c r="F287" s="19">
        <v>299636</v>
      </c>
    </row>
    <row r="288" spans="1:6" ht="16.5" customHeight="1">
      <c r="A288" s="80" t="s">
        <v>144</v>
      </c>
      <c r="B288" s="48" t="s">
        <v>4</v>
      </c>
      <c r="C288" s="69" t="s">
        <v>2</v>
      </c>
      <c r="D288" s="8" t="s">
        <v>193</v>
      </c>
      <c r="E288" s="171" t="s">
        <v>146</v>
      </c>
      <c r="F288" s="19">
        <v>20364</v>
      </c>
    </row>
    <row r="289" spans="1:6" ht="16.5" customHeight="1">
      <c r="A289" s="210" t="s">
        <v>31</v>
      </c>
      <c r="B289" s="39" t="s">
        <v>4</v>
      </c>
      <c r="C289" s="71" t="s">
        <v>2</v>
      </c>
      <c r="D289" s="32" t="s">
        <v>194</v>
      </c>
      <c r="E289" s="164"/>
      <c r="F289" s="33">
        <f>SUM(F290:F296)</f>
        <v>9649283.06</v>
      </c>
    </row>
    <row r="290" spans="1:6" ht="25.5">
      <c r="A290" s="80" t="s">
        <v>148</v>
      </c>
      <c r="B290" s="48" t="s">
        <v>4</v>
      </c>
      <c r="C290" s="69" t="s">
        <v>2</v>
      </c>
      <c r="D290" s="8" t="s">
        <v>194</v>
      </c>
      <c r="E290" s="176" t="s">
        <v>150</v>
      </c>
      <c r="F290" s="19">
        <v>8176008.27</v>
      </c>
    </row>
    <row r="291" spans="1:6" ht="12.75">
      <c r="A291" s="80" t="s">
        <v>152</v>
      </c>
      <c r="B291" s="48" t="s">
        <v>4</v>
      </c>
      <c r="C291" s="69" t="s">
        <v>2</v>
      </c>
      <c r="D291" s="8" t="s">
        <v>194</v>
      </c>
      <c r="E291" s="176" t="s">
        <v>151</v>
      </c>
      <c r="F291" s="19">
        <v>109000</v>
      </c>
    </row>
    <row r="292" spans="1:6" ht="25.5">
      <c r="A292" s="80" t="s">
        <v>110</v>
      </c>
      <c r="B292" s="48" t="s">
        <v>4</v>
      </c>
      <c r="C292" s="69" t="s">
        <v>2</v>
      </c>
      <c r="D292" s="8" t="s">
        <v>194</v>
      </c>
      <c r="E292" s="176" t="s">
        <v>112</v>
      </c>
      <c r="F292" s="19"/>
    </row>
    <row r="293" spans="1:6" ht="25.5">
      <c r="A293" s="80" t="s">
        <v>153</v>
      </c>
      <c r="B293" s="48" t="s">
        <v>4</v>
      </c>
      <c r="C293" s="69" t="s">
        <v>2</v>
      </c>
      <c r="D293" s="8" t="s">
        <v>194</v>
      </c>
      <c r="E293" s="171" t="s">
        <v>113</v>
      </c>
      <c r="F293" s="19">
        <v>1313747.65</v>
      </c>
    </row>
    <row r="294" spans="1:6" ht="63.75">
      <c r="A294" s="292" t="s">
        <v>147</v>
      </c>
      <c r="B294" s="48" t="s">
        <v>4</v>
      </c>
      <c r="C294" s="69" t="s">
        <v>2</v>
      </c>
      <c r="D294" s="8" t="s">
        <v>194</v>
      </c>
      <c r="E294" s="171" t="s">
        <v>143</v>
      </c>
      <c r="F294" s="19">
        <v>12527.14</v>
      </c>
    </row>
    <row r="295" spans="1:6" ht="22.5" customHeight="1">
      <c r="A295" s="80" t="s">
        <v>142</v>
      </c>
      <c r="B295" s="48" t="s">
        <v>4</v>
      </c>
      <c r="C295" s="69" t="s">
        <v>2</v>
      </c>
      <c r="D295" s="8" t="s">
        <v>194</v>
      </c>
      <c r="E295" s="171" t="s">
        <v>145</v>
      </c>
      <c r="F295" s="19">
        <v>24295.93</v>
      </c>
    </row>
    <row r="296" spans="1:6" ht="12.75">
      <c r="A296" s="80" t="s">
        <v>144</v>
      </c>
      <c r="B296" s="48" t="s">
        <v>4</v>
      </c>
      <c r="C296" s="69" t="s">
        <v>2</v>
      </c>
      <c r="D296" s="8" t="s">
        <v>194</v>
      </c>
      <c r="E296" s="171" t="s">
        <v>146</v>
      </c>
      <c r="F296" s="19">
        <v>13704.07</v>
      </c>
    </row>
    <row r="297" spans="1:6" ht="17.25" customHeight="1">
      <c r="A297" s="264" t="s">
        <v>227</v>
      </c>
      <c r="B297" s="203" t="s">
        <v>4</v>
      </c>
      <c r="C297" s="204" t="s">
        <v>2</v>
      </c>
      <c r="D297" s="205" t="s">
        <v>295</v>
      </c>
      <c r="E297" s="206"/>
      <c r="F297" s="207">
        <f>F298+F299</f>
        <v>648123.63</v>
      </c>
    </row>
    <row r="298" spans="1:6" ht="25.5">
      <c r="A298" s="80" t="s">
        <v>148</v>
      </c>
      <c r="B298" s="38" t="s">
        <v>4</v>
      </c>
      <c r="C298" s="69" t="s">
        <v>2</v>
      </c>
      <c r="D298" s="8" t="s">
        <v>295</v>
      </c>
      <c r="E298" s="171" t="s">
        <v>150</v>
      </c>
      <c r="F298" s="19">
        <v>80123.63</v>
      </c>
    </row>
    <row r="299" spans="1:6" ht="38.25">
      <c r="A299" s="80" t="s">
        <v>256</v>
      </c>
      <c r="B299" s="38" t="s">
        <v>4</v>
      </c>
      <c r="C299" s="69" t="s">
        <v>2</v>
      </c>
      <c r="D299" s="8" t="s">
        <v>295</v>
      </c>
      <c r="E299" s="171" t="s">
        <v>255</v>
      </c>
      <c r="F299" s="19">
        <v>568000</v>
      </c>
    </row>
    <row r="300" spans="1:6" ht="25.5">
      <c r="A300" s="264" t="s">
        <v>330</v>
      </c>
      <c r="B300" s="203" t="s">
        <v>4</v>
      </c>
      <c r="C300" s="204" t="s">
        <v>2</v>
      </c>
      <c r="D300" s="205" t="s">
        <v>331</v>
      </c>
      <c r="E300" s="206"/>
      <c r="F300" s="207">
        <f>SUM(F301:F302)</f>
        <v>266000</v>
      </c>
    </row>
    <row r="301" spans="1:6" ht="25.5">
      <c r="A301" s="80" t="s">
        <v>148</v>
      </c>
      <c r="B301" s="48" t="s">
        <v>4</v>
      </c>
      <c r="C301" s="69" t="s">
        <v>2</v>
      </c>
      <c r="D301" s="8" t="s">
        <v>331</v>
      </c>
      <c r="E301" s="176" t="s">
        <v>150</v>
      </c>
      <c r="F301" s="19">
        <v>138400</v>
      </c>
    </row>
    <row r="302" spans="1:6" ht="38.25">
      <c r="A302" s="80" t="s">
        <v>256</v>
      </c>
      <c r="B302" s="38" t="s">
        <v>4</v>
      </c>
      <c r="C302" s="69" t="s">
        <v>2</v>
      </c>
      <c r="D302" s="8" t="s">
        <v>331</v>
      </c>
      <c r="E302" s="171" t="s">
        <v>255</v>
      </c>
      <c r="F302" s="19">
        <v>127600</v>
      </c>
    </row>
    <row r="303" spans="1:6" ht="25.5">
      <c r="A303" s="265" t="s">
        <v>296</v>
      </c>
      <c r="B303" s="203" t="s">
        <v>4</v>
      </c>
      <c r="C303" s="204" t="s">
        <v>2</v>
      </c>
      <c r="D303" s="205" t="s">
        <v>297</v>
      </c>
      <c r="E303" s="206"/>
      <c r="F303" s="207">
        <f>F304</f>
        <v>149500</v>
      </c>
    </row>
    <row r="304" spans="1:6" ht="38.25">
      <c r="A304" s="80" t="s">
        <v>256</v>
      </c>
      <c r="B304" s="38" t="s">
        <v>4</v>
      </c>
      <c r="C304" s="69" t="s">
        <v>2</v>
      </c>
      <c r="D304" s="8" t="s">
        <v>297</v>
      </c>
      <c r="E304" s="171" t="s">
        <v>255</v>
      </c>
      <c r="F304" s="19">
        <v>149500</v>
      </c>
    </row>
    <row r="305" spans="1:6" ht="12.75">
      <c r="A305" s="35" t="s">
        <v>69</v>
      </c>
      <c r="B305" s="45" t="s">
        <v>4</v>
      </c>
      <c r="C305" s="71" t="s">
        <v>2</v>
      </c>
      <c r="D305" s="32" t="s">
        <v>195</v>
      </c>
      <c r="E305" s="164"/>
      <c r="F305" s="33">
        <f>SUM(F306:F307)</f>
        <v>100000</v>
      </c>
    </row>
    <row r="306" spans="1:6" ht="25.5">
      <c r="A306" s="80" t="s">
        <v>153</v>
      </c>
      <c r="B306" s="46" t="s">
        <v>4</v>
      </c>
      <c r="C306" s="69" t="s">
        <v>2</v>
      </c>
      <c r="D306" s="8" t="s">
        <v>195</v>
      </c>
      <c r="E306" s="171" t="s">
        <v>286</v>
      </c>
      <c r="F306" s="19">
        <v>100000</v>
      </c>
    </row>
    <row r="307" spans="1:6" ht="25.5">
      <c r="A307" s="80" t="s">
        <v>153</v>
      </c>
      <c r="B307" s="46" t="s">
        <v>4</v>
      </c>
      <c r="C307" s="69" t="s">
        <v>2</v>
      </c>
      <c r="D307" s="8" t="s">
        <v>195</v>
      </c>
      <c r="E307" s="171" t="s">
        <v>113</v>
      </c>
      <c r="F307" s="19"/>
    </row>
    <row r="308" spans="1:6" ht="12.75">
      <c r="A308" s="35" t="s">
        <v>90</v>
      </c>
      <c r="B308" s="45" t="s">
        <v>4</v>
      </c>
      <c r="C308" s="71" t="s">
        <v>2</v>
      </c>
      <c r="D308" s="32" t="s">
        <v>196</v>
      </c>
      <c r="E308" s="164"/>
      <c r="F308" s="33">
        <f>F309</f>
        <v>0</v>
      </c>
    </row>
    <row r="309" spans="1:6" ht="25.5">
      <c r="A309" s="80" t="s">
        <v>153</v>
      </c>
      <c r="B309" s="46" t="s">
        <v>4</v>
      </c>
      <c r="C309" s="69" t="s">
        <v>2</v>
      </c>
      <c r="D309" s="8" t="s">
        <v>196</v>
      </c>
      <c r="E309" s="171" t="s">
        <v>113</v>
      </c>
      <c r="F309" s="19"/>
    </row>
    <row r="310" spans="1:6" ht="12.75">
      <c r="A310" s="35" t="s">
        <v>99</v>
      </c>
      <c r="B310" s="45" t="s">
        <v>4</v>
      </c>
      <c r="C310" s="71" t="s">
        <v>2</v>
      </c>
      <c r="D310" s="32" t="s">
        <v>197</v>
      </c>
      <c r="E310" s="164"/>
      <c r="F310" s="33">
        <f>F311</f>
        <v>214198.94</v>
      </c>
    </row>
    <row r="311" spans="1:6" ht="25.5">
      <c r="A311" s="80" t="s">
        <v>153</v>
      </c>
      <c r="B311" s="46" t="s">
        <v>4</v>
      </c>
      <c r="C311" s="69" t="s">
        <v>2</v>
      </c>
      <c r="D311" s="8" t="s">
        <v>197</v>
      </c>
      <c r="E311" s="171" t="s">
        <v>113</v>
      </c>
      <c r="F311" s="19">
        <v>214198.94</v>
      </c>
    </row>
    <row r="312" spans="1:6" ht="12.75">
      <c r="A312" s="265" t="s">
        <v>300</v>
      </c>
      <c r="B312" s="45" t="s">
        <v>4</v>
      </c>
      <c r="C312" s="71" t="s">
        <v>2</v>
      </c>
      <c r="D312" s="32" t="s">
        <v>301</v>
      </c>
      <c r="E312" s="164"/>
      <c r="F312" s="33">
        <f>SUM(F313:F314)</f>
        <v>43300</v>
      </c>
    </row>
    <row r="313" spans="1:6" ht="25.5">
      <c r="A313" s="80" t="s">
        <v>153</v>
      </c>
      <c r="B313" s="46" t="s">
        <v>4</v>
      </c>
      <c r="C313" s="69" t="s">
        <v>2</v>
      </c>
      <c r="D313" s="8" t="s">
        <v>301</v>
      </c>
      <c r="E313" s="171" t="s">
        <v>113</v>
      </c>
      <c r="F313" s="19">
        <v>36500</v>
      </c>
    </row>
    <row r="314" spans="1:6" ht="38.25">
      <c r="A314" s="80" t="s">
        <v>256</v>
      </c>
      <c r="B314" s="46" t="s">
        <v>4</v>
      </c>
      <c r="C314" s="69" t="s">
        <v>2</v>
      </c>
      <c r="D314" s="8" t="s">
        <v>301</v>
      </c>
      <c r="E314" s="171" t="s">
        <v>255</v>
      </c>
      <c r="F314" s="19">
        <v>6800</v>
      </c>
    </row>
    <row r="315" spans="1:6" ht="18.75" customHeight="1">
      <c r="A315" s="35" t="s">
        <v>100</v>
      </c>
      <c r="B315" s="45" t="s">
        <v>4</v>
      </c>
      <c r="C315" s="71" t="s">
        <v>2</v>
      </c>
      <c r="D315" s="32" t="s">
        <v>198</v>
      </c>
      <c r="E315" s="164"/>
      <c r="F315" s="33">
        <f>F316</f>
        <v>0</v>
      </c>
    </row>
    <row r="316" spans="1:6" ht="25.5">
      <c r="A316" s="80" t="s">
        <v>153</v>
      </c>
      <c r="B316" s="46" t="s">
        <v>4</v>
      </c>
      <c r="C316" s="69" t="s">
        <v>2</v>
      </c>
      <c r="D316" s="8" t="s">
        <v>198</v>
      </c>
      <c r="E316" s="171" t="s">
        <v>113</v>
      </c>
      <c r="F316" s="19"/>
    </row>
    <row r="317" spans="1:6" ht="25.5">
      <c r="A317" s="211" t="s">
        <v>302</v>
      </c>
      <c r="B317" s="45" t="s">
        <v>4</v>
      </c>
      <c r="C317" s="71" t="s">
        <v>2</v>
      </c>
      <c r="D317" s="32" t="s">
        <v>303</v>
      </c>
      <c r="E317" s="164"/>
      <c r="F317" s="33">
        <f>SUM(F318:F318)</f>
        <v>4140</v>
      </c>
    </row>
    <row r="318" spans="1:6" ht="25.5">
      <c r="A318" s="80" t="s">
        <v>153</v>
      </c>
      <c r="B318" s="46" t="s">
        <v>4</v>
      </c>
      <c r="C318" s="69" t="s">
        <v>2</v>
      </c>
      <c r="D318" s="8" t="s">
        <v>303</v>
      </c>
      <c r="E318" s="171" t="s">
        <v>113</v>
      </c>
      <c r="F318" s="19">
        <v>4140</v>
      </c>
    </row>
    <row r="319" spans="1:6" ht="42" customHeight="1">
      <c r="A319" s="264" t="s">
        <v>332</v>
      </c>
      <c r="B319" s="203" t="s">
        <v>4</v>
      </c>
      <c r="C319" s="204" t="s">
        <v>2</v>
      </c>
      <c r="D319" s="205" t="s">
        <v>333</v>
      </c>
      <c r="E319" s="206"/>
      <c r="F319" s="207">
        <f>F320</f>
        <v>15378</v>
      </c>
    </row>
    <row r="320" spans="1:6" ht="30.75" customHeight="1">
      <c r="A320" s="80" t="s">
        <v>148</v>
      </c>
      <c r="B320" s="48" t="s">
        <v>4</v>
      </c>
      <c r="C320" s="69" t="s">
        <v>2</v>
      </c>
      <c r="D320" s="8" t="s">
        <v>333</v>
      </c>
      <c r="E320" s="176" t="s">
        <v>150</v>
      </c>
      <c r="F320" s="19">
        <v>15378</v>
      </c>
    </row>
    <row r="321" spans="1:6" ht="15.75">
      <c r="A321" s="241" t="s">
        <v>13</v>
      </c>
      <c r="B321" s="246" t="s">
        <v>7</v>
      </c>
      <c r="C321" s="243"/>
      <c r="D321" s="244"/>
      <c r="E321" s="245"/>
      <c r="F321" s="247">
        <f>F322+F325+F330+F347</f>
        <v>68749819.17</v>
      </c>
    </row>
    <row r="322" spans="1:6" ht="18" customHeight="1">
      <c r="A322" s="28" t="s">
        <v>18</v>
      </c>
      <c r="B322" s="37" t="s">
        <v>7</v>
      </c>
      <c r="C322" s="92" t="s">
        <v>2</v>
      </c>
      <c r="D322" s="7"/>
      <c r="E322" s="163"/>
      <c r="F322" s="20">
        <f>F323</f>
        <v>4000000</v>
      </c>
    </row>
    <row r="323" spans="1:6" ht="12.75">
      <c r="A323" s="35" t="s">
        <v>37</v>
      </c>
      <c r="B323" s="39" t="s">
        <v>7</v>
      </c>
      <c r="C323" s="71" t="s">
        <v>2</v>
      </c>
      <c r="D323" s="32" t="s">
        <v>199</v>
      </c>
      <c r="E323" s="164"/>
      <c r="F323" s="33">
        <f>F324</f>
        <v>4000000</v>
      </c>
    </row>
    <row r="324" spans="1:6" ht="12.75">
      <c r="A324" s="13" t="s">
        <v>202</v>
      </c>
      <c r="B324" s="48" t="s">
        <v>7</v>
      </c>
      <c r="C324" s="69" t="s">
        <v>2</v>
      </c>
      <c r="D324" s="8" t="s">
        <v>199</v>
      </c>
      <c r="E324" s="171" t="s">
        <v>203</v>
      </c>
      <c r="F324" s="19">
        <v>4000000</v>
      </c>
    </row>
    <row r="325" spans="1:6" ht="12.75">
      <c r="A325" s="28" t="s">
        <v>14</v>
      </c>
      <c r="B325" s="37" t="s">
        <v>7</v>
      </c>
      <c r="C325" s="92" t="s">
        <v>9</v>
      </c>
      <c r="D325" s="8"/>
      <c r="E325" s="171"/>
      <c r="F325" s="20">
        <f>F326+F328</f>
        <v>24570000</v>
      </c>
    </row>
    <row r="326" spans="1:6" ht="36">
      <c r="A326" s="235" t="s">
        <v>52</v>
      </c>
      <c r="B326" s="212" t="s">
        <v>7</v>
      </c>
      <c r="C326" s="214" t="s">
        <v>9</v>
      </c>
      <c r="D326" s="204" t="s">
        <v>204</v>
      </c>
      <c r="E326" s="214"/>
      <c r="F326" s="215">
        <f>F327</f>
        <v>23690000</v>
      </c>
    </row>
    <row r="327" spans="1:6" ht="37.5" customHeight="1">
      <c r="A327" s="58" t="s">
        <v>165</v>
      </c>
      <c r="B327" s="38" t="s">
        <v>7</v>
      </c>
      <c r="C327" s="69" t="s">
        <v>9</v>
      </c>
      <c r="D327" s="8" t="s">
        <v>204</v>
      </c>
      <c r="E327" s="171" t="s">
        <v>166</v>
      </c>
      <c r="F327" s="19">
        <v>23690000</v>
      </c>
    </row>
    <row r="328" spans="1:6" ht="102">
      <c r="A328" s="234" t="s">
        <v>47</v>
      </c>
      <c r="B328" s="39" t="s">
        <v>7</v>
      </c>
      <c r="C328" s="71" t="s">
        <v>9</v>
      </c>
      <c r="D328" s="32" t="s">
        <v>205</v>
      </c>
      <c r="E328" s="164"/>
      <c r="F328" s="33">
        <f>F329</f>
        <v>880000</v>
      </c>
    </row>
    <row r="329" spans="1:6" ht="25.5">
      <c r="A329" s="13" t="s">
        <v>200</v>
      </c>
      <c r="B329" s="38" t="s">
        <v>7</v>
      </c>
      <c r="C329" s="69" t="s">
        <v>9</v>
      </c>
      <c r="D329" s="8" t="s">
        <v>205</v>
      </c>
      <c r="E329" s="171" t="s">
        <v>106</v>
      </c>
      <c r="F329" s="23">
        <v>880000</v>
      </c>
    </row>
    <row r="330" spans="1:6" ht="12.75">
      <c r="A330" s="28" t="s">
        <v>15</v>
      </c>
      <c r="B330" s="37" t="s">
        <v>7</v>
      </c>
      <c r="C330" s="92" t="s">
        <v>11</v>
      </c>
      <c r="D330" s="8"/>
      <c r="E330" s="171"/>
      <c r="F330" s="20">
        <f>F331+F334+F337+F339+F342+F344</f>
        <v>11222819.17</v>
      </c>
    </row>
    <row r="331" spans="1:6" ht="12.75">
      <c r="A331" s="35" t="s">
        <v>282</v>
      </c>
      <c r="B331" s="39" t="s">
        <v>7</v>
      </c>
      <c r="C331" s="71" t="s">
        <v>11</v>
      </c>
      <c r="D331" s="32" t="s">
        <v>277</v>
      </c>
      <c r="E331" s="164"/>
      <c r="F331" s="33">
        <f>F332+F333</f>
        <v>3462073.14</v>
      </c>
    </row>
    <row r="332" spans="1:6" ht="12.75">
      <c r="A332" s="13" t="s">
        <v>311</v>
      </c>
      <c r="B332" s="38" t="s">
        <v>7</v>
      </c>
      <c r="C332" s="69" t="s">
        <v>11</v>
      </c>
      <c r="D332" s="8" t="s">
        <v>277</v>
      </c>
      <c r="E332" s="171" t="s">
        <v>310</v>
      </c>
      <c r="F332" s="23">
        <v>3019474.51</v>
      </c>
    </row>
    <row r="333" spans="1:6" ht="12.75">
      <c r="A333" s="13" t="s">
        <v>334</v>
      </c>
      <c r="B333" s="38" t="s">
        <v>7</v>
      </c>
      <c r="C333" s="69" t="s">
        <v>11</v>
      </c>
      <c r="D333" s="8" t="s">
        <v>277</v>
      </c>
      <c r="E333" s="171" t="s">
        <v>310</v>
      </c>
      <c r="F333" s="19">
        <f>3462073.14-F332</f>
        <v>442598.63000000035</v>
      </c>
    </row>
    <row r="334" spans="1:6" ht="12.75">
      <c r="A334" s="35" t="s">
        <v>283</v>
      </c>
      <c r="B334" s="39" t="s">
        <v>7</v>
      </c>
      <c r="C334" s="71" t="s">
        <v>11</v>
      </c>
      <c r="D334" s="32" t="s">
        <v>284</v>
      </c>
      <c r="E334" s="164"/>
      <c r="F334" s="33">
        <f>F335+F336</f>
        <v>1313831.03</v>
      </c>
    </row>
    <row r="335" spans="1:6" ht="12.75">
      <c r="A335" s="13" t="s">
        <v>312</v>
      </c>
      <c r="B335" s="38" t="s">
        <v>7</v>
      </c>
      <c r="C335" s="69" t="s">
        <v>11</v>
      </c>
      <c r="D335" s="8" t="s">
        <v>284</v>
      </c>
      <c r="E335" s="171" t="s">
        <v>310</v>
      </c>
      <c r="F335" s="19">
        <f>619884.4+147532.87</f>
        <v>767417.27</v>
      </c>
    </row>
    <row r="336" spans="1:6" ht="12.75">
      <c r="A336" s="13" t="s">
        <v>311</v>
      </c>
      <c r="B336" s="38" t="s">
        <v>7</v>
      </c>
      <c r="C336" s="69" t="s">
        <v>11</v>
      </c>
      <c r="D336" s="8" t="s">
        <v>284</v>
      </c>
      <c r="E336" s="171" t="s">
        <v>310</v>
      </c>
      <c r="F336" s="23">
        <v>546413.76</v>
      </c>
    </row>
    <row r="337" spans="1:6" ht="12.75">
      <c r="A337" s="35" t="s">
        <v>50</v>
      </c>
      <c r="B337" s="39" t="s">
        <v>7</v>
      </c>
      <c r="C337" s="71" t="s">
        <v>11</v>
      </c>
      <c r="D337" s="32" t="s">
        <v>206</v>
      </c>
      <c r="E337" s="164"/>
      <c r="F337" s="33">
        <f>F338</f>
        <v>40000</v>
      </c>
    </row>
    <row r="338" spans="1:6" ht="25.5">
      <c r="A338" s="13" t="s">
        <v>200</v>
      </c>
      <c r="B338" s="38" t="s">
        <v>7</v>
      </c>
      <c r="C338" s="69" t="s">
        <v>11</v>
      </c>
      <c r="D338" s="8" t="s">
        <v>206</v>
      </c>
      <c r="E338" s="171" t="s">
        <v>201</v>
      </c>
      <c r="F338" s="23">
        <v>40000</v>
      </c>
    </row>
    <row r="339" spans="1:6" ht="25.5">
      <c r="A339" s="35" t="s">
        <v>85</v>
      </c>
      <c r="B339" s="39" t="s">
        <v>7</v>
      </c>
      <c r="C339" s="71" t="s">
        <v>11</v>
      </c>
      <c r="D339" s="32" t="s">
        <v>242</v>
      </c>
      <c r="E339" s="164"/>
      <c r="F339" s="33">
        <f>SUM(F340:F341)</f>
        <v>5586915</v>
      </c>
    </row>
    <row r="340" spans="1:6" ht="25.5">
      <c r="A340" s="13" t="s">
        <v>200</v>
      </c>
      <c r="B340" s="48" t="s">
        <v>7</v>
      </c>
      <c r="C340" s="69" t="s">
        <v>11</v>
      </c>
      <c r="D340" s="8" t="s">
        <v>242</v>
      </c>
      <c r="E340" s="171" t="s">
        <v>201</v>
      </c>
      <c r="F340" s="19">
        <v>2608000</v>
      </c>
    </row>
    <row r="341" spans="1:6" ht="25.5">
      <c r="A341" s="13" t="s">
        <v>200</v>
      </c>
      <c r="B341" s="48" t="s">
        <v>7</v>
      </c>
      <c r="C341" s="69" t="s">
        <v>11</v>
      </c>
      <c r="D341" s="8" t="s">
        <v>242</v>
      </c>
      <c r="E341" s="260" t="s">
        <v>106</v>
      </c>
      <c r="F341" s="19">
        <v>2978915</v>
      </c>
    </row>
    <row r="342" spans="1:6" ht="12.75">
      <c r="A342" s="35" t="s">
        <v>48</v>
      </c>
      <c r="B342" s="50" t="s">
        <v>7</v>
      </c>
      <c r="C342" s="104" t="s">
        <v>11</v>
      </c>
      <c r="D342" s="32" t="s">
        <v>207</v>
      </c>
      <c r="E342" s="32"/>
      <c r="F342" s="33">
        <f>F343</f>
        <v>600000</v>
      </c>
    </row>
    <row r="343" spans="1:6" ht="25.5">
      <c r="A343" s="13" t="s">
        <v>200</v>
      </c>
      <c r="B343" s="38" t="s">
        <v>7</v>
      </c>
      <c r="C343" s="69" t="s">
        <v>11</v>
      </c>
      <c r="D343" s="8" t="s">
        <v>207</v>
      </c>
      <c r="E343" s="171" t="s">
        <v>106</v>
      </c>
      <c r="F343" s="81">
        <v>600000</v>
      </c>
    </row>
    <row r="344" spans="1:6" ht="12.75">
      <c r="A344" s="35" t="s">
        <v>105</v>
      </c>
      <c r="B344" s="50" t="s">
        <v>7</v>
      </c>
      <c r="C344" s="104" t="s">
        <v>11</v>
      </c>
      <c r="D344" s="32" t="s">
        <v>208</v>
      </c>
      <c r="E344" s="189"/>
      <c r="F344" s="33">
        <f>SUM(F345:F346)</f>
        <v>220000</v>
      </c>
    </row>
    <row r="345" spans="1:6" ht="25.5">
      <c r="A345" s="80" t="s">
        <v>285</v>
      </c>
      <c r="B345" s="38" t="s">
        <v>7</v>
      </c>
      <c r="C345" s="69" t="s">
        <v>11</v>
      </c>
      <c r="D345" s="8" t="s">
        <v>208</v>
      </c>
      <c r="E345" s="171" t="s">
        <v>286</v>
      </c>
      <c r="F345" s="81">
        <v>184692.08</v>
      </c>
    </row>
    <row r="346" spans="1:6" ht="25.5">
      <c r="A346" s="13" t="s">
        <v>200</v>
      </c>
      <c r="B346" s="38" t="s">
        <v>7</v>
      </c>
      <c r="C346" s="69" t="s">
        <v>11</v>
      </c>
      <c r="D346" s="8" t="s">
        <v>208</v>
      </c>
      <c r="E346" s="171" t="s">
        <v>113</v>
      </c>
      <c r="F346" s="81">
        <v>35307.92</v>
      </c>
    </row>
    <row r="347" spans="1:6" ht="12.75">
      <c r="A347" s="28" t="s">
        <v>70</v>
      </c>
      <c r="B347" s="37" t="s">
        <v>7</v>
      </c>
      <c r="C347" s="92" t="s">
        <v>12</v>
      </c>
      <c r="D347" s="11"/>
      <c r="E347" s="190"/>
      <c r="F347" s="20">
        <f>F348+F350+F356+F358+F361+F363</f>
        <v>28957000</v>
      </c>
    </row>
    <row r="348" spans="1:6" ht="51">
      <c r="A348" s="35" t="s">
        <v>101</v>
      </c>
      <c r="B348" s="45" t="s">
        <v>7</v>
      </c>
      <c r="C348" s="102" t="s">
        <v>12</v>
      </c>
      <c r="D348" s="32" t="s">
        <v>209</v>
      </c>
      <c r="E348" s="184"/>
      <c r="F348" s="33">
        <f>F349</f>
        <v>18866000</v>
      </c>
    </row>
    <row r="349" spans="1:6" ht="25.5">
      <c r="A349" s="13" t="s">
        <v>200</v>
      </c>
      <c r="B349" s="46" t="s">
        <v>7</v>
      </c>
      <c r="C349" s="103" t="s">
        <v>12</v>
      </c>
      <c r="D349" s="8" t="s">
        <v>209</v>
      </c>
      <c r="E349" s="185" t="s">
        <v>201</v>
      </c>
      <c r="F349" s="19">
        <v>18866000</v>
      </c>
    </row>
    <row r="350" spans="1:6" ht="12.75">
      <c r="A350" s="108" t="s">
        <v>71</v>
      </c>
      <c r="B350" s="45" t="s">
        <v>7</v>
      </c>
      <c r="C350" s="102" t="s">
        <v>12</v>
      </c>
      <c r="D350" s="32" t="s">
        <v>210</v>
      </c>
      <c r="E350" s="184"/>
      <c r="F350" s="33">
        <f>SUM(F351:F355)</f>
        <v>590000</v>
      </c>
    </row>
    <row r="351" spans="1:6" ht="12.75">
      <c r="A351" s="80" t="s">
        <v>152</v>
      </c>
      <c r="B351" s="38" t="s">
        <v>7</v>
      </c>
      <c r="C351" s="69" t="s">
        <v>12</v>
      </c>
      <c r="D351" s="8" t="s">
        <v>210</v>
      </c>
      <c r="E351" s="171" t="s">
        <v>151</v>
      </c>
      <c r="F351" s="19">
        <v>46822</v>
      </c>
    </row>
    <row r="352" spans="1:6" ht="25.5">
      <c r="A352" s="80" t="s">
        <v>114</v>
      </c>
      <c r="B352" s="38" t="s">
        <v>7</v>
      </c>
      <c r="C352" s="69" t="s">
        <v>12</v>
      </c>
      <c r="D352" s="8" t="s">
        <v>210</v>
      </c>
      <c r="E352" s="171" t="s">
        <v>115</v>
      </c>
      <c r="F352" s="19">
        <v>448000</v>
      </c>
    </row>
    <row r="353" spans="1:6" ht="12.75">
      <c r="A353" s="80" t="s">
        <v>130</v>
      </c>
      <c r="B353" s="38" t="s">
        <v>7</v>
      </c>
      <c r="C353" s="69" t="s">
        <v>12</v>
      </c>
      <c r="D353" s="8" t="s">
        <v>210</v>
      </c>
      <c r="E353" s="171" t="s">
        <v>132</v>
      </c>
      <c r="F353" s="19">
        <v>20840</v>
      </c>
    </row>
    <row r="354" spans="1:6" ht="25.5">
      <c r="A354" s="80" t="s">
        <v>110</v>
      </c>
      <c r="B354" s="38" t="s">
        <v>7</v>
      </c>
      <c r="C354" s="69" t="s">
        <v>12</v>
      </c>
      <c r="D354" s="8" t="s">
        <v>210</v>
      </c>
      <c r="E354" s="171" t="s">
        <v>112</v>
      </c>
      <c r="F354" s="19"/>
    </row>
    <row r="355" spans="1:6" ht="12.75">
      <c r="A355" s="80" t="s">
        <v>111</v>
      </c>
      <c r="B355" s="38" t="s">
        <v>7</v>
      </c>
      <c r="C355" s="69" t="s">
        <v>12</v>
      </c>
      <c r="D355" s="8" t="s">
        <v>210</v>
      </c>
      <c r="E355" s="171" t="s">
        <v>113</v>
      </c>
      <c r="F355" s="19">
        <v>74338</v>
      </c>
    </row>
    <row r="356" spans="1:6" ht="38.25">
      <c r="A356" s="59" t="s">
        <v>304</v>
      </c>
      <c r="B356" s="36" t="s">
        <v>7</v>
      </c>
      <c r="C356" s="167" t="s">
        <v>12</v>
      </c>
      <c r="D356" s="139" t="s">
        <v>305</v>
      </c>
      <c r="E356" s="191"/>
      <c r="F356" s="141">
        <f>F357</f>
        <v>2956500</v>
      </c>
    </row>
    <row r="357" spans="1:6" ht="27.75" customHeight="1">
      <c r="A357" s="80" t="s">
        <v>341</v>
      </c>
      <c r="B357" s="51" t="s">
        <v>7</v>
      </c>
      <c r="C357" s="168" t="s">
        <v>12</v>
      </c>
      <c r="D357" s="143" t="s">
        <v>305</v>
      </c>
      <c r="E357" s="188" t="s">
        <v>278</v>
      </c>
      <c r="F357" s="145">
        <v>2956500</v>
      </c>
    </row>
    <row r="358" spans="1:6" ht="38.25">
      <c r="A358" s="35" t="s">
        <v>59</v>
      </c>
      <c r="B358" s="45" t="s">
        <v>7</v>
      </c>
      <c r="C358" s="102" t="s">
        <v>12</v>
      </c>
      <c r="D358" s="32" t="s">
        <v>211</v>
      </c>
      <c r="E358" s="184"/>
      <c r="F358" s="33">
        <f>F359+F360</f>
        <v>4472000</v>
      </c>
    </row>
    <row r="359" spans="1:6" ht="25.5">
      <c r="A359" s="13" t="s">
        <v>200</v>
      </c>
      <c r="B359" s="46" t="s">
        <v>7</v>
      </c>
      <c r="C359" s="103" t="s">
        <v>12</v>
      </c>
      <c r="D359" s="8" t="s">
        <v>211</v>
      </c>
      <c r="E359" s="185" t="s">
        <v>201</v>
      </c>
      <c r="F359" s="19">
        <v>4249717.55</v>
      </c>
    </row>
    <row r="360" spans="1:6" ht="12.75">
      <c r="A360" s="13" t="s">
        <v>107</v>
      </c>
      <c r="B360" s="46" t="s">
        <v>213</v>
      </c>
      <c r="C360" s="103" t="s">
        <v>12</v>
      </c>
      <c r="D360" s="8" t="s">
        <v>211</v>
      </c>
      <c r="E360" s="185" t="s">
        <v>106</v>
      </c>
      <c r="F360" s="19">
        <v>222282.45</v>
      </c>
    </row>
    <row r="361" spans="1:6" ht="38.25">
      <c r="A361" s="59" t="s">
        <v>44</v>
      </c>
      <c r="B361" s="36" t="s">
        <v>7</v>
      </c>
      <c r="C361" s="167" t="s">
        <v>12</v>
      </c>
      <c r="D361" s="139" t="s">
        <v>212</v>
      </c>
      <c r="E361" s="191"/>
      <c r="F361" s="141">
        <f>F362</f>
        <v>630500</v>
      </c>
    </row>
    <row r="362" spans="1:6" ht="25.5">
      <c r="A362" s="80" t="s">
        <v>341</v>
      </c>
      <c r="B362" s="51" t="s">
        <v>7</v>
      </c>
      <c r="C362" s="168" t="s">
        <v>12</v>
      </c>
      <c r="D362" s="143" t="s">
        <v>212</v>
      </c>
      <c r="E362" s="188" t="s">
        <v>278</v>
      </c>
      <c r="F362" s="145">
        <v>630500</v>
      </c>
    </row>
    <row r="363" spans="1:6" ht="25.5">
      <c r="A363" s="108" t="s">
        <v>93</v>
      </c>
      <c r="B363" s="45" t="s">
        <v>7</v>
      </c>
      <c r="C363" s="102" t="s">
        <v>12</v>
      </c>
      <c r="D363" s="32" t="s">
        <v>281</v>
      </c>
      <c r="E363" s="184"/>
      <c r="F363" s="33">
        <f>F364+F365</f>
        <v>1442000</v>
      </c>
    </row>
    <row r="364" spans="1:6" ht="12.75">
      <c r="A364" s="80" t="s">
        <v>111</v>
      </c>
      <c r="B364" s="46" t="s">
        <v>7</v>
      </c>
      <c r="C364" s="103" t="s">
        <v>12</v>
      </c>
      <c r="D364" s="8" t="s">
        <v>281</v>
      </c>
      <c r="E364" s="185" t="s">
        <v>113</v>
      </c>
      <c r="F364" s="19">
        <v>558355.35</v>
      </c>
    </row>
    <row r="365" spans="1:6" ht="12.75">
      <c r="A365" s="13" t="s">
        <v>107</v>
      </c>
      <c r="B365" s="46" t="s">
        <v>7</v>
      </c>
      <c r="C365" s="103" t="s">
        <v>12</v>
      </c>
      <c r="D365" s="8" t="s">
        <v>281</v>
      </c>
      <c r="E365" s="185" t="s">
        <v>106</v>
      </c>
      <c r="F365" s="19">
        <v>883644.65</v>
      </c>
    </row>
    <row r="366" spans="1:6" ht="12.75">
      <c r="A366" s="113" t="s">
        <v>72</v>
      </c>
      <c r="B366" s="114" t="s">
        <v>38</v>
      </c>
      <c r="C366" s="115"/>
      <c r="D366" s="78"/>
      <c r="E366" s="192"/>
      <c r="F366" s="116">
        <f>F367</f>
        <v>434395.28</v>
      </c>
    </row>
    <row r="367" spans="1:6" ht="12.75">
      <c r="A367" s="117" t="s">
        <v>81</v>
      </c>
      <c r="B367" s="65" t="s">
        <v>38</v>
      </c>
      <c r="C367" s="100" t="s">
        <v>8</v>
      </c>
      <c r="D367" s="7"/>
      <c r="E367" s="186"/>
      <c r="F367" s="20">
        <f>F368+F370+F372</f>
        <v>434395.28</v>
      </c>
    </row>
    <row r="368" spans="1:6" ht="12.75">
      <c r="A368" s="135" t="s">
        <v>227</v>
      </c>
      <c r="B368" s="203" t="s">
        <v>38</v>
      </c>
      <c r="C368" s="204" t="s">
        <v>8</v>
      </c>
      <c r="D368" s="205" t="s">
        <v>307</v>
      </c>
      <c r="E368" s="206"/>
      <c r="F368" s="207">
        <f>F369</f>
        <v>83770</v>
      </c>
    </row>
    <row r="369" spans="1:6" ht="38.25">
      <c r="A369" s="80" t="s">
        <v>256</v>
      </c>
      <c r="B369" s="38" t="s">
        <v>38</v>
      </c>
      <c r="C369" s="69" t="s">
        <v>8</v>
      </c>
      <c r="D369" s="8" t="s">
        <v>307</v>
      </c>
      <c r="E369" s="171" t="s">
        <v>255</v>
      </c>
      <c r="F369" s="19">
        <v>83770</v>
      </c>
    </row>
    <row r="370" spans="1:6" ht="12.75">
      <c r="A370" s="35" t="s">
        <v>73</v>
      </c>
      <c r="B370" s="50" t="s">
        <v>38</v>
      </c>
      <c r="C370" s="104" t="s">
        <v>8</v>
      </c>
      <c r="D370" s="32" t="s">
        <v>313</v>
      </c>
      <c r="E370" s="189"/>
      <c r="F370" s="33">
        <f>F371</f>
        <v>100625.28</v>
      </c>
    </row>
    <row r="371" spans="1:6" ht="12.75">
      <c r="A371" s="80" t="s">
        <v>111</v>
      </c>
      <c r="B371" s="38" t="s">
        <v>38</v>
      </c>
      <c r="C371" s="69" t="s">
        <v>8</v>
      </c>
      <c r="D371" s="8" t="s">
        <v>313</v>
      </c>
      <c r="E371" s="171" t="s">
        <v>113</v>
      </c>
      <c r="F371" s="81">
        <v>100625.28</v>
      </c>
    </row>
    <row r="372" spans="1:6" ht="12.75">
      <c r="A372" s="35" t="s">
        <v>73</v>
      </c>
      <c r="B372" s="50" t="s">
        <v>38</v>
      </c>
      <c r="C372" s="104" t="s">
        <v>8</v>
      </c>
      <c r="D372" s="32" t="s">
        <v>214</v>
      </c>
      <c r="E372" s="189"/>
      <c r="F372" s="33">
        <f>SUM(F373:F375)</f>
        <v>250000</v>
      </c>
    </row>
    <row r="373" spans="1:6" ht="25.5">
      <c r="A373" s="80" t="s">
        <v>285</v>
      </c>
      <c r="B373" s="38" t="s">
        <v>38</v>
      </c>
      <c r="C373" s="69" t="s">
        <v>8</v>
      </c>
      <c r="D373" s="8" t="s">
        <v>214</v>
      </c>
      <c r="E373" s="171" t="s">
        <v>286</v>
      </c>
      <c r="F373" s="81">
        <v>110597.21</v>
      </c>
    </row>
    <row r="374" spans="1:6" ht="12.75">
      <c r="A374" s="80" t="s">
        <v>111</v>
      </c>
      <c r="B374" s="38" t="s">
        <v>38</v>
      </c>
      <c r="C374" s="69" t="s">
        <v>8</v>
      </c>
      <c r="D374" s="8" t="s">
        <v>214</v>
      </c>
      <c r="E374" s="171" t="s">
        <v>113</v>
      </c>
      <c r="F374" s="81">
        <v>104102.79</v>
      </c>
    </row>
    <row r="375" spans="1:6" ht="12.75">
      <c r="A375" s="13" t="s">
        <v>107</v>
      </c>
      <c r="B375" s="38" t="s">
        <v>38</v>
      </c>
      <c r="C375" s="69" t="s">
        <v>8</v>
      </c>
      <c r="D375" s="8" t="s">
        <v>214</v>
      </c>
      <c r="E375" s="171" t="s">
        <v>106</v>
      </c>
      <c r="F375" s="81">
        <v>35300</v>
      </c>
    </row>
    <row r="376" spans="1:6" ht="12.75">
      <c r="A376" s="87" t="s">
        <v>74</v>
      </c>
      <c r="B376" s="85" t="s">
        <v>6</v>
      </c>
      <c r="C376" s="115"/>
      <c r="D376" s="78"/>
      <c r="E376" s="192"/>
      <c r="F376" s="116">
        <f>F377</f>
        <v>600000</v>
      </c>
    </row>
    <row r="377" spans="1:6" ht="12.75">
      <c r="A377" s="117" t="s">
        <v>34</v>
      </c>
      <c r="B377" s="65" t="s">
        <v>6</v>
      </c>
      <c r="C377" s="100" t="s">
        <v>9</v>
      </c>
      <c r="D377" s="7"/>
      <c r="E377" s="186"/>
      <c r="F377" s="20">
        <f>F378</f>
        <v>600000</v>
      </c>
    </row>
    <row r="378" spans="1:6" ht="25.5">
      <c r="A378" s="158" t="s">
        <v>75</v>
      </c>
      <c r="B378" s="131" t="s">
        <v>6</v>
      </c>
      <c r="C378" s="97" t="s">
        <v>9</v>
      </c>
      <c r="D378" s="15" t="s">
        <v>215</v>
      </c>
      <c r="E378" s="177"/>
      <c r="F378" s="18">
        <f>F379</f>
        <v>600000</v>
      </c>
    </row>
    <row r="379" spans="1:6" ht="38.25">
      <c r="A379" s="53" t="s">
        <v>216</v>
      </c>
      <c r="B379" s="38" t="s">
        <v>6</v>
      </c>
      <c r="C379" s="69" t="s">
        <v>9</v>
      </c>
      <c r="D379" s="8" t="s">
        <v>215</v>
      </c>
      <c r="E379" s="171" t="s">
        <v>217</v>
      </c>
      <c r="F379" s="81">
        <v>600000</v>
      </c>
    </row>
    <row r="380" spans="1:6" ht="15.75">
      <c r="A380" s="122" t="s">
        <v>68</v>
      </c>
      <c r="B380" s="118" t="s">
        <v>60</v>
      </c>
      <c r="C380" s="120"/>
      <c r="D380" s="119"/>
      <c r="E380" s="161"/>
      <c r="F380" s="121">
        <f>F381</f>
        <v>1275838.03</v>
      </c>
    </row>
    <row r="381" spans="1:6" ht="12.75">
      <c r="A381" s="123" t="s">
        <v>76</v>
      </c>
      <c r="B381" s="37" t="s">
        <v>60</v>
      </c>
      <c r="C381" s="89" t="s">
        <v>2</v>
      </c>
      <c r="D381" s="16"/>
      <c r="E381" s="193"/>
      <c r="F381" s="124">
        <f>F382</f>
        <v>1275838.03</v>
      </c>
    </row>
    <row r="382" spans="1:6" ht="12.75">
      <c r="A382" s="112" t="s">
        <v>83</v>
      </c>
      <c r="B382" s="39" t="s">
        <v>60</v>
      </c>
      <c r="C382" s="71" t="s">
        <v>2</v>
      </c>
      <c r="D382" s="32" t="s">
        <v>218</v>
      </c>
      <c r="E382" s="164"/>
      <c r="F382" s="125">
        <f>F383</f>
        <v>1275838.03</v>
      </c>
    </row>
    <row r="383" spans="1:6" ht="12.75">
      <c r="A383" s="105" t="s">
        <v>219</v>
      </c>
      <c r="B383" s="38" t="s">
        <v>60</v>
      </c>
      <c r="C383" s="69" t="s">
        <v>2</v>
      </c>
      <c r="D383" s="8" t="s">
        <v>218</v>
      </c>
      <c r="E383" s="171" t="s">
        <v>220</v>
      </c>
      <c r="F383" s="81">
        <v>1275838.03</v>
      </c>
    </row>
    <row r="384" spans="1:6" ht="25.5">
      <c r="A384" s="87" t="s">
        <v>77</v>
      </c>
      <c r="B384" s="77" t="s">
        <v>45</v>
      </c>
      <c r="C384" s="98"/>
      <c r="D384" s="78"/>
      <c r="E384" s="162"/>
      <c r="F384" s="116">
        <f>F385</f>
        <v>8384000</v>
      </c>
    </row>
    <row r="385" spans="1:6" ht="25.5">
      <c r="A385" s="60" t="s">
        <v>78</v>
      </c>
      <c r="B385" s="76" t="s">
        <v>45</v>
      </c>
      <c r="C385" s="169" t="s">
        <v>2</v>
      </c>
      <c r="D385" s="16"/>
      <c r="E385" s="194"/>
      <c r="F385" s="20">
        <f>F386+F388</f>
        <v>8384000</v>
      </c>
    </row>
    <row r="386" spans="1:6" ht="12.75">
      <c r="A386" s="75" t="s">
        <v>54</v>
      </c>
      <c r="B386" s="72" t="s">
        <v>45</v>
      </c>
      <c r="C386" s="72" t="s">
        <v>2</v>
      </c>
      <c r="D386" s="74" t="s">
        <v>221</v>
      </c>
      <c r="E386" s="195"/>
      <c r="F386" s="33">
        <f>F387</f>
        <v>4000000</v>
      </c>
    </row>
    <row r="387" spans="1:6" ht="12.75">
      <c r="A387" s="88" t="s">
        <v>222</v>
      </c>
      <c r="B387" s="6" t="s">
        <v>45</v>
      </c>
      <c r="C387" s="90" t="s">
        <v>2</v>
      </c>
      <c r="D387" s="17" t="s">
        <v>221</v>
      </c>
      <c r="E387" s="31" t="s">
        <v>223</v>
      </c>
      <c r="F387" s="24">
        <v>4000000</v>
      </c>
    </row>
    <row r="388" spans="1:6" ht="25.5">
      <c r="A388" s="73" t="s">
        <v>53</v>
      </c>
      <c r="B388" s="72" t="s">
        <v>45</v>
      </c>
      <c r="C388" s="72" t="s">
        <v>2</v>
      </c>
      <c r="D388" s="74" t="s">
        <v>244</v>
      </c>
      <c r="E388" s="195"/>
      <c r="F388" s="33">
        <f>F389</f>
        <v>4384000</v>
      </c>
    </row>
    <row r="389" spans="1:6" ht="13.5" thickBot="1">
      <c r="A389" s="61" t="s">
        <v>222</v>
      </c>
      <c r="B389" s="68" t="s">
        <v>45</v>
      </c>
      <c r="C389" s="90" t="s">
        <v>2</v>
      </c>
      <c r="D389" s="17" t="s">
        <v>244</v>
      </c>
      <c r="E389" s="31" t="s">
        <v>223</v>
      </c>
      <c r="F389" s="24">
        <v>4384000</v>
      </c>
    </row>
    <row r="390" spans="1:6" ht="16.5" thickBot="1">
      <c r="A390" s="248" t="s">
        <v>19</v>
      </c>
      <c r="B390" s="249"/>
      <c r="C390" s="250"/>
      <c r="D390" s="251"/>
      <c r="E390" s="252"/>
      <c r="F390" s="253">
        <f>F13+F77+F81+F90+F108+F138+F267+F321+F366+F376+F380+F384</f>
        <v>438558799.99999994</v>
      </c>
    </row>
    <row r="392" spans="3:6" ht="12.75">
      <c r="C392" s="262" t="s">
        <v>86</v>
      </c>
      <c r="D392" s="262"/>
      <c r="E392" s="262"/>
      <c r="F392" s="263">
        <f>F16+F18+F24+F57+F59+F66+F87+F103+F106+F124+F126+F134+F136+F142+F166+F184+F195+F217+F220+F224+F230+F235+F243+F247+F258+F262+F265+F289+F305+F308+F310+F315+F317+F319+F324+F343+F344+F370+F372+F379+F383+F387</f>
        <v>118321702.48000002</v>
      </c>
    </row>
    <row r="393" spans="3:6" ht="12.75">
      <c r="C393" s="262" t="s">
        <v>280</v>
      </c>
      <c r="D393" s="262"/>
      <c r="E393" s="262"/>
      <c r="F393" s="263">
        <f>F332+F336+F101</f>
        <v>4532559.27</v>
      </c>
    </row>
    <row r="394" spans="3:6" ht="12.75">
      <c r="C394" s="262" t="s">
        <v>87</v>
      </c>
      <c r="D394" s="262"/>
      <c r="E394" s="262"/>
      <c r="F394" s="263">
        <f>F140+F182+F197+F285</f>
        <v>13600000</v>
      </c>
    </row>
    <row r="395" spans="3:6" ht="12.75">
      <c r="C395" s="262" t="s">
        <v>88</v>
      </c>
      <c r="D395" s="262"/>
      <c r="E395" s="262"/>
      <c r="F395" s="263">
        <f>F26+F30+F33+F36+F40+F73+F75+F80+F83+F88+F92+F95+F98+F110+F112+F115+F117+F122+F129+F151+F157+F160+F164+F168+F172+F174+F191+F193+F199+F202+F206+F215+F222+F226+F228+F232+F240+F255+F283+F297+F300+F303+F312+F327+F329+F333+F335+F337+F339+F348+F350+F356+F358+F361+F363+F368+F388</f>
        <v>300504038.25</v>
      </c>
    </row>
    <row r="396" spans="3:6" ht="12.75">
      <c r="C396" s="262" t="s">
        <v>89</v>
      </c>
      <c r="D396" s="262"/>
      <c r="E396" s="262"/>
      <c r="F396" s="263">
        <f>F42+F44+F46+F48+F50+F53+F120+F131+F269+F271+F275+F279</f>
        <v>1600500</v>
      </c>
    </row>
    <row r="397" spans="3:6" ht="12.75">
      <c r="C397" s="262"/>
      <c r="D397" s="262"/>
      <c r="E397" s="262"/>
      <c r="F397" s="263">
        <f>SUM(F392:F396)</f>
        <v>438558800</v>
      </c>
    </row>
  </sheetData>
  <sheetProtection/>
  <mergeCells count="7">
    <mergeCell ref="F7:F12"/>
    <mergeCell ref="A5:E5"/>
    <mergeCell ref="B7:B12"/>
    <mergeCell ref="C7:C12"/>
    <mergeCell ref="D7:D12"/>
    <mergeCell ref="E7:E12"/>
    <mergeCell ref="A7:A12"/>
  </mergeCells>
  <printOptions/>
  <pageMargins left="0.5905511811023623" right="0.15748031496062992" top="0.4724409448818898" bottom="0.15748031496062992" header="0.15748031496062992" footer="0.15748031496062992"/>
  <pageSetup horizontalDpi="600" verticalDpi="600" orientation="portrait" paperSize="9" scale="75" r:id="rId1"/>
  <rowBreaks count="5" manualBreakCount="5">
    <brk id="43" max="5" man="1"/>
    <brk id="83" max="5" man="1"/>
    <brk id="122" max="5" man="1"/>
    <brk id="170" max="5" man="1"/>
    <brk id="211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финансов РК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Надежда</cp:lastModifiedBy>
  <cp:lastPrinted>2014-12-29T12:20:33Z</cp:lastPrinted>
  <dcterms:created xsi:type="dcterms:W3CDTF">2004-09-08T10:28:32Z</dcterms:created>
  <dcterms:modified xsi:type="dcterms:W3CDTF">2014-12-29T12:20:50Z</dcterms:modified>
  <cp:category/>
  <cp:version/>
  <cp:contentType/>
  <cp:contentStatus/>
</cp:coreProperties>
</file>