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1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'дох'!$A$1:$U$116</definedName>
    <definedName name="_xlnm.Print_Area" localSheetId="2">'ист'!$A$1:$E$39</definedName>
    <definedName name="_xlnm.Print_Area" localSheetId="1">'расх'!$A$1:$I$332</definedName>
  </definedNames>
  <calcPr fullCalcOnLoad="1"/>
</workbook>
</file>

<file path=xl/sharedStrings.xml><?xml version="1.0" encoding="utf-8"?>
<sst xmlns="http://schemas.openxmlformats.org/spreadsheetml/2006/main" count="2878" uniqueCount="604">
  <si>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</si>
  <si>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</si>
  <si>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</si>
  <si>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</si>
  <si>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</si>
  <si>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</si>
  <si>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</si>
  <si>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</si>
  <si>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</si>
  <si>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</si>
  <si>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</si>
  <si>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</si>
  <si>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</si>
  <si>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</si>
  <si>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</si>
  <si>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</si>
  <si>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</si>
  <si>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</si>
  <si>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</si>
  <si>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</si>
  <si>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</si>
  <si>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</si>
  <si>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</si>
  <si>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</si>
  <si>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</si>
  <si>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</si>
  <si>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</si>
  <si>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</si>
  <si>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</si>
  <si>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</si>
  <si>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</si>
  <si>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</si>
  <si>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</si>
  <si>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</si>
  <si>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</si>
  <si>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</si>
  <si>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</si>
  <si>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</si>
  <si>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</si>
  <si>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</si>
  <si>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</si>
  <si>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</si>
  <si>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</si>
  <si>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</si>
  <si>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</si>
  <si>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</si>
  <si>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</si>
  <si>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</si>
  <si>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</si>
  <si>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</si>
  <si>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</si>
  <si>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</si>
  <si>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</si>
  <si>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</si>
  <si>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</si>
  <si>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</si>
  <si>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</si>
  <si>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</si>
  <si>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</si>
  <si>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</si>
  <si>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</si>
  <si>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</si>
  <si>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</si>
  <si>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</si>
  <si>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</si>
  <si>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</si>
  <si>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</si>
  <si>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</si>
  <si>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</si>
  <si>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</si>
  <si>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</si>
  <si>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</si>
  <si>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</si>
  <si>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</si>
  <si>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</si>
  <si>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</si>
  <si>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</si>
  <si>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</si>
  <si>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</si>
  <si>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</si>
  <si>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</si>
  <si>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Энергосбережение и повышение энергетической эффективности до 2015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</si>
  <si>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</si>
  <si>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</si>
  <si>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</si>
  <si>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</si>
  <si>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</si>
  <si>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</si>
  <si>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</si>
  <si>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</si>
  <si>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</si>
  <si>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</si>
  <si>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</si>
  <si>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</si>
  <si>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</si>
  <si>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</si>
  <si>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</si>
  <si>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</si>
  <si>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</si>
  <si>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</si>
  <si>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</si>
  <si>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</si>
  <si>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</si>
  <si>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</si>
  <si>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</si>
  <si>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</si>
  <si>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</si>
  <si>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</si>
  <si>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</si>
  <si>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</si>
  <si>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</si>
  <si>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</si>
  <si>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</si>
  <si>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</si>
  <si>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</si>
  <si>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</si>
  <si>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</si>
  <si>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</si>
  <si>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</si>
  <si>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</si>
  <si>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</si>
  <si>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</si>
  <si>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</si>
  <si>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</si>
  <si>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</si>
  <si>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</si>
  <si>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</si>
  <si>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</si>
  <si>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</si>
  <si>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</si>
  <si>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</si>
  <si>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</si>
  <si>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</si>
  <si>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</si>
  <si>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</si>
  <si>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</si>
  <si>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</si>
  <si>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</si>
  <si>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</si>
  <si>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</si>
  <si>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</si>
  <si>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</si>
  <si>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</si>
  <si>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</si>
  <si>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</si>
  <si>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</si>
  <si>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</si>
  <si>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</si>
  <si>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</si>
  <si>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</si>
  <si>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</si>
  <si>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</si>
  <si>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</si>
  <si>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</si>
  <si>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</si>
  <si>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</si>
  <si>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</si>
  <si>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</si>
  <si>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</si>
  <si>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</si>
  <si>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</si>
  <si>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</si>
  <si>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</si>
  <si>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</si>
  <si>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</si>
  <si>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</si>
  <si>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</si>
  <si>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</si>
  <si>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</si>
  <si>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</si>
  <si>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</si>
  <si>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</si>
  <si>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</si>
  <si>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</si>
  <si>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</si>
  <si>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</si>
  <si>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</si>
  <si>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</si>
  <si>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</si>
  <si>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</si>
  <si>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</si>
  <si>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</si>
  <si>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</si>
  <si>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</si>
  <si>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</si>
  <si>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</si>
  <si>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</si>
  <si>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</si>
  <si>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</si>
  <si>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</si>
  <si>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</si>
  <si>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</si>
  <si>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</si>
  <si>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</si>
  <si>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</si>
  <si>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</si>
  <si>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</si>
  <si>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</si>
  <si>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</si>
  <si>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04 1 8795</t>
  </si>
  <si>
    <t>04 2 8795</t>
  </si>
  <si>
    <t>04 0 4207</t>
  </si>
  <si>
    <t>04 0 4209</t>
  </si>
  <si>
    <t>04 0 4203</t>
  </si>
  <si>
    <t>04 0 5082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</si>
  <si>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</si>
  <si>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</si>
  <si>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</si>
  <si>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</si>
  <si>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</si>
  <si>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</si>
  <si>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</si>
  <si>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</si>
  <si>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</si>
  <si>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</si>
  <si>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</si>
  <si>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</si>
  <si>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</si>
  <si>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540</t>
  </si>
  <si>
    <t>Субсидия на выравнивание бюджетной обеспеченности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</si>
  <si>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</si>
  <si>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</si>
  <si>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</si>
  <si>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</si>
  <si>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</si>
  <si>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08 0 6520</t>
  </si>
  <si>
    <t>Совет депутатов муниципального образования</t>
  </si>
  <si>
    <t>08 0 6203</t>
  </si>
  <si>
    <t>06 0 6204</t>
  </si>
  <si>
    <t>09 0 6206</t>
  </si>
  <si>
    <t>30 0 7501</t>
  </si>
  <si>
    <t>Реализация государственных функций, связанных с общегосударственным управлением</t>
  </si>
  <si>
    <t>09 3 7795</t>
  </si>
  <si>
    <t>01 0 4206</t>
  </si>
  <si>
    <t>04 0 0402</t>
  </si>
  <si>
    <t>01 0 4309</t>
  </si>
  <si>
    <t>06 4 4215</t>
  </si>
  <si>
    <t>06 0 4214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</si>
  <si>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</si>
  <si>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</si>
  <si>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</si>
  <si>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09 0 4217</t>
  </si>
  <si>
    <t>Жилищное хозяйство</t>
  </si>
  <si>
    <t>07 0 4309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</si>
  <si>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</si>
  <si>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</si>
  <si>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522</t>
  </si>
  <si>
    <t>08 0 4309</t>
  </si>
  <si>
    <t>Субсидии на софинансирование капитальных вложений  в объекты государственной (муниципальной) собственности</t>
  </si>
  <si>
    <t xml:space="preserve">Субсидия на на капитальное строительство и реконструкцию объектов муниципальной собственности </t>
  </si>
  <si>
    <t>07 1 9040</t>
  </si>
  <si>
    <t>Уличное освещение</t>
  </si>
  <si>
    <t>07 0 7601</t>
  </si>
  <si>
    <t>01 0 4302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</si>
  <si>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</si>
  <si>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</si>
  <si>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</si>
  <si>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</si>
  <si>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01 0 4401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</si>
  <si>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</si>
  <si>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</si>
  <si>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</si>
  <si>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</si>
  <si>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Софинансирование за счет собственных средств субсидии на организацию отдыха детей в каникулярное время</t>
  </si>
  <si>
    <t>01 9 4301</t>
  </si>
  <si>
    <t>Субсидия на выравнивание бюджетной обеспеченности (Ремонт фасада общеобразовательных учреждений)</t>
  </si>
  <si>
    <t>04 0 0120</t>
  </si>
  <si>
    <t>Пособия, компенсации, меры социальной поддержки по публичным нормативным обязательствам (за счет остатка на 01.01.2014 )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</si>
  <si>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</si>
  <si>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</si>
  <si>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>04 0 4310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</si>
  <si>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</si>
  <si>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</si>
  <si>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04 0 5020</t>
  </si>
  <si>
    <t>Структура доходов бюджета муниципального образования "Суоярвский район" в 2014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</si>
  <si>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</si>
  <si>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</si>
  <si>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</si>
  <si>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</si>
  <si>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</si>
  <si>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</si>
  <si>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</si>
  <si>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</si>
  <si>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</si>
  <si>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</si>
  <si>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</si>
  <si>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</si>
  <si>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</si>
  <si>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</si>
  <si>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</si>
  <si>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</si>
  <si>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</si>
  <si>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</si>
  <si>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</si>
  <si>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</si>
  <si>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</si>
  <si>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</si>
  <si>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</si>
  <si>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</si>
  <si>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</si>
  <si>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</si>
  <si>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</si>
  <si>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</si>
  <si>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</si>
  <si>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</si>
  <si>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</si>
  <si>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</si>
  <si>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</si>
  <si>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</si>
  <si>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</si>
  <si>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</si>
  <si>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</si>
  <si>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</si>
  <si>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</si>
  <si>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</si>
  <si>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</si>
  <si>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</si>
  <si>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</si>
  <si>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</si>
  <si>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</si>
  <si>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</si>
  <si>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</si>
  <si>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</si>
  <si>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</si>
  <si>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</si>
  <si>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</si>
  <si>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</si>
  <si>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</si>
  <si>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</si>
  <si>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</si>
  <si>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</si>
  <si>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</si>
  <si>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</si>
  <si>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</si>
  <si>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</si>
  <si>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</si>
  <si>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</si>
  <si>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</si>
  <si>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</si>
  <si>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</si>
  <si>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3.1.2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</si>
  <si>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</si>
  <si>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</si>
  <si>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</si>
  <si>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</si>
  <si>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</si>
  <si>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</si>
  <si>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</si>
  <si>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</si>
  <si>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</si>
  <si>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</si>
  <si>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</si>
  <si>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</si>
  <si>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</si>
  <si>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</si>
  <si>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</si>
  <si>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</si>
  <si>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</si>
  <si>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</si>
  <si>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</si>
  <si>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</si>
  <si>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</si>
  <si>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</si>
  <si>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</si>
  <si>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</si>
  <si>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</si>
  <si>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5.2.2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</si>
  <si>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</si>
  <si>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</si>
  <si>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</si>
  <si>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</si>
  <si>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</si>
  <si>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</si>
  <si>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</si>
  <si>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6.1.1</t>
  </si>
  <si>
    <t>Плата за выбросы загрязняющих веществ в атмосферный воздух стационарными объектами</t>
  </si>
  <si>
    <t>6.1.2</t>
  </si>
  <si>
    <t>Плата за выбросы загрязняющих веществ в атмосферный воздух передвижными объектами</t>
  </si>
  <si>
    <t>6.1.3</t>
  </si>
  <si>
    <t>Плата за выбросы загрязняющих веществ в водные объекты</t>
  </si>
  <si>
    <t>6.1.4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</si>
  <si>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</si>
  <si>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</si>
  <si>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</si>
  <si>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</si>
  <si>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>Прочие доходы от оказания платных услуг и компенсации затрат государства</t>
  </si>
  <si>
    <t>995</t>
  </si>
  <si>
    <t>130</t>
  </si>
  <si>
    <t>7.1.1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</si>
  <si>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</si>
  <si>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</si>
  <si>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</si>
  <si>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</si>
  <si>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</si>
  <si>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</si>
  <si>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</si>
  <si>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8.1.1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</si>
  <si>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</si>
  <si>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</si>
  <si>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8.1.2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</si>
  <si>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</si>
  <si>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</t>
  </si>
  <si>
    <t>430</t>
  </si>
  <si>
    <t>8.2.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</si>
  <si>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</si>
  <si>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8.2.1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</si>
  <si>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</si>
  <si>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</si>
  <si>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</si>
  <si>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</si>
  <si>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</si>
  <si>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</si>
  <si>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</si>
  <si>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</si>
  <si>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</si>
  <si>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</si>
  <si>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</si>
  <si>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9.1.2</t>
  </si>
  <si>
    <t>Денежные взыскания (штрафы) за нарушение законодательства о применении контрольно-кассовой техники</t>
  </si>
  <si>
    <t>9.1.3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</si>
  <si>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</si>
  <si>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9.1.4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</si>
  <si>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</si>
  <si>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</si>
  <si>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9.1.5</t>
  </si>
  <si>
    <t>Денежные взыскания (штрафы) за нарушение земельного законодательства</t>
  </si>
  <si>
    <t>060</t>
  </si>
  <si>
    <t>9.1.6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</si>
  <si>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</si>
  <si>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</t>
  </si>
  <si>
    <t>28</t>
  </si>
  <si>
    <t>9.1.7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</si>
  <si>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</si>
  <si>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</si>
  <si>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014</t>
  </si>
  <si>
    <t>9.1.8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</si>
  <si>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</si>
  <si>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</si>
  <si>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9.1.9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</si>
  <si>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</si>
  <si>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</si>
  <si>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</si>
  <si>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9.1.10</t>
  </si>
  <si>
    <t>Прочие поступления от денежных взысканий (штрафов) и иных сумм в возмещение ущерба</t>
  </si>
  <si>
    <t>90</t>
  </si>
  <si>
    <t>9.1.11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</si>
  <si>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</si>
  <si>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</si>
  <si>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</si>
  <si>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</si>
  <si>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</si>
  <si>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</si>
  <si>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</si>
  <si>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</si>
  <si>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</si>
  <si>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</si>
  <si>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</si>
  <si>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</si>
  <si>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</si>
  <si>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</si>
  <si>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</si>
  <si>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</si>
  <si>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</si>
  <si>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</si>
  <si>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</si>
  <si>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</si>
  <si>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</si>
  <si>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</si>
  <si>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</si>
  <si>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</si>
  <si>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</si>
  <si>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</si>
  <si>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</si>
  <si>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</si>
  <si>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</si>
  <si>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</si>
  <si>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</si>
  <si>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</si>
  <si>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</si>
  <si>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</si>
  <si>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</si>
  <si>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</si>
  <si>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</si>
  <si>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</si>
  <si>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</si>
  <si>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</si>
  <si>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</si>
  <si>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</si>
  <si>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</si>
  <si>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</si>
  <si>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</si>
  <si>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</si>
  <si>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</si>
  <si>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</si>
  <si>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</si>
  <si>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</si>
  <si>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</si>
  <si>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</si>
  <si>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</si>
  <si>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</si>
  <si>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</si>
  <si>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</si>
  <si>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</si>
  <si>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</si>
  <si>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</si>
  <si>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</si>
  <si>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</si>
  <si>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</si>
  <si>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</si>
  <si>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</si>
  <si>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</si>
  <si>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</si>
  <si>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</si>
  <si>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</si>
  <si>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</si>
  <si>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</si>
  <si>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</si>
  <si>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</si>
  <si>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</si>
  <si>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</si>
  <si>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</si>
  <si>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</si>
  <si>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</si>
  <si>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</si>
  <si>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</si>
  <si>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</si>
  <si>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</si>
  <si>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</si>
  <si>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</si>
  <si>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</si>
  <si>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</si>
  <si>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</si>
  <si>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1.8.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</si>
  <si>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</si>
  <si>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</si>
  <si>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</si>
  <si>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</si>
  <si>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</si>
  <si>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</si>
  <si>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</si>
  <si>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</si>
  <si>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</si>
  <si>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</si>
  <si>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</si>
  <si>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</si>
  <si>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</si>
  <si>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</si>
  <si>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</si>
  <si>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</si>
  <si>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</si>
  <si>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</si>
  <si>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</si>
  <si>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</si>
  <si>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</si>
  <si>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</si>
  <si>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</si>
  <si>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</si>
  <si>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</si>
  <si>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</si>
  <si>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</si>
  <si>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</si>
  <si>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</si>
  <si>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</si>
  <si>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</si>
  <si>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</si>
  <si>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</si>
  <si>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</si>
  <si>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</si>
  <si>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</si>
  <si>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</si>
  <si>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</si>
  <si>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</si>
  <si>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</si>
  <si>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</si>
  <si>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</si>
  <si>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</si>
  <si>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</si>
  <si>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</si>
  <si>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</si>
  <si>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</si>
  <si>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</si>
  <si>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</si>
  <si>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</si>
  <si>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</si>
  <si>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</si>
  <si>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</si>
  <si>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</si>
  <si>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</si>
  <si>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</si>
  <si>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</si>
  <si>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</si>
  <si>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</si>
  <si>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Источники финансирования дефицита бюджета на 2014 год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</si>
  <si>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</si>
  <si>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</si>
  <si>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01 0 5027</t>
  </si>
  <si>
    <t>Субсидии на программу "Доступная среда" за счет ФБ</t>
  </si>
  <si>
    <t>Субсидия на комплектование библиотечных фондовза счет РК "Развитие культуры"</t>
  </si>
  <si>
    <t>03 6 4311</t>
  </si>
  <si>
    <t xml:space="preserve">Пособия, компенсации, меры социальной поддержки по публичным нормативным обязательствам </t>
  </si>
  <si>
    <t>03 0 4309</t>
  </si>
  <si>
    <t>Приложение № 3 к решению Совета депутатов "Об исполнении бюджета муниципального образования "Суоярвский район" за 1 полугодие 2014 года"</t>
  </si>
  <si>
    <t xml:space="preserve"> образования «Суоярвский район» за 1 полугодие 2014 года</t>
  </si>
  <si>
    <t>к решению "Об исполнении бюджета муниципального образования «Суоярвский район» за 1 полугодие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</si>
</sst>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</numFmts>
  <fonts count="8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b/>
      <sz val="14"/>
      <color indexed="5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9900"/>
      <name val="Times New Roman"/>
      <family val="1"/>
    </font>
    <font>
      <sz val="10"/>
      <color rgb="FF800080"/>
      <name val="Times New Roman"/>
      <family val="1"/>
    </font>
    <font>
      <sz val="10"/>
      <color rgb="FF0000FF"/>
      <name val="Times New Roman"/>
      <family val="1"/>
    </font>
    <font>
      <sz val="9"/>
      <color rgb="FF80008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3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top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NumberFormat="1" applyFont="1" applyBorder="1" applyAlignment="1">
      <alignment horizontal="left" vertical="top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33" borderId="15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17" xfId="0" applyNumberFormat="1" applyFont="1" applyFill="1" applyBorder="1" applyAlignment="1" applyProtection="1">
      <alignment horizontal="center" vertical="top"/>
      <protection locked="0"/>
    </xf>
    <xf numFmtId="4" fontId="11" fillId="33" borderId="2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" fontId="11" fillId="33" borderId="10" xfId="0" applyNumberFormat="1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26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3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33" borderId="24" xfId="0" applyNumberFormat="1" applyFont="1" applyFill="1" applyBorder="1" applyAlignment="1" applyProtection="1">
      <alignment horizontal="center" vertical="top"/>
      <protection locked="0"/>
    </xf>
    <xf numFmtId="49" fontId="3" fillId="33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Fill="1" applyBorder="1" applyAlignment="1" applyProtection="1">
      <alignment horizontal="center" vertical="top"/>
      <protection locked="0"/>
    </xf>
    <xf numFmtId="49" fontId="11" fillId="3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6" fillId="0" borderId="29" xfId="0" applyNumberFormat="1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3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83" fillId="0" borderId="10" xfId="0" applyNumberFormat="1" applyFont="1" applyFill="1" applyBorder="1" applyAlignment="1">
      <alignment horizontal="left" vertical="center" wrapText="1"/>
    </xf>
    <xf numFmtId="49" fontId="83" fillId="0" borderId="10" xfId="0" applyNumberFormat="1" applyFont="1" applyBorder="1" applyAlignment="1" applyProtection="1">
      <alignment horizontal="center" vertical="top"/>
      <protection locked="0"/>
    </xf>
    <xf numFmtId="49" fontId="83" fillId="0" borderId="24" xfId="0" applyNumberFormat="1" applyFont="1" applyBorder="1" applyAlignment="1" applyProtection="1">
      <alignment horizontal="center" vertical="top"/>
      <protection locked="0"/>
    </xf>
    <xf numFmtId="4" fontId="83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84" fillId="0" borderId="10" xfId="0" applyNumberFormat="1" applyFont="1" applyBorder="1" applyAlignment="1" applyProtection="1">
      <alignment horizontal="center" vertical="top"/>
      <protection locked="0"/>
    </xf>
    <xf numFmtId="49" fontId="84" fillId="0" borderId="10" xfId="0" applyNumberFormat="1" applyFont="1" applyFill="1" applyBorder="1" applyAlignment="1" applyProtection="1">
      <alignment horizontal="center" vertical="top"/>
      <protection locked="0"/>
    </xf>
    <xf numFmtId="49" fontId="84" fillId="0" borderId="24" xfId="0" applyNumberFormat="1" applyFont="1" applyFill="1" applyBorder="1" applyAlignment="1" applyProtection="1">
      <alignment horizontal="center" vertical="top"/>
      <protection locked="0"/>
    </xf>
    <xf numFmtId="4" fontId="84" fillId="0" borderId="10" xfId="0" applyNumberFormat="1" applyFont="1" applyFill="1" applyBorder="1" applyAlignment="1">
      <alignment vertical="top"/>
    </xf>
    <xf numFmtId="49" fontId="85" fillId="0" borderId="10" xfId="0" applyNumberFormat="1" applyFont="1" applyBorder="1" applyAlignment="1">
      <alignment horizontal="center" vertical="center"/>
    </xf>
    <xf numFmtId="4" fontId="85" fillId="0" borderId="10" xfId="0" applyNumberFormat="1" applyFont="1" applyFill="1" applyBorder="1" applyAlignment="1">
      <alignment vertical="top"/>
    </xf>
    <xf numFmtId="0" fontId="84" fillId="0" borderId="11" xfId="0" applyFont="1" applyBorder="1" applyAlignment="1">
      <alignment horizontal="left" vertical="top" wrapText="1"/>
    </xf>
    <xf numFmtId="49" fontId="84" fillId="0" borderId="10" xfId="0" applyNumberFormat="1" applyFont="1" applyFill="1" applyBorder="1" applyAlignment="1">
      <alignment horizontal="left" vertical="center" wrapText="1"/>
    </xf>
    <xf numFmtId="49" fontId="84" fillId="0" borderId="10" xfId="0" applyNumberFormat="1" applyFont="1" applyFill="1" applyBorder="1" applyAlignment="1" applyProtection="1">
      <alignment horizontal="center" vertical="top"/>
      <protection/>
    </xf>
    <xf numFmtId="49" fontId="84" fillId="0" borderId="17" xfId="0" applyNumberFormat="1" applyFont="1" applyBorder="1" applyAlignment="1" applyProtection="1">
      <alignment horizontal="center" vertical="top"/>
      <protection locked="0"/>
    </xf>
    <xf numFmtId="49" fontId="84" fillId="0" borderId="24" xfId="0" applyNumberFormat="1" applyFont="1" applyBorder="1" applyAlignment="1" applyProtection="1">
      <alignment horizontal="center" vertical="top"/>
      <protection locked="0"/>
    </xf>
    <xf numFmtId="4" fontId="84" fillId="0" borderId="10" xfId="0" applyNumberFormat="1" applyFont="1" applyBorder="1" applyAlignment="1">
      <alignment vertical="top"/>
    </xf>
    <xf numFmtId="49" fontId="84" fillId="0" borderId="15" xfId="0" applyNumberFormat="1" applyFont="1" applyFill="1" applyBorder="1" applyAlignment="1" applyProtection="1">
      <alignment horizontal="center" vertical="top"/>
      <protection/>
    </xf>
    <xf numFmtId="49" fontId="84" fillId="0" borderId="1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top"/>
    </xf>
    <xf numFmtId="49" fontId="84" fillId="0" borderId="24" xfId="0" applyNumberFormat="1" applyFont="1" applyFill="1" applyBorder="1" applyAlignment="1">
      <alignment horizontal="center" vertical="top"/>
    </xf>
    <xf numFmtId="49" fontId="84" fillId="0" borderId="10" xfId="0" applyNumberFormat="1" applyFont="1" applyBorder="1" applyAlignment="1">
      <alignment horizontal="center" vertical="top"/>
    </xf>
    <xf numFmtId="49" fontId="85" fillId="0" borderId="10" xfId="0" applyNumberFormat="1" applyFont="1" applyBorder="1" applyAlignment="1" applyProtection="1">
      <alignment horizontal="center" vertical="top"/>
      <protection locked="0"/>
    </xf>
    <xf numFmtId="49" fontId="85" fillId="0" borderId="24" xfId="0" applyNumberFormat="1" applyFont="1" applyBorder="1" applyAlignment="1" applyProtection="1">
      <alignment horizontal="center" vertical="top"/>
      <protection locked="0"/>
    </xf>
    <xf numFmtId="4" fontId="85" fillId="0" borderId="10" xfId="0" applyNumberFormat="1" applyFont="1" applyBorder="1" applyAlignment="1">
      <alignment vertical="top"/>
    </xf>
    <xf numFmtId="0" fontId="84" fillId="0" borderId="11" xfId="0" applyFont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84" fillId="0" borderId="15" xfId="0" applyNumberFormat="1" applyFont="1" applyFill="1" applyBorder="1" applyAlignment="1">
      <alignment horizontal="center" vertical="top"/>
    </xf>
    <xf numFmtId="49" fontId="84" fillId="0" borderId="17" xfId="0" applyNumberFormat="1" applyFont="1" applyBorder="1" applyAlignment="1">
      <alignment horizontal="center" vertical="top"/>
    </xf>
    <xf numFmtId="49" fontId="83" fillId="0" borderId="15" xfId="0" applyNumberFormat="1" applyFont="1" applyFill="1" applyBorder="1" applyAlignment="1">
      <alignment horizontal="center" vertical="top"/>
    </xf>
    <xf numFmtId="49" fontId="83" fillId="0" borderId="17" xfId="0" applyNumberFormat="1" applyFont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83" fillId="0" borderId="10" xfId="0" applyFont="1" applyBorder="1" applyAlignment="1">
      <alignment wrapText="1"/>
    </xf>
    <xf numFmtId="0" fontId="84" fillId="0" borderId="11" xfId="0" applyNumberFormat="1" applyFont="1" applyBorder="1" applyAlignment="1">
      <alignment horizontal="left" vertical="top" wrapText="1"/>
    </xf>
    <xf numFmtId="176" fontId="86" fillId="0" borderId="10" xfId="54" applyNumberFormat="1" applyFont="1" applyFill="1" applyBorder="1" applyAlignment="1" applyProtection="1">
      <alignment horizontal="left" vertical="top" wrapText="1"/>
      <protection hidden="1"/>
    </xf>
    <xf numFmtId="49" fontId="16" fillId="0" borderId="11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wrapText="1"/>
    </xf>
    <xf numFmtId="49" fontId="2" fillId="34" borderId="24" xfId="0" applyNumberFormat="1" applyFont="1" applyFill="1" applyBorder="1" applyAlignment="1" applyProtection="1">
      <alignment horizontal="center" vertical="top"/>
      <protection locked="0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11" fillId="34" borderId="10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 applyProtection="1">
      <alignment horizontal="center" vertical="top"/>
      <protection locked="0"/>
    </xf>
    <xf numFmtId="49" fontId="11" fillId="34" borderId="17" xfId="0" applyNumberFormat="1" applyFont="1" applyFill="1" applyBorder="1" applyAlignment="1" applyProtection="1">
      <alignment horizontal="center" vertical="top"/>
      <protection locked="0"/>
    </xf>
    <xf numFmtId="49" fontId="11" fillId="34" borderId="10" xfId="0" applyNumberFormat="1" applyFont="1" applyFill="1" applyBorder="1" applyAlignment="1" applyProtection="1">
      <alignment horizontal="center" vertical="top"/>
      <protection locked="0"/>
    </xf>
    <xf numFmtId="49" fontId="11" fillId="34" borderId="24" xfId="0" applyNumberFormat="1" applyFont="1" applyFill="1" applyBorder="1" applyAlignment="1" applyProtection="1">
      <alignment horizontal="center" vertical="top"/>
      <protection locked="0"/>
    </xf>
    <xf numFmtId="49" fontId="11" fillId="34" borderId="15" xfId="0" applyNumberFormat="1" applyFont="1" applyFill="1" applyBorder="1" applyAlignment="1" applyProtection="1">
      <alignment horizontal="center" vertical="top"/>
      <protection/>
    </xf>
    <xf numFmtId="4" fontId="3" fillId="34" borderId="10" xfId="0" applyNumberFormat="1" applyFont="1" applyFill="1" applyBorder="1" applyAlignment="1">
      <alignment vertical="top"/>
    </xf>
    <xf numFmtId="0" fontId="3" fillId="34" borderId="31" xfId="0" applyFont="1" applyFill="1" applyBorder="1" applyAlignment="1" applyProtection="1">
      <alignment horizontal="right" vertical="top" wrapText="1"/>
      <protection/>
    </xf>
    <xf numFmtId="49" fontId="3" fillId="34" borderId="32" xfId="0" applyNumberFormat="1" applyFont="1" applyFill="1" applyBorder="1" applyAlignment="1">
      <alignment horizontal="left" vertical="top"/>
    </xf>
    <xf numFmtId="49" fontId="3" fillId="34" borderId="33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" fontId="11" fillId="34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right" vertical="top"/>
    </xf>
    <xf numFmtId="0" fontId="24" fillId="0" borderId="2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20" xfId="0" applyNumberFormat="1" applyFont="1" applyBorder="1" applyAlignment="1">
      <alignment vertical="top"/>
    </xf>
    <xf numFmtId="4" fontId="20" fillId="36" borderId="10" xfId="0" applyNumberFormat="1" applyFont="1" applyFill="1" applyBorder="1" applyAlignment="1">
      <alignment vertical="top"/>
    </xf>
    <xf numFmtId="0" fontId="28" fillId="0" borderId="0" xfId="0" applyFont="1" applyAlignment="1">
      <alignment vertical="top"/>
    </xf>
    <xf numFmtId="0" fontId="29" fillId="0" borderId="10" xfId="0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3" fontId="29" fillId="0" borderId="12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 quotePrefix="1">
      <alignment horizontal="center" vertical="top" wrapText="1"/>
    </xf>
    <xf numFmtId="4" fontId="31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30" fillId="0" borderId="12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49" fontId="23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49" fontId="33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 quotePrefix="1">
      <alignment horizontal="center" vertical="top" wrapText="1"/>
    </xf>
    <xf numFmtId="3" fontId="23" fillId="0" borderId="10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0" fontId="20" fillId="0" borderId="10" xfId="0" applyFont="1" applyBorder="1" applyAlignment="1">
      <alignment vertical="justify" wrapText="1"/>
    </xf>
    <xf numFmtId="0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>
      <alignment vertical="center"/>
    </xf>
    <xf numFmtId="178" fontId="20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0" applyFont="1" applyBorder="1" applyAlignment="1">
      <alignment horizontal="justify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0" fontId="33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16" fontId="30" fillId="0" borderId="10" xfId="0" applyNumberFormat="1" applyFont="1" applyBorder="1" applyAlignment="1">
      <alignment vertical="top"/>
    </xf>
    <xf numFmtId="0" fontId="31" fillId="0" borderId="10" xfId="53" applyNumberFormat="1" applyFont="1" applyFill="1" applyBorder="1" applyAlignment="1" applyProtection="1">
      <alignment vertical="center"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35" fillId="0" borderId="10" xfId="0" applyFont="1" applyBorder="1" applyAlignment="1">
      <alignment vertical="justify" wrapText="1"/>
    </xf>
    <xf numFmtId="49" fontId="35" fillId="0" borderId="10" xfId="0" applyNumberFormat="1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vertical="top"/>
    </xf>
    <xf numFmtId="0" fontId="20" fillId="0" borderId="10" xfId="53" applyNumberFormat="1" applyFont="1" applyFill="1" applyBorder="1" applyAlignment="1" applyProtection="1">
      <alignment vertical="center" wrapText="1"/>
      <protection hidden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2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3" fontId="29" fillId="0" borderId="10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vertical="top"/>
    </xf>
    <xf numFmtId="49" fontId="11" fillId="0" borderId="10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justify" wrapText="1"/>
    </xf>
    <xf numFmtId="3" fontId="15" fillId="0" borderId="1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38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0" fillId="0" borderId="20" xfId="0" applyFont="1" applyBorder="1" applyAlignment="1">
      <alignment vertical="top"/>
    </xf>
    <xf numFmtId="4" fontId="34" fillId="0" borderId="10" xfId="0" applyNumberFormat="1" applyFont="1" applyBorder="1" applyAlignment="1">
      <alignment vertical="top"/>
    </xf>
    <xf numFmtId="0" fontId="34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4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4" fillId="0" borderId="10" xfId="0" applyNumberFormat="1" applyFont="1" applyBorder="1" applyAlignment="1">
      <alignment vertical="justify"/>
    </xf>
    <xf numFmtId="3" fontId="25" fillId="0" borderId="12" xfId="0" applyNumberFormat="1" applyFont="1" applyBorder="1" applyAlignment="1">
      <alignment vertical="top"/>
    </xf>
    <xf numFmtId="4" fontId="31" fillId="0" borderId="10" xfId="0" applyNumberFormat="1" applyFont="1" applyBorder="1" applyAlignment="1">
      <alignment vertical="justify"/>
    </xf>
    <xf numFmtId="0" fontId="33" fillId="0" borderId="10" xfId="0" applyFont="1" applyBorder="1" applyAlignment="1">
      <alignment vertical="distributed" wrapText="1"/>
    </xf>
    <xf numFmtId="16" fontId="29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justify"/>
    </xf>
    <xf numFmtId="0" fontId="20" fillId="0" borderId="10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16" fontId="39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justify" wrapText="1"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14" fontId="30" fillId="0" borderId="10" xfId="0" applyNumberFormat="1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25" fillId="0" borderId="32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49" fontId="33" fillId="0" borderId="2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/>
    </xf>
    <xf numFmtId="171" fontId="43" fillId="0" borderId="10" xfId="55" applyNumberFormat="1" applyFont="1" applyBorder="1" applyAlignment="1">
      <alignment/>
      <protection/>
    </xf>
    <xf numFmtId="4" fontId="42" fillId="0" borderId="10" xfId="0" applyNumberFormat="1" applyFont="1" applyBorder="1" applyAlignment="1">
      <alignment vertical="justify"/>
    </xf>
    <xf numFmtId="3" fontId="23" fillId="0" borderId="15" xfId="0" applyNumberFormat="1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4" fillId="0" borderId="15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" fontId="23" fillId="0" borderId="15" xfId="0" applyNumberFormat="1" applyFont="1" applyBorder="1" applyAlignment="1">
      <alignment vertical="top"/>
    </xf>
    <xf numFmtId="1" fontId="23" fillId="0" borderId="10" xfId="0" applyNumberFormat="1" applyFont="1" applyBorder="1" applyAlignment="1">
      <alignment vertical="top"/>
    </xf>
    <xf numFmtId="1" fontId="23" fillId="0" borderId="12" xfId="0" applyNumberFormat="1" applyFont="1" applyBorder="1" applyAlignment="1">
      <alignment vertical="top"/>
    </xf>
    <xf numFmtId="1" fontId="23" fillId="0" borderId="30" xfId="0" applyNumberFormat="1" applyFont="1" applyBorder="1" applyAlignment="1">
      <alignment vertical="top"/>
    </xf>
    <xf numFmtId="1" fontId="23" fillId="0" borderId="20" xfId="0" applyNumberFormat="1" applyFont="1" applyBorder="1" applyAlignment="1">
      <alignment vertical="top"/>
    </xf>
    <xf numFmtId="1" fontId="30" fillId="0" borderId="15" xfId="0" applyNumberFormat="1" applyFont="1" applyBorder="1" applyAlignment="1">
      <alignment vertical="top"/>
    </xf>
    <xf numFmtId="1" fontId="30" fillId="0" borderId="10" xfId="0" applyNumberFormat="1" applyFont="1" applyBorder="1" applyAlignment="1">
      <alignment vertical="top"/>
    </xf>
    <xf numFmtId="1" fontId="23" fillId="0" borderId="21" xfId="0" applyNumberFormat="1" applyFont="1" applyBorder="1" applyAlignment="1">
      <alignment vertical="top"/>
    </xf>
    <xf numFmtId="1" fontId="23" fillId="0" borderId="26" xfId="0" applyNumberFormat="1" applyFont="1" applyBorder="1" applyAlignment="1">
      <alignment vertical="top"/>
    </xf>
    <xf numFmtId="3" fontId="23" fillId="0" borderId="0" xfId="0" applyNumberFormat="1" applyFont="1" applyAlignment="1">
      <alignment vertical="top"/>
    </xf>
    <xf numFmtId="0" fontId="23" fillId="0" borderId="20" xfId="0" applyFont="1" applyBorder="1" applyAlignment="1">
      <alignment vertical="top"/>
    </xf>
    <xf numFmtId="16" fontId="30" fillId="0" borderId="20" xfId="0" applyNumberFormat="1" applyFont="1" applyBorder="1" applyAlignment="1">
      <alignment vertical="top"/>
    </xf>
    <xf numFmtId="0" fontId="20" fillId="0" borderId="20" xfId="0" applyFont="1" applyBorder="1" applyAlignment="1">
      <alignment vertical="justify" wrapText="1"/>
    </xf>
    <xf numFmtId="49" fontId="20" fillId="0" borderId="20" xfId="0" applyNumberFormat="1" applyFont="1" applyBorder="1" applyAlignment="1">
      <alignment horizontal="center" vertical="top" wrapText="1"/>
    </xf>
    <xf numFmtId="4" fontId="20" fillId="0" borderId="20" xfId="0" applyNumberFormat="1" applyFont="1" applyBorder="1" applyAlignment="1">
      <alignment vertical="top"/>
    </xf>
    <xf numFmtId="0" fontId="35" fillId="0" borderId="20" xfId="0" applyFont="1" applyBorder="1" applyAlignment="1">
      <alignment vertical="justify" wrapText="1"/>
    </xf>
    <xf numFmtId="16" fontId="30" fillId="0" borderId="14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justify" wrapText="1"/>
    </xf>
    <xf numFmtId="49" fontId="20" fillId="0" borderId="12" xfId="0" applyNumberFormat="1" applyFont="1" applyBorder="1" applyAlignment="1">
      <alignment horizontal="center" vertical="top" wrapText="1"/>
    </xf>
    <xf numFmtId="178" fontId="21" fillId="0" borderId="20" xfId="53" applyNumberFormat="1" applyFont="1" applyFill="1" applyBorder="1" applyAlignment="1" applyProtection="1">
      <alignment horizontal="right" vertical="center"/>
      <protection hidden="1"/>
    </xf>
    <xf numFmtId="178" fontId="21" fillId="0" borderId="0" xfId="53" applyNumberFormat="1" applyFont="1" applyFill="1" applyBorder="1" applyAlignment="1" applyProtection="1">
      <alignment horizontal="right" vertical="center"/>
      <protection hidden="1"/>
    </xf>
    <xf numFmtId="0" fontId="27" fillId="0" borderId="36" xfId="0" applyFont="1" applyBorder="1" applyAlignment="1">
      <alignment vertical="justify"/>
    </xf>
    <xf numFmtId="49" fontId="27" fillId="0" borderId="36" xfId="0" applyNumberFormat="1" applyFont="1" applyBorder="1" applyAlignment="1">
      <alignment horizontal="center" vertical="top"/>
    </xf>
    <xf numFmtId="4" fontId="31" fillId="0" borderId="37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left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4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прил7-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view="pageBreakPreview" zoomScale="60" zoomScalePageLayoutView="0" workbookViewId="0" topLeftCell="D37">
      <selection activeCell="T113" sqref="T113"/>
    </sheetView>
  </sheetViews>
  <sheetFormatPr defaultColWidth="9.00390625" defaultRowHeight="12.75"/>
  <cols>
    <col min="1" max="1" width="12.00390625" style="260" customWidth="1"/>
    <col min="2" max="2" width="0.875" style="261" hidden="1" customWidth="1"/>
    <col min="3" max="3" width="83.375" style="260" customWidth="1"/>
    <col min="4" max="4" width="6.375" style="262" customWidth="1"/>
    <col min="5" max="5" width="5.125" style="262" customWidth="1"/>
    <col min="6" max="6" width="5.875" style="262" customWidth="1"/>
    <col min="7" max="7" width="5.125" style="262" customWidth="1"/>
    <col min="8" max="8" width="7.75390625" style="262" customWidth="1"/>
    <col min="9" max="9" width="9.375" style="262" customWidth="1"/>
    <col min="10" max="10" width="10.875" style="262" customWidth="1"/>
    <col min="11" max="11" width="8.25390625" style="262" customWidth="1"/>
    <col min="12" max="12" width="20.625" style="263" customWidth="1"/>
    <col min="13" max="14" width="0.12890625" style="263" hidden="1" customWidth="1"/>
    <col min="15" max="16" width="0.2421875" style="263" hidden="1" customWidth="1"/>
    <col min="17" max="17" width="13.125" style="263" hidden="1" customWidth="1"/>
    <col min="18" max="18" width="0.12890625" style="263" hidden="1" customWidth="1"/>
    <col min="19" max="19" width="7.375" style="263" hidden="1" customWidth="1"/>
    <col min="20" max="20" width="19.625" style="260" customWidth="1"/>
    <col min="21" max="21" width="10.00390625" style="260" customWidth="1"/>
    <col min="22" max="16384" width="9.125" style="260" customWidth="1"/>
  </cols>
  <sheetData>
    <row r="1" spans="8:12" ht="15.75">
      <c r="H1"/>
      <c r="I1"/>
      <c r="J1"/>
      <c r="K1"/>
      <c r="L1" t="s">
        <v>537</v>
      </c>
    </row>
    <row r="2" spans="3:21" ht="39.75" customHeight="1">
      <c r="C2" s="264"/>
      <c r="F2"/>
      <c r="I2"/>
      <c r="J2"/>
      <c r="K2"/>
      <c r="L2" s="446" t="s">
        <v>603</v>
      </c>
      <c r="M2" s="446"/>
      <c r="N2" s="446"/>
      <c r="O2" s="446"/>
      <c r="P2" s="446"/>
      <c r="Q2" s="446"/>
      <c r="R2" s="446"/>
      <c r="S2" s="446"/>
      <c r="T2" s="446"/>
      <c r="U2" s="446"/>
    </row>
    <row r="3" spans="8:12" ht="15.75">
      <c r="H3"/>
      <c r="I3"/>
      <c r="J3"/>
      <c r="K3"/>
      <c r="L3"/>
    </row>
    <row r="4" spans="1:19" ht="16.5" customHeight="1">
      <c r="A4" s="447" t="s">
        <v>274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</row>
    <row r="5" spans="1:19" ht="16.5" customHeight="1">
      <c r="A5" s="265"/>
      <c r="B5" s="266"/>
      <c r="C5" s="265"/>
      <c r="D5" s="267"/>
      <c r="E5" s="267"/>
      <c r="F5" s="267"/>
      <c r="G5" s="267"/>
      <c r="H5" s="267"/>
      <c r="I5" s="267"/>
      <c r="J5" s="267"/>
      <c r="K5" s="267"/>
      <c r="L5" s="268" t="s">
        <v>60</v>
      </c>
      <c r="M5" s="268"/>
      <c r="N5" s="268"/>
      <c r="O5" s="268"/>
      <c r="P5" s="268"/>
      <c r="Q5" s="268"/>
      <c r="R5" s="268"/>
      <c r="S5" s="268" t="s">
        <v>275</v>
      </c>
    </row>
    <row r="6" spans="1:21" s="270" customFormat="1" ht="42.75" customHeight="1">
      <c r="A6" s="448" t="s">
        <v>276</v>
      </c>
      <c r="B6" s="269"/>
      <c r="C6" s="439" t="s">
        <v>277</v>
      </c>
      <c r="D6" s="441" t="s">
        <v>278</v>
      </c>
      <c r="E6" s="442"/>
      <c r="F6" s="442"/>
      <c r="G6" s="442"/>
      <c r="H6" s="442"/>
      <c r="I6" s="442"/>
      <c r="J6" s="442"/>
      <c r="K6" s="443"/>
      <c r="L6" s="444" t="s">
        <v>279</v>
      </c>
      <c r="M6" s="444" t="s">
        <v>280</v>
      </c>
      <c r="N6" s="444" t="s">
        <v>281</v>
      </c>
      <c r="O6" s="444" t="s">
        <v>282</v>
      </c>
      <c r="P6" s="444" t="s">
        <v>283</v>
      </c>
      <c r="Q6" s="444" t="s">
        <v>284</v>
      </c>
      <c r="R6" s="444"/>
      <c r="S6" s="444" t="s">
        <v>285</v>
      </c>
      <c r="T6" s="444" t="s">
        <v>541</v>
      </c>
      <c r="U6" s="444" t="s">
        <v>538</v>
      </c>
    </row>
    <row r="7" spans="1:21" s="270" customFormat="1" ht="111.75">
      <c r="A7" s="449"/>
      <c r="B7" s="271"/>
      <c r="C7" s="440"/>
      <c r="D7" s="272" t="s">
        <v>286</v>
      </c>
      <c r="E7" s="272" t="s">
        <v>287</v>
      </c>
      <c r="F7" s="272" t="s">
        <v>288</v>
      </c>
      <c r="G7" s="272" t="s">
        <v>289</v>
      </c>
      <c r="H7" s="272" t="s">
        <v>290</v>
      </c>
      <c r="I7" s="272" t="s">
        <v>291</v>
      </c>
      <c r="J7" s="272" t="s">
        <v>292</v>
      </c>
      <c r="K7" s="272" t="s">
        <v>293</v>
      </c>
      <c r="L7" s="445"/>
      <c r="M7" s="445"/>
      <c r="N7" s="445"/>
      <c r="O7" s="445"/>
      <c r="P7" s="445"/>
      <c r="Q7" s="445"/>
      <c r="R7" s="445"/>
      <c r="S7" s="445"/>
      <c r="T7" s="445"/>
      <c r="U7" s="445"/>
    </row>
    <row r="8" spans="1:21" s="281" customFormat="1" ht="18.75" customHeight="1">
      <c r="A8" s="273" t="s">
        <v>294</v>
      </c>
      <c r="B8" s="273"/>
      <c r="C8" s="274" t="s">
        <v>295</v>
      </c>
      <c r="D8" s="275" t="s">
        <v>296</v>
      </c>
      <c r="E8" s="275">
        <v>1</v>
      </c>
      <c r="F8" s="275" t="s">
        <v>297</v>
      </c>
      <c r="G8" s="276" t="s">
        <v>297</v>
      </c>
      <c r="H8" s="276" t="s">
        <v>296</v>
      </c>
      <c r="I8" s="276" t="s">
        <v>297</v>
      </c>
      <c r="J8" s="276" t="s">
        <v>298</v>
      </c>
      <c r="K8" s="276" t="s">
        <v>296</v>
      </c>
      <c r="L8" s="277">
        <f>L9+L15+L24+L30+L33+L40+L46+L49+L56+L70</f>
        <v>120394040.16</v>
      </c>
      <c r="M8" s="278" t="e">
        <f>M9+M15+#REF!+M22+#REF!+M30+M36+M45+M41+M51+#REF!+M62</f>
        <v>#REF!</v>
      </c>
      <c r="N8" s="278" t="e">
        <f>N9+N15+#REF!+N22+#REF!+N30+N36+N45+N41+N51+#REF!+N62</f>
        <v>#REF!</v>
      </c>
      <c r="O8" s="278" t="e">
        <f>O9+O15+#REF!+O22+#REF!+O30+O36+O41+O51+#REF!</f>
        <v>#REF!</v>
      </c>
      <c r="P8" s="278" t="e">
        <f>P9+P15+#REF!+P22+#REF!+P30+P36+P45+P41+P51+#REF!+P62</f>
        <v>#REF!</v>
      </c>
      <c r="Q8" s="278" t="e">
        <f>Q9+Q15+#REF!+Q22+#REF!+Q30+Q36+Q45+Q41+Q51+#REF!+Q62</f>
        <v>#REF!</v>
      </c>
      <c r="R8" s="278" t="e">
        <f>R9+R15+#REF!+R22+#REF!+R30+R36+R45+R41+R51+#REF!+R62</f>
        <v>#REF!</v>
      </c>
      <c r="S8" s="279" t="e">
        <f>#REF!=SUM(L8:R8)</f>
        <v>#REF!</v>
      </c>
      <c r="T8" s="277">
        <f>T9+T15+T24+T30+T33+T40+T46+T49+T56+T70</f>
        <v>52518906.79999999</v>
      </c>
      <c r="U8" s="280">
        <f>T8/L8*100</f>
        <v>43.62251381397615</v>
      </c>
    </row>
    <row r="9" spans="1:21" s="289" customFormat="1" ht="18.75" customHeight="1">
      <c r="A9" s="282" t="s">
        <v>299</v>
      </c>
      <c r="B9" s="282"/>
      <c r="C9" s="283" t="s">
        <v>300</v>
      </c>
      <c r="D9" s="284" t="s">
        <v>296</v>
      </c>
      <c r="E9" s="284">
        <v>1</v>
      </c>
      <c r="F9" s="284" t="s">
        <v>2</v>
      </c>
      <c r="G9" s="285" t="s">
        <v>297</v>
      </c>
      <c r="H9" s="285" t="s">
        <v>296</v>
      </c>
      <c r="I9" s="285" t="s">
        <v>297</v>
      </c>
      <c r="J9" s="285" t="s">
        <v>298</v>
      </c>
      <c r="K9" s="285" t="s">
        <v>296</v>
      </c>
      <c r="L9" s="286">
        <f>L10</f>
        <v>88083000</v>
      </c>
      <c r="M9" s="287" t="e">
        <f aca="true" t="shared" si="0" ref="M9:R9">M10</f>
        <v>#REF!</v>
      </c>
      <c r="N9" s="287" t="e">
        <f t="shared" si="0"/>
        <v>#REF!</v>
      </c>
      <c r="O9" s="287" t="e">
        <f t="shared" si="0"/>
        <v>#REF!</v>
      </c>
      <c r="P9" s="287" t="e">
        <f t="shared" si="0"/>
        <v>#REF!</v>
      </c>
      <c r="Q9" s="287" t="e">
        <f t="shared" si="0"/>
        <v>#REF!</v>
      </c>
      <c r="R9" s="288" t="e">
        <f t="shared" si="0"/>
        <v>#REF!</v>
      </c>
      <c r="S9" s="288" t="e">
        <f>#REF!=SUM(L9:R9)</f>
        <v>#REF!</v>
      </c>
      <c r="T9" s="286">
        <f>T10</f>
        <v>36788036.07</v>
      </c>
      <c r="U9" s="280">
        <f aca="true" t="shared" si="1" ref="U9:U72">T9/L9*100</f>
        <v>41.76519427131228</v>
      </c>
    </row>
    <row r="10" spans="1:21" s="297" customFormat="1" ht="19.5" customHeight="1">
      <c r="A10" s="290" t="s">
        <v>301</v>
      </c>
      <c r="B10" s="290"/>
      <c r="C10" s="291" t="s">
        <v>302</v>
      </c>
      <c r="D10" s="292" t="s">
        <v>296</v>
      </c>
      <c r="E10" s="293">
        <v>1</v>
      </c>
      <c r="F10" s="293" t="s">
        <v>2</v>
      </c>
      <c r="G10" s="292" t="s">
        <v>9</v>
      </c>
      <c r="H10" s="292" t="s">
        <v>296</v>
      </c>
      <c r="I10" s="292" t="s">
        <v>2</v>
      </c>
      <c r="J10" s="292" t="s">
        <v>298</v>
      </c>
      <c r="K10" s="292" t="s">
        <v>303</v>
      </c>
      <c r="L10" s="294">
        <f>L11+L12+L13+L14</f>
        <v>88083000</v>
      </c>
      <c r="M10" s="295" t="e">
        <f>#REF!+M12+#REF!+#REF!</f>
        <v>#REF!</v>
      </c>
      <c r="N10" s="295" t="e">
        <f>#REF!+N12+#REF!+#REF!</f>
        <v>#REF!</v>
      </c>
      <c r="O10" s="295" t="e">
        <f>#REF!+O12+#REF!+#REF!</f>
        <v>#REF!</v>
      </c>
      <c r="P10" s="295" t="e">
        <f>#REF!+P12+#REF!+#REF!</f>
        <v>#REF!</v>
      </c>
      <c r="Q10" s="295" t="e">
        <f>#REF!+Q12+#REF!+#REF!</f>
        <v>#REF!</v>
      </c>
      <c r="R10" s="296" t="e">
        <f>#REF!+R12+#REF!+#REF!</f>
        <v>#REF!</v>
      </c>
      <c r="S10" s="296" t="e">
        <f>#REF!=SUM(L10:R10)</f>
        <v>#REF!</v>
      </c>
      <c r="T10" s="294">
        <f>T11+T12+T13+T14</f>
        <v>36788036.07</v>
      </c>
      <c r="U10" s="280">
        <f t="shared" si="1"/>
        <v>41.76519427131228</v>
      </c>
    </row>
    <row r="11" spans="1:21" s="297" customFormat="1" ht="64.5" customHeight="1">
      <c r="A11" s="298" t="s">
        <v>304</v>
      </c>
      <c r="B11" s="290"/>
      <c r="C11" s="299" t="s">
        <v>305</v>
      </c>
      <c r="D11" s="300" t="s">
        <v>296</v>
      </c>
      <c r="E11" s="300" t="s">
        <v>306</v>
      </c>
      <c r="F11" s="300" t="s">
        <v>2</v>
      </c>
      <c r="G11" s="300" t="s">
        <v>9</v>
      </c>
      <c r="H11" s="300" t="s">
        <v>307</v>
      </c>
      <c r="I11" s="300" t="s">
        <v>2</v>
      </c>
      <c r="J11" s="300" t="s">
        <v>298</v>
      </c>
      <c r="K11" s="300" t="s">
        <v>303</v>
      </c>
      <c r="L11" s="301">
        <v>87913000</v>
      </c>
      <c r="M11" s="295"/>
      <c r="N11" s="295"/>
      <c r="O11" s="295"/>
      <c r="P11" s="295"/>
      <c r="Q11" s="295"/>
      <c r="R11" s="296"/>
      <c r="S11" s="296"/>
      <c r="T11" s="301">
        <v>36653255.82</v>
      </c>
      <c r="U11" s="280">
        <f t="shared" si="1"/>
        <v>41.692645934048436</v>
      </c>
    </row>
    <row r="12" spans="1:21" ht="86.25" customHeight="1">
      <c r="A12" s="298" t="s">
        <v>308</v>
      </c>
      <c r="B12" s="302"/>
      <c r="C12" s="299" t="s">
        <v>309</v>
      </c>
      <c r="D12" s="303" t="s">
        <v>296</v>
      </c>
      <c r="E12" s="304">
        <v>1</v>
      </c>
      <c r="F12" s="304" t="s">
        <v>2</v>
      </c>
      <c r="G12" s="303" t="s">
        <v>9</v>
      </c>
      <c r="H12" s="303" t="s">
        <v>310</v>
      </c>
      <c r="I12" s="303" t="s">
        <v>2</v>
      </c>
      <c r="J12" s="303" t="s">
        <v>298</v>
      </c>
      <c r="K12" s="303" t="s">
        <v>303</v>
      </c>
      <c r="L12" s="301">
        <v>50000</v>
      </c>
      <c r="M12" s="305">
        <f aca="true" t="shared" si="2" ref="M12:R12">SUM(M13:M14)</f>
        <v>10201</v>
      </c>
      <c r="N12" s="305">
        <f t="shared" si="2"/>
        <v>1327</v>
      </c>
      <c r="O12" s="305">
        <f t="shared" si="2"/>
        <v>1996</v>
      </c>
      <c r="P12" s="305">
        <f t="shared" si="2"/>
        <v>1647</v>
      </c>
      <c r="Q12" s="305">
        <f t="shared" si="2"/>
        <v>262</v>
      </c>
      <c r="R12" s="306">
        <f t="shared" si="2"/>
        <v>0</v>
      </c>
      <c r="S12" s="306" t="e">
        <f>#REF!=SUM(L12:R12)</f>
        <v>#REF!</v>
      </c>
      <c r="T12" s="301">
        <v>45691.83</v>
      </c>
      <c r="U12" s="280">
        <f t="shared" si="1"/>
        <v>91.38366</v>
      </c>
    </row>
    <row r="13" spans="1:21" ht="37.5" customHeight="1">
      <c r="A13" s="298" t="s">
        <v>311</v>
      </c>
      <c r="B13" s="302"/>
      <c r="C13" s="299" t="s">
        <v>312</v>
      </c>
      <c r="D13" s="303" t="s">
        <v>296</v>
      </c>
      <c r="E13" s="304">
        <v>1</v>
      </c>
      <c r="F13" s="304" t="s">
        <v>2</v>
      </c>
      <c r="G13" s="303" t="s">
        <v>9</v>
      </c>
      <c r="H13" s="303" t="s">
        <v>313</v>
      </c>
      <c r="I13" s="303" t="s">
        <v>2</v>
      </c>
      <c r="J13" s="303" t="s">
        <v>298</v>
      </c>
      <c r="K13" s="303" t="s">
        <v>303</v>
      </c>
      <c r="L13" s="301">
        <v>100000</v>
      </c>
      <c r="M13" s="305">
        <v>10201</v>
      </c>
      <c r="N13" s="305">
        <v>1327</v>
      </c>
      <c r="O13" s="305">
        <v>1996</v>
      </c>
      <c r="P13" s="305">
        <v>1647</v>
      </c>
      <c r="Q13" s="305">
        <v>262</v>
      </c>
      <c r="R13" s="306">
        <v>0</v>
      </c>
      <c r="S13" s="306" t="e">
        <f>#REF!=SUM(L13:R13)</f>
        <v>#REF!</v>
      </c>
      <c r="T13" s="301">
        <v>73292.22</v>
      </c>
      <c r="U13" s="280">
        <f t="shared" si="1"/>
        <v>73.29222</v>
      </c>
    </row>
    <row r="14" spans="1:21" ht="69" customHeight="1">
      <c r="A14" s="298" t="s">
        <v>314</v>
      </c>
      <c r="B14" s="302"/>
      <c r="C14" s="299" t="s">
        <v>315</v>
      </c>
      <c r="D14" s="303" t="s">
        <v>296</v>
      </c>
      <c r="E14" s="304">
        <v>1</v>
      </c>
      <c r="F14" s="304" t="s">
        <v>2</v>
      </c>
      <c r="G14" s="303" t="s">
        <v>9</v>
      </c>
      <c r="H14" s="303" t="s">
        <v>316</v>
      </c>
      <c r="I14" s="303" t="s">
        <v>2</v>
      </c>
      <c r="J14" s="303" t="s">
        <v>298</v>
      </c>
      <c r="K14" s="303" t="s">
        <v>303</v>
      </c>
      <c r="L14" s="301">
        <v>20000</v>
      </c>
      <c r="M14" s="305"/>
      <c r="N14" s="305"/>
      <c r="O14" s="305"/>
      <c r="P14" s="305"/>
      <c r="Q14" s="305"/>
      <c r="R14" s="306"/>
      <c r="S14" s="306" t="e">
        <f>#REF!=SUM(L14:R14)</f>
        <v>#REF!</v>
      </c>
      <c r="T14" s="301">
        <v>15796.2</v>
      </c>
      <c r="U14" s="280">
        <f t="shared" si="1"/>
        <v>78.981</v>
      </c>
    </row>
    <row r="15" spans="1:21" s="297" customFormat="1" ht="18" customHeight="1">
      <c r="A15" s="282" t="s">
        <v>317</v>
      </c>
      <c r="B15" s="282"/>
      <c r="C15" s="283" t="s">
        <v>318</v>
      </c>
      <c r="D15" s="284" t="s">
        <v>296</v>
      </c>
      <c r="E15" s="285" t="s">
        <v>306</v>
      </c>
      <c r="F15" s="285" t="s">
        <v>8</v>
      </c>
      <c r="G15" s="285" t="s">
        <v>297</v>
      </c>
      <c r="H15" s="285" t="s">
        <v>296</v>
      </c>
      <c r="I15" s="285" t="s">
        <v>297</v>
      </c>
      <c r="J15" s="285" t="s">
        <v>298</v>
      </c>
      <c r="K15" s="285" t="s">
        <v>296</v>
      </c>
      <c r="L15" s="286">
        <f>L16+L19+L22</f>
        <v>8160000</v>
      </c>
      <c r="M15" s="287">
        <f aca="true" t="shared" si="3" ref="M15:R15">M16</f>
        <v>0</v>
      </c>
      <c r="N15" s="287">
        <f t="shared" si="3"/>
        <v>0</v>
      </c>
      <c r="O15" s="287">
        <f t="shared" si="3"/>
        <v>0</v>
      </c>
      <c r="P15" s="287">
        <f t="shared" si="3"/>
        <v>0</v>
      </c>
      <c r="Q15" s="287">
        <f t="shared" si="3"/>
        <v>0</v>
      </c>
      <c r="R15" s="288">
        <f t="shared" si="3"/>
        <v>0</v>
      </c>
      <c r="S15" s="288" t="e">
        <f>#REF!=SUM(L15:R15)</f>
        <v>#REF!</v>
      </c>
      <c r="T15" s="286">
        <f>T16+T19+T22</f>
        <v>3360377.09</v>
      </c>
      <c r="U15" s="280">
        <f t="shared" si="1"/>
        <v>41.181091789215685</v>
      </c>
    </row>
    <row r="16" spans="1:21" s="297" customFormat="1" ht="18.75" customHeight="1">
      <c r="A16" s="290" t="s">
        <v>319</v>
      </c>
      <c r="B16" s="290"/>
      <c r="C16" s="291" t="s">
        <v>320</v>
      </c>
      <c r="D16" s="292" t="s">
        <v>296</v>
      </c>
      <c r="E16" s="292" t="s">
        <v>306</v>
      </c>
      <c r="F16" s="292" t="s">
        <v>8</v>
      </c>
      <c r="G16" s="292" t="s">
        <v>9</v>
      </c>
      <c r="H16" s="292" t="s">
        <v>296</v>
      </c>
      <c r="I16" s="292" t="s">
        <v>9</v>
      </c>
      <c r="J16" s="292" t="s">
        <v>298</v>
      </c>
      <c r="K16" s="292" t="s">
        <v>303</v>
      </c>
      <c r="L16" s="294">
        <f>L17+L18</f>
        <v>8000000</v>
      </c>
      <c r="M16" s="295"/>
      <c r="N16" s="295"/>
      <c r="O16" s="295"/>
      <c r="P16" s="295"/>
      <c r="Q16" s="295"/>
      <c r="R16" s="296"/>
      <c r="S16" s="296" t="e">
        <f>#REF!=SUM(L16:R16)</f>
        <v>#REF!</v>
      </c>
      <c r="T16" s="294">
        <f>T17+T18</f>
        <v>3308839.26</v>
      </c>
      <c r="U16" s="280">
        <f t="shared" si="1"/>
        <v>41.36049075</v>
      </c>
    </row>
    <row r="17" spans="1:21" ht="18.75" customHeight="1">
      <c r="A17" s="298" t="s">
        <v>321</v>
      </c>
      <c r="B17" s="290"/>
      <c r="C17" s="307" t="s">
        <v>320</v>
      </c>
      <c r="D17" s="300" t="s">
        <v>296</v>
      </c>
      <c r="E17" s="300" t="s">
        <v>306</v>
      </c>
      <c r="F17" s="300" t="s">
        <v>8</v>
      </c>
      <c r="G17" s="300" t="s">
        <v>9</v>
      </c>
      <c r="H17" s="300" t="s">
        <v>307</v>
      </c>
      <c r="I17" s="300" t="s">
        <v>9</v>
      </c>
      <c r="J17" s="300" t="s">
        <v>298</v>
      </c>
      <c r="K17" s="300" t="s">
        <v>303</v>
      </c>
      <c r="L17" s="301">
        <v>7985000</v>
      </c>
      <c r="M17" s="305"/>
      <c r="N17" s="305"/>
      <c r="O17" s="305"/>
      <c r="P17" s="305"/>
      <c r="Q17" s="305"/>
      <c r="R17" s="306"/>
      <c r="S17" s="306" t="e">
        <f>#REF!=SUM(L17:R17)</f>
        <v>#REF!</v>
      </c>
      <c r="T17" s="301">
        <v>3316264.48</v>
      </c>
      <c r="U17" s="280">
        <f t="shared" si="1"/>
        <v>41.531176956793985</v>
      </c>
    </row>
    <row r="18" spans="1:21" ht="30" customHeight="1">
      <c r="A18" s="298" t="s">
        <v>322</v>
      </c>
      <c r="B18" s="290"/>
      <c r="C18" s="307" t="s">
        <v>323</v>
      </c>
      <c r="D18" s="300" t="s">
        <v>296</v>
      </c>
      <c r="E18" s="300" t="s">
        <v>306</v>
      </c>
      <c r="F18" s="300" t="s">
        <v>8</v>
      </c>
      <c r="G18" s="300" t="s">
        <v>9</v>
      </c>
      <c r="H18" s="300" t="s">
        <v>310</v>
      </c>
      <c r="I18" s="300" t="s">
        <v>9</v>
      </c>
      <c r="J18" s="300" t="s">
        <v>298</v>
      </c>
      <c r="K18" s="300" t="s">
        <v>303</v>
      </c>
      <c r="L18" s="301">
        <v>15000</v>
      </c>
      <c r="M18" s="305"/>
      <c r="N18" s="305"/>
      <c r="O18" s="305"/>
      <c r="P18" s="305"/>
      <c r="Q18" s="305"/>
      <c r="R18" s="306"/>
      <c r="S18" s="306"/>
      <c r="T18" s="301">
        <v>-7425.22</v>
      </c>
      <c r="U18" s="280">
        <f t="shared" si="1"/>
        <v>-49.501466666666666</v>
      </c>
    </row>
    <row r="19" spans="1:21" ht="24.75" customHeight="1">
      <c r="A19" s="290" t="s">
        <v>324</v>
      </c>
      <c r="B19" s="290"/>
      <c r="C19" s="291" t="s">
        <v>325</v>
      </c>
      <c r="D19" s="292" t="s">
        <v>296</v>
      </c>
      <c r="E19" s="292" t="s">
        <v>306</v>
      </c>
      <c r="F19" s="292" t="s">
        <v>8</v>
      </c>
      <c r="G19" s="292" t="s">
        <v>11</v>
      </c>
      <c r="H19" s="292" t="s">
        <v>296</v>
      </c>
      <c r="I19" s="292" t="s">
        <v>2</v>
      </c>
      <c r="J19" s="292" t="s">
        <v>298</v>
      </c>
      <c r="K19" s="292" t="s">
        <v>303</v>
      </c>
      <c r="L19" s="294">
        <f>L20+L21</f>
        <v>10000</v>
      </c>
      <c r="M19" s="295"/>
      <c r="N19" s="295"/>
      <c r="O19" s="295"/>
      <c r="P19" s="295"/>
      <c r="Q19" s="295"/>
      <c r="R19" s="296"/>
      <c r="S19" s="296"/>
      <c r="T19" s="294">
        <f>T20+T21</f>
        <v>711.5</v>
      </c>
      <c r="U19" s="280">
        <f t="shared" si="1"/>
        <v>7.115</v>
      </c>
    </row>
    <row r="20" spans="1:21" ht="37.5" customHeight="1">
      <c r="A20" s="298" t="s">
        <v>326</v>
      </c>
      <c r="B20" s="282"/>
      <c r="C20" s="308" t="s">
        <v>327</v>
      </c>
      <c r="D20" s="300" t="s">
        <v>296</v>
      </c>
      <c r="E20" s="300" t="s">
        <v>306</v>
      </c>
      <c r="F20" s="300" t="s">
        <v>8</v>
      </c>
      <c r="G20" s="300" t="s">
        <v>11</v>
      </c>
      <c r="H20" s="300" t="s">
        <v>307</v>
      </c>
      <c r="I20" s="300" t="s">
        <v>2</v>
      </c>
      <c r="J20" s="300" t="s">
        <v>298</v>
      </c>
      <c r="K20" s="300" t="s">
        <v>303</v>
      </c>
      <c r="L20" s="301">
        <v>10000</v>
      </c>
      <c r="M20" s="295"/>
      <c r="N20" s="295"/>
      <c r="O20" s="295"/>
      <c r="P20" s="295"/>
      <c r="Q20" s="295"/>
      <c r="R20" s="296"/>
      <c r="S20" s="296"/>
      <c r="T20" s="301">
        <v>711.5</v>
      </c>
      <c r="U20" s="280">
        <f t="shared" si="1"/>
        <v>7.115</v>
      </c>
    </row>
    <row r="21" spans="1:21" ht="33" customHeight="1">
      <c r="A21" s="298" t="s">
        <v>328</v>
      </c>
      <c r="B21" s="282"/>
      <c r="C21" s="308" t="s">
        <v>329</v>
      </c>
      <c r="D21" s="300" t="s">
        <v>296</v>
      </c>
      <c r="E21" s="300" t="s">
        <v>306</v>
      </c>
      <c r="F21" s="300" t="s">
        <v>8</v>
      </c>
      <c r="G21" s="300" t="s">
        <v>11</v>
      </c>
      <c r="H21" s="300" t="s">
        <v>310</v>
      </c>
      <c r="I21" s="300" t="s">
        <v>2</v>
      </c>
      <c r="J21" s="300" t="s">
        <v>298</v>
      </c>
      <c r="K21" s="300" t="s">
        <v>303</v>
      </c>
      <c r="L21" s="301">
        <v>0</v>
      </c>
      <c r="M21" s="295"/>
      <c r="N21" s="295"/>
      <c r="O21" s="295"/>
      <c r="P21" s="295"/>
      <c r="Q21" s="295"/>
      <c r="R21" s="296"/>
      <c r="S21" s="296"/>
      <c r="T21" s="301">
        <v>0</v>
      </c>
      <c r="U21" s="280" t="e">
        <f t="shared" si="1"/>
        <v>#DIV/0!</v>
      </c>
    </row>
    <row r="22" spans="1:21" s="297" customFormat="1" ht="20.25" customHeight="1">
      <c r="A22" s="290" t="s">
        <v>330</v>
      </c>
      <c r="B22" s="290"/>
      <c r="C22" s="291" t="s">
        <v>331</v>
      </c>
      <c r="D22" s="292" t="s">
        <v>296</v>
      </c>
      <c r="E22" s="292" t="s">
        <v>306</v>
      </c>
      <c r="F22" s="292" t="s">
        <v>8</v>
      </c>
      <c r="G22" s="292" t="s">
        <v>12</v>
      </c>
      <c r="H22" s="292" t="s">
        <v>296</v>
      </c>
      <c r="I22" s="292" t="s">
        <v>9</v>
      </c>
      <c r="J22" s="292" t="s">
        <v>298</v>
      </c>
      <c r="K22" s="292" t="s">
        <v>303</v>
      </c>
      <c r="L22" s="294">
        <f>L23</f>
        <v>150000</v>
      </c>
      <c r="M22" s="287" t="e">
        <f>M24+#REF!+#REF!</f>
        <v>#REF!</v>
      </c>
      <c r="N22" s="287" t="e">
        <f>N24+#REF!+#REF!</f>
        <v>#REF!</v>
      </c>
      <c r="O22" s="287" t="e">
        <f>O24+#REF!+#REF!</f>
        <v>#REF!</v>
      </c>
      <c r="P22" s="287" t="e">
        <f>P24+#REF!+#REF!</f>
        <v>#REF!</v>
      </c>
      <c r="Q22" s="287" t="e">
        <f>Q24+#REF!+#REF!</f>
        <v>#REF!</v>
      </c>
      <c r="R22" s="288" t="e">
        <f>R24+#REF!+#REF!</f>
        <v>#REF!</v>
      </c>
      <c r="S22" s="288" t="e">
        <f>#REF!=SUM(L22:R22)</f>
        <v>#REF!</v>
      </c>
      <c r="T22" s="294">
        <f>T23</f>
        <v>50826.33</v>
      </c>
      <c r="U22" s="280">
        <f t="shared" si="1"/>
        <v>33.884220000000006</v>
      </c>
    </row>
    <row r="23" spans="1:21" ht="34.5" customHeight="1">
      <c r="A23" s="298" t="s">
        <v>332</v>
      </c>
      <c r="B23" s="309"/>
      <c r="C23" s="308" t="s">
        <v>333</v>
      </c>
      <c r="D23" s="300" t="s">
        <v>296</v>
      </c>
      <c r="E23" s="300" t="s">
        <v>306</v>
      </c>
      <c r="F23" s="300" t="s">
        <v>8</v>
      </c>
      <c r="G23" s="300" t="s">
        <v>12</v>
      </c>
      <c r="H23" s="300" t="s">
        <v>310</v>
      </c>
      <c r="I23" s="300" t="s">
        <v>9</v>
      </c>
      <c r="J23" s="300" t="s">
        <v>298</v>
      </c>
      <c r="K23" s="300" t="s">
        <v>303</v>
      </c>
      <c r="L23" s="310">
        <v>150000</v>
      </c>
      <c r="M23" s="287"/>
      <c r="N23" s="287"/>
      <c r="O23" s="287"/>
      <c r="P23" s="287"/>
      <c r="Q23" s="287"/>
      <c r="R23" s="288"/>
      <c r="S23" s="288"/>
      <c r="T23" s="310">
        <v>50826.33</v>
      </c>
      <c r="U23" s="280">
        <f t="shared" si="1"/>
        <v>33.884220000000006</v>
      </c>
    </row>
    <row r="24" spans="1:21" ht="21.75" customHeight="1">
      <c r="A24" s="282" t="s">
        <v>334</v>
      </c>
      <c r="B24" s="309"/>
      <c r="C24" s="283" t="s">
        <v>335</v>
      </c>
      <c r="D24" s="284" t="s">
        <v>296</v>
      </c>
      <c r="E24" s="285" t="s">
        <v>306</v>
      </c>
      <c r="F24" s="285" t="s">
        <v>4</v>
      </c>
      <c r="G24" s="285" t="s">
        <v>297</v>
      </c>
      <c r="H24" s="285" t="s">
        <v>296</v>
      </c>
      <c r="I24" s="285" t="s">
        <v>297</v>
      </c>
      <c r="J24" s="285" t="s">
        <v>298</v>
      </c>
      <c r="K24" s="285" t="s">
        <v>296</v>
      </c>
      <c r="L24" s="286">
        <f>L26+L28</f>
        <v>2000000</v>
      </c>
      <c r="M24" s="305"/>
      <c r="N24" s="305"/>
      <c r="O24" s="305"/>
      <c r="P24" s="305"/>
      <c r="Q24" s="305"/>
      <c r="R24" s="306"/>
      <c r="S24" s="306" t="e">
        <f>#REF!=SUM(L24:R24)</f>
        <v>#REF!</v>
      </c>
      <c r="T24" s="286">
        <f>T26+T28</f>
        <v>1497834.26</v>
      </c>
      <c r="U24" s="280">
        <f t="shared" si="1"/>
        <v>74.89171300000001</v>
      </c>
    </row>
    <row r="25" spans="1:21" ht="36" customHeight="1">
      <c r="A25" s="290" t="s">
        <v>336</v>
      </c>
      <c r="B25" s="282"/>
      <c r="C25" s="311" t="s">
        <v>337</v>
      </c>
      <c r="D25" s="312" t="s">
        <v>296</v>
      </c>
      <c r="E25" s="312" t="s">
        <v>306</v>
      </c>
      <c r="F25" s="312" t="s">
        <v>4</v>
      </c>
      <c r="G25" s="312" t="s">
        <v>11</v>
      </c>
      <c r="H25" s="312" t="s">
        <v>296</v>
      </c>
      <c r="I25" s="312" t="s">
        <v>2</v>
      </c>
      <c r="J25" s="312" t="s">
        <v>298</v>
      </c>
      <c r="K25" s="312" t="s">
        <v>296</v>
      </c>
      <c r="L25" s="294">
        <f>L26</f>
        <v>1000000</v>
      </c>
      <c r="M25" s="305"/>
      <c r="N25" s="305"/>
      <c r="O25" s="305"/>
      <c r="P25" s="305"/>
      <c r="Q25" s="305"/>
      <c r="R25" s="306"/>
      <c r="S25" s="306"/>
      <c r="T25" s="294">
        <f>T26</f>
        <v>1213834.26</v>
      </c>
      <c r="U25" s="280">
        <f t="shared" si="1"/>
        <v>121.383426</v>
      </c>
    </row>
    <row r="26" spans="1:21" ht="40.5" customHeight="1">
      <c r="A26" s="298" t="s">
        <v>338</v>
      </c>
      <c r="B26" s="290"/>
      <c r="C26" s="313" t="s">
        <v>339</v>
      </c>
      <c r="D26" s="303" t="s">
        <v>296</v>
      </c>
      <c r="E26" s="303" t="s">
        <v>306</v>
      </c>
      <c r="F26" s="303" t="s">
        <v>4</v>
      </c>
      <c r="G26" s="303" t="s">
        <v>11</v>
      </c>
      <c r="H26" s="303" t="s">
        <v>307</v>
      </c>
      <c r="I26" s="303" t="s">
        <v>2</v>
      </c>
      <c r="J26" s="303" t="s">
        <v>298</v>
      </c>
      <c r="K26" s="303" t="s">
        <v>303</v>
      </c>
      <c r="L26" s="301">
        <v>1000000</v>
      </c>
      <c r="M26" s="305"/>
      <c r="N26" s="305"/>
      <c r="O26" s="305"/>
      <c r="P26" s="305"/>
      <c r="Q26" s="305"/>
      <c r="R26" s="306"/>
      <c r="S26" s="306"/>
      <c r="T26" s="301">
        <v>1213834.26</v>
      </c>
      <c r="U26" s="280">
        <f t="shared" si="1"/>
        <v>121.383426</v>
      </c>
    </row>
    <row r="27" spans="1:21" s="297" customFormat="1" ht="39" customHeight="1">
      <c r="A27" s="298" t="s">
        <v>340</v>
      </c>
      <c r="B27" s="302"/>
      <c r="C27" s="314" t="s">
        <v>341</v>
      </c>
      <c r="D27" s="303" t="s">
        <v>296</v>
      </c>
      <c r="E27" s="303" t="s">
        <v>306</v>
      </c>
      <c r="F27" s="303" t="s">
        <v>4</v>
      </c>
      <c r="G27" s="303" t="s">
        <v>12</v>
      </c>
      <c r="H27" s="303" t="s">
        <v>296</v>
      </c>
      <c r="I27" s="303" t="s">
        <v>2</v>
      </c>
      <c r="J27" s="303" t="s">
        <v>298</v>
      </c>
      <c r="K27" s="303" t="s">
        <v>303</v>
      </c>
      <c r="L27" s="301"/>
      <c r="M27" s="305"/>
      <c r="N27" s="305"/>
      <c r="O27" s="305"/>
      <c r="P27" s="305"/>
      <c r="Q27" s="305"/>
      <c r="R27" s="306"/>
      <c r="S27" s="306"/>
      <c r="T27" s="301"/>
      <c r="U27" s="280" t="e">
        <f t="shared" si="1"/>
        <v>#DIV/0!</v>
      </c>
    </row>
    <row r="28" spans="1:21" s="297" customFormat="1" ht="32.25" customHeight="1">
      <c r="A28" s="315" t="s">
        <v>342</v>
      </c>
      <c r="B28" s="302"/>
      <c r="C28" s="316" t="s">
        <v>343</v>
      </c>
      <c r="D28" s="292" t="s">
        <v>296</v>
      </c>
      <c r="E28" s="292" t="s">
        <v>306</v>
      </c>
      <c r="F28" s="292" t="s">
        <v>4</v>
      </c>
      <c r="G28" s="292" t="s">
        <v>3</v>
      </c>
      <c r="H28" s="292" t="s">
        <v>296</v>
      </c>
      <c r="I28" s="292" t="s">
        <v>2</v>
      </c>
      <c r="J28" s="292" t="s">
        <v>298</v>
      </c>
      <c r="K28" s="292" t="s">
        <v>296</v>
      </c>
      <c r="L28" s="294">
        <f>L29</f>
        <v>1000000</v>
      </c>
      <c r="M28" s="305"/>
      <c r="N28" s="305"/>
      <c r="O28" s="305"/>
      <c r="P28" s="305"/>
      <c r="Q28" s="305"/>
      <c r="R28" s="306"/>
      <c r="S28" s="306"/>
      <c r="T28" s="294">
        <f>T29</f>
        <v>284000</v>
      </c>
      <c r="U28" s="280">
        <f t="shared" si="1"/>
        <v>28.4</v>
      </c>
    </row>
    <row r="29" spans="1:21" ht="49.5" customHeight="1">
      <c r="A29" s="317" t="s">
        <v>344</v>
      </c>
      <c r="B29" s="282"/>
      <c r="C29" s="313" t="s">
        <v>345</v>
      </c>
      <c r="D29" s="300" t="s">
        <v>296</v>
      </c>
      <c r="E29" s="300" t="s">
        <v>306</v>
      </c>
      <c r="F29" s="300" t="s">
        <v>4</v>
      </c>
      <c r="G29" s="300" t="s">
        <v>3</v>
      </c>
      <c r="H29" s="300" t="s">
        <v>346</v>
      </c>
      <c r="I29" s="300" t="s">
        <v>2</v>
      </c>
      <c r="J29" s="300" t="s">
        <v>298</v>
      </c>
      <c r="K29" s="300" t="s">
        <v>303</v>
      </c>
      <c r="L29" s="301">
        <v>1000000</v>
      </c>
      <c r="M29" s="305"/>
      <c r="N29" s="305"/>
      <c r="O29" s="305"/>
      <c r="P29" s="305"/>
      <c r="Q29" s="305"/>
      <c r="R29" s="306"/>
      <c r="S29" s="306"/>
      <c r="T29" s="301">
        <v>284000</v>
      </c>
      <c r="U29" s="280">
        <f t="shared" si="1"/>
        <v>28.4</v>
      </c>
    </row>
    <row r="30" spans="1:21" ht="33" customHeight="1">
      <c r="A30" s="318" t="s">
        <v>347</v>
      </c>
      <c r="B30" s="290"/>
      <c r="C30" s="283" t="s">
        <v>348</v>
      </c>
      <c r="D30" s="285" t="s">
        <v>296</v>
      </c>
      <c r="E30" s="285" t="s">
        <v>306</v>
      </c>
      <c r="F30" s="285" t="s">
        <v>5</v>
      </c>
      <c r="G30" s="285" t="s">
        <v>297</v>
      </c>
      <c r="H30" s="285" t="s">
        <v>296</v>
      </c>
      <c r="I30" s="285" t="s">
        <v>297</v>
      </c>
      <c r="J30" s="285" t="s">
        <v>298</v>
      </c>
      <c r="K30" s="285" t="s">
        <v>296</v>
      </c>
      <c r="L30" s="286">
        <f>SUM(L31:L32)</f>
        <v>0</v>
      </c>
      <c r="M30" s="287" t="e">
        <f aca="true" t="shared" si="4" ref="M30:R30">M31</f>
        <v>#REF!</v>
      </c>
      <c r="N30" s="287" t="e">
        <f t="shared" si="4"/>
        <v>#REF!</v>
      </c>
      <c r="O30" s="287" t="e">
        <f t="shared" si="4"/>
        <v>#REF!</v>
      </c>
      <c r="P30" s="287" t="e">
        <f t="shared" si="4"/>
        <v>#REF!</v>
      </c>
      <c r="Q30" s="287" t="e">
        <f t="shared" si="4"/>
        <v>#REF!</v>
      </c>
      <c r="R30" s="287" t="e">
        <f t="shared" si="4"/>
        <v>#REF!</v>
      </c>
      <c r="S30" s="288" t="e">
        <f>#REF!=SUM(L30:R30)</f>
        <v>#REF!</v>
      </c>
      <c r="T30" s="286">
        <f>SUM(T31:T32)</f>
        <v>0</v>
      </c>
      <c r="U30" s="280" t="e">
        <f t="shared" si="1"/>
        <v>#DIV/0!</v>
      </c>
    </row>
    <row r="31" spans="1:21" ht="35.25" customHeight="1">
      <c r="A31" s="317" t="s">
        <v>349</v>
      </c>
      <c r="B31" s="290"/>
      <c r="C31" s="299" t="s">
        <v>350</v>
      </c>
      <c r="D31" s="300" t="s">
        <v>296</v>
      </c>
      <c r="E31" s="300" t="s">
        <v>306</v>
      </c>
      <c r="F31" s="300" t="s">
        <v>5</v>
      </c>
      <c r="G31" s="300" t="s">
        <v>2</v>
      </c>
      <c r="H31" s="300" t="s">
        <v>313</v>
      </c>
      <c r="I31" s="300" t="s">
        <v>8</v>
      </c>
      <c r="J31" s="300" t="s">
        <v>298</v>
      </c>
      <c r="K31" s="300" t="s">
        <v>303</v>
      </c>
      <c r="L31" s="301">
        <v>0</v>
      </c>
      <c r="M31" s="295" t="e">
        <f>M32+#REF!</f>
        <v>#REF!</v>
      </c>
      <c r="N31" s="295" t="e">
        <f>N32+#REF!</f>
        <v>#REF!</v>
      </c>
      <c r="O31" s="295" t="e">
        <f>O32+#REF!</f>
        <v>#REF!</v>
      </c>
      <c r="P31" s="295" t="e">
        <f>P32+#REF!</f>
        <v>#REF!</v>
      </c>
      <c r="Q31" s="295" t="e">
        <f>Q32+#REF!</f>
        <v>#REF!</v>
      </c>
      <c r="R31" s="296" t="e">
        <f>R32+#REF!</f>
        <v>#REF!</v>
      </c>
      <c r="S31" s="296" t="e">
        <f>#REF!=SUM(L31:R31)</f>
        <v>#REF!</v>
      </c>
      <c r="T31" s="301">
        <v>0</v>
      </c>
      <c r="U31" s="280" t="e">
        <f t="shared" si="1"/>
        <v>#DIV/0!</v>
      </c>
    </row>
    <row r="32" spans="1:21" ht="49.5" customHeight="1">
      <c r="A32" s="317" t="s">
        <v>351</v>
      </c>
      <c r="B32" s="302"/>
      <c r="C32" s="299" t="s">
        <v>352</v>
      </c>
      <c r="D32" s="300" t="s">
        <v>296</v>
      </c>
      <c r="E32" s="300" t="s">
        <v>306</v>
      </c>
      <c r="F32" s="300" t="s">
        <v>5</v>
      </c>
      <c r="G32" s="300" t="s">
        <v>3</v>
      </c>
      <c r="H32" s="300" t="s">
        <v>353</v>
      </c>
      <c r="I32" s="300" t="s">
        <v>8</v>
      </c>
      <c r="J32" s="300" t="s">
        <v>298</v>
      </c>
      <c r="K32" s="300" t="s">
        <v>303</v>
      </c>
      <c r="L32" s="301">
        <v>0</v>
      </c>
      <c r="M32" s="305"/>
      <c r="N32" s="305"/>
      <c r="O32" s="305"/>
      <c r="P32" s="305"/>
      <c r="Q32" s="305"/>
      <c r="R32" s="306" t="e">
        <f>SUM(#REF!)</f>
        <v>#REF!</v>
      </c>
      <c r="S32" s="306" t="e">
        <f>#REF!=SUM(L32:R32)</f>
        <v>#REF!</v>
      </c>
      <c r="T32" s="301">
        <v>0</v>
      </c>
      <c r="U32" s="280" t="e">
        <f t="shared" si="1"/>
        <v>#DIV/0!</v>
      </c>
    </row>
    <row r="33" spans="1:21" ht="36.75" customHeight="1">
      <c r="A33" s="282" t="s">
        <v>354</v>
      </c>
      <c r="B33" s="282"/>
      <c r="C33" s="283" t="s">
        <v>355</v>
      </c>
      <c r="D33" s="284" t="s">
        <v>296</v>
      </c>
      <c r="E33" s="285" t="s">
        <v>306</v>
      </c>
      <c r="F33" s="285" t="s">
        <v>37</v>
      </c>
      <c r="G33" s="285" t="s">
        <v>297</v>
      </c>
      <c r="H33" s="285" t="s">
        <v>296</v>
      </c>
      <c r="I33" s="285" t="s">
        <v>297</v>
      </c>
      <c r="J33" s="285" t="s">
        <v>298</v>
      </c>
      <c r="K33" s="285" t="s">
        <v>296</v>
      </c>
      <c r="L33" s="286">
        <f>L35+L34</f>
        <v>5850000</v>
      </c>
      <c r="M33" s="305"/>
      <c r="N33" s="305"/>
      <c r="O33" s="305"/>
      <c r="P33" s="305"/>
      <c r="Q33" s="305"/>
      <c r="R33" s="306"/>
      <c r="S33" s="306"/>
      <c r="T33" s="286">
        <f>T35+T34</f>
        <v>2281891.4699999997</v>
      </c>
      <c r="U33" s="280">
        <f t="shared" si="1"/>
        <v>39.00669179487179</v>
      </c>
    </row>
    <row r="34" spans="1:21" ht="37.5" customHeight="1">
      <c r="A34" s="319" t="s">
        <v>356</v>
      </c>
      <c r="B34" s="290"/>
      <c r="C34" s="320" t="s">
        <v>357</v>
      </c>
      <c r="D34" s="321" t="s">
        <v>296</v>
      </c>
      <c r="E34" s="321" t="s">
        <v>306</v>
      </c>
      <c r="F34" s="321" t="s">
        <v>37</v>
      </c>
      <c r="G34" s="321" t="s">
        <v>11</v>
      </c>
      <c r="H34" s="321" t="s">
        <v>358</v>
      </c>
      <c r="I34" s="321" t="s">
        <v>8</v>
      </c>
      <c r="J34" s="321" t="s">
        <v>298</v>
      </c>
      <c r="K34" s="321" t="s">
        <v>359</v>
      </c>
      <c r="L34" s="294">
        <v>600000</v>
      </c>
      <c r="M34" s="305" t="e">
        <f>#REF!</f>
        <v>#REF!</v>
      </c>
      <c r="N34" s="305" t="e">
        <f>#REF!</f>
        <v>#REF!</v>
      </c>
      <c r="O34" s="305" t="e">
        <f>#REF!</f>
        <v>#REF!</v>
      </c>
      <c r="P34" s="305" t="e">
        <f>#REF!</f>
        <v>#REF!</v>
      </c>
      <c r="Q34" s="305" t="e">
        <f>#REF!</f>
        <v>#REF!</v>
      </c>
      <c r="R34" s="306" t="e">
        <f>#REF!</f>
        <v>#REF!</v>
      </c>
      <c r="S34" s="306" t="e">
        <f>#REF!=SUM(L34:R34)</f>
        <v>#REF!</v>
      </c>
      <c r="T34" s="294">
        <v>72404.11</v>
      </c>
      <c r="U34" s="280">
        <f t="shared" si="1"/>
        <v>12.067351666666665</v>
      </c>
    </row>
    <row r="35" spans="1:21" ht="62.25" customHeight="1">
      <c r="A35" s="319" t="s">
        <v>360</v>
      </c>
      <c r="B35" s="302"/>
      <c r="C35" s="322" t="s">
        <v>361</v>
      </c>
      <c r="D35" s="284" t="s">
        <v>296</v>
      </c>
      <c r="E35" s="285" t="s">
        <v>306</v>
      </c>
      <c r="F35" s="285" t="s">
        <v>37</v>
      </c>
      <c r="G35" s="285" t="s">
        <v>8</v>
      </c>
      <c r="H35" s="285" t="s">
        <v>296</v>
      </c>
      <c r="I35" s="285" t="s">
        <v>297</v>
      </c>
      <c r="J35" s="285" t="s">
        <v>298</v>
      </c>
      <c r="K35" s="285" t="s">
        <v>359</v>
      </c>
      <c r="L35" s="286">
        <f>L36+L38</f>
        <v>5250000</v>
      </c>
      <c r="M35" s="305"/>
      <c r="N35" s="305"/>
      <c r="O35" s="305"/>
      <c r="P35" s="305"/>
      <c r="Q35" s="305"/>
      <c r="R35" s="306"/>
      <c r="S35" s="306"/>
      <c r="T35" s="286">
        <f>T36+T38</f>
        <v>2209487.36</v>
      </c>
      <c r="U35" s="280">
        <f t="shared" si="1"/>
        <v>42.08547352380952</v>
      </c>
    </row>
    <row r="36" spans="1:21" ht="51.75" customHeight="1">
      <c r="A36" s="319" t="s">
        <v>356</v>
      </c>
      <c r="B36" s="302"/>
      <c r="C36" s="323" t="s">
        <v>362</v>
      </c>
      <c r="D36" s="324" t="s">
        <v>296</v>
      </c>
      <c r="E36" s="324" t="s">
        <v>306</v>
      </c>
      <c r="F36" s="324" t="s">
        <v>37</v>
      </c>
      <c r="G36" s="324" t="s">
        <v>8</v>
      </c>
      <c r="H36" s="324" t="s">
        <v>307</v>
      </c>
      <c r="I36" s="324" t="s">
        <v>297</v>
      </c>
      <c r="J36" s="324" t="s">
        <v>298</v>
      </c>
      <c r="K36" s="324" t="s">
        <v>359</v>
      </c>
      <c r="L36" s="325">
        <f>L37</f>
        <v>1250000</v>
      </c>
      <c r="M36" s="287" t="e">
        <f>M37+#REF!+#REF!</f>
        <v>#REF!</v>
      </c>
      <c r="N36" s="287" t="e">
        <f>N37+#REF!+#REF!</f>
        <v>#REF!</v>
      </c>
      <c r="O36" s="287" t="e">
        <f>O37+#REF!+#REF!</f>
        <v>#REF!</v>
      </c>
      <c r="P36" s="287" t="e">
        <f>P37+#REF!+#REF!</f>
        <v>#REF!</v>
      </c>
      <c r="Q36" s="287" t="e">
        <f>Q37+#REF!+#REF!</f>
        <v>#REF!</v>
      </c>
      <c r="R36" s="288" t="e">
        <f>R37+#REF!+#REF!</f>
        <v>#REF!</v>
      </c>
      <c r="S36" s="288" t="e">
        <f>#REF!=SUM(L36:R36)</f>
        <v>#REF!</v>
      </c>
      <c r="T36" s="325">
        <f>T37</f>
        <v>629721.87</v>
      </c>
      <c r="U36" s="280">
        <f t="shared" si="1"/>
        <v>50.3777496</v>
      </c>
    </row>
    <row r="37" spans="1:21" s="289" customFormat="1" ht="71.25" customHeight="1">
      <c r="A37" s="298" t="s">
        <v>363</v>
      </c>
      <c r="B37" s="302"/>
      <c r="C37" s="326" t="s">
        <v>364</v>
      </c>
      <c r="D37" s="303" t="s">
        <v>296</v>
      </c>
      <c r="E37" s="303" t="s">
        <v>306</v>
      </c>
      <c r="F37" s="303" t="s">
        <v>37</v>
      </c>
      <c r="G37" s="303" t="s">
        <v>8</v>
      </c>
      <c r="H37" s="303" t="s">
        <v>365</v>
      </c>
      <c r="I37" s="303" t="s">
        <v>7</v>
      </c>
      <c r="J37" s="303" t="s">
        <v>298</v>
      </c>
      <c r="K37" s="303" t="s">
        <v>359</v>
      </c>
      <c r="L37" s="301">
        <v>1250000</v>
      </c>
      <c r="M37" s="295"/>
      <c r="N37" s="295"/>
      <c r="O37" s="295"/>
      <c r="P37" s="295"/>
      <c r="Q37" s="295"/>
      <c r="R37" s="296"/>
      <c r="S37" s="296" t="e">
        <f>#REF!=SUM(L37:R37)</f>
        <v>#REF!</v>
      </c>
      <c r="T37" s="301">
        <v>629721.87</v>
      </c>
      <c r="U37" s="280">
        <f t="shared" si="1"/>
        <v>50.3777496</v>
      </c>
    </row>
    <row r="38" spans="1:21" s="297" customFormat="1" ht="45" customHeight="1">
      <c r="A38" s="298" t="s">
        <v>366</v>
      </c>
      <c r="B38" s="302"/>
      <c r="C38" s="327" t="s">
        <v>367</v>
      </c>
      <c r="D38" s="285" t="s">
        <v>40</v>
      </c>
      <c r="E38" s="285" t="s">
        <v>306</v>
      </c>
      <c r="F38" s="285" t="s">
        <v>37</v>
      </c>
      <c r="G38" s="285" t="s">
        <v>8</v>
      </c>
      <c r="H38" s="285" t="s">
        <v>368</v>
      </c>
      <c r="I38" s="285" t="s">
        <v>8</v>
      </c>
      <c r="J38" s="285" t="s">
        <v>298</v>
      </c>
      <c r="K38" s="285" t="s">
        <v>359</v>
      </c>
      <c r="L38" s="286">
        <f>L39</f>
        <v>4000000</v>
      </c>
      <c r="M38" s="305"/>
      <c r="N38" s="305"/>
      <c r="O38" s="305"/>
      <c r="P38" s="305"/>
      <c r="Q38" s="305"/>
      <c r="R38" s="306"/>
      <c r="S38" s="306"/>
      <c r="T38" s="286">
        <f>T39</f>
        <v>1579765.49</v>
      </c>
      <c r="U38" s="280">
        <f t="shared" si="1"/>
        <v>39.49413725</v>
      </c>
    </row>
    <row r="39" spans="1:21" s="264" customFormat="1" ht="44.25" customHeight="1">
      <c r="A39" s="298" t="s">
        <v>363</v>
      </c>
      <c r="B39" s="318"/>
      <c r="C39" s="328" t="s">
        <v>369</v>
      </c>
      <c r="D39" s="303" t="s">
        <v>296</v>
      </c>
      <c r="E39" s="303" t="s">
        <v>306</v>
      </c>
      <c r="F39" s="303" t="s">
        <v>37</v>
      </c>
      <c r="G39" s="303" t="s">
        <v>8</v>
      </c>
      <c r="H39" s="303" t="s">
        <v>368</v>
      </c>
      <c r="I39" s="303" t="s">
        <v>8</v>
      </c>
      <c r="J39" s="303" t="s">
        <v>298</v>
      </c>
      <c r="K39" s="303" t="s">
        <v>359</v>
      </c>
      <c r="L39" s="301">
        <v>4000000</v>
      </c>
      <c r="M39" s="305"/>
      <c r="N39" s="305"/>
      <c r="O39" s="305"/>
      <c r="P39" s="305"/>
      <c r="Q39" s="305"/>
      <c r="R39" s="306"/>
      <c r="S39" s="306"/>
      <c r="T39" s="301">
        <v>1579765.49</v>
      </c>
      <c r="U39" s="280">
        <f t="shared" si="1"/>
        <v>39.49413725</v>
      </c>
    </row>
    <row r="40" spans="1:21" s="297" customFormat="1" ht="20.25" customHeight="1">
      <c r="A40" s="282" t="s">
        <v>370</v>
      </c>
      <c r="B40" s="290"/>
      <c r="C40" s="283" t="s">
        <v>371</v>
      </c>
      <c r="D40" s="284" t="s">
        <v>296</v>
      </c>
      <c r="E40" s="285" t="s">
        <v>306</v>
      </c>
      <c r="F40" s="285" t="s">
        <v>6</v>
      </c>
      <c r="G40" s="285" t="s">
        <v>297</v>
      </c>
      <c r="H40" s="285" t="s">
        <v>296</v>
      </c>
      <c r="I40" s="285" t="s">
        <v>297</v>
      </c>
      <c r="J40" s="285" t="s">
        <v>298</v>
      </c>
      <c r="K40" s="285" t="s">
        <v>296</v>
      </c>
      <c r="L40" s="286">
        <f>L41</f>
        <v>750000</v>
      </c>
      <c r="M40" s="305"/>
      <c r="N40" s="305"/>
      <c r="O40" s="305"/>
      <c r="P40" s="305"/>
      <c r="Q40" s="305"/>
      <c r="R40" s="306"/>
      <c r="S40" s="306"/>
      <c r="T40" s="286">
        <f>T41</f>
        <v>457232.51</v>
      </c>
      <c r="U40" s="280">
        <f t="shared" si="1"/>
        <v>60.964334666666666</v>
      </c>
    </row>
    <row r="41" spans="1:21" s="264" customFormat="1" ht="23.25" customHeight="1">
      <c r="A41" s="319" t="s">
        <v>372</v>
      </c>
      <c r="B41" s="329"/>
      <c r="C41" s="291" t="s">
        <v>373</v>
      </c>
      <c r="D41" s="292" t="s">
        <v>296</v>
      </c>
      <c r="E41" s="292" t="s">
        <v>306</v>
      </c>
      <c r="F41" s="292" t="s">
        <v>6</v>
      </c>
      <c r="G41" s="292" t="s">
        <v>2</v>
      </c>
      <c r="H41" s="292" t="s">
        <v>296</v>
      </c>
      <c r="I41" s="292" t="s">
        <v>2</v>
      </c>
      <c r="J41" s="292" t="s">
        <v>298</v>
      </c>
      <c r="K41" s="292" t="s">
        <v>359</v>
      </c>
      <c r="L41" s="294">
        <f>SUM(L42:L45)</f>
        <v>750000</v>
      </c>
      <c r="M41" s="287"/>
      <c r="N41" s="287">
        <v>0</v>
      </c>
      <c r="O41" s="287"/>
      <c r="P41" s="287"/>
      <c r="Q41" s="305"/>
      <c r="R41" s="306"/>
      <c r="S41" s="306"/>
      <c r="T41" s="294">
        <f>SUM(T42:T45)</f>
        <v>457232.51</v>
      </c>
      <c r="U41" s="280">
        <f t="shared" si="1"/>
        <v>60.964334666666666</v>
      </c>
    </row>
    <row r="42" spans="1:21" ht="21" customHeight="1">
      <c r="A42" s="298" t="s">
        <v>374</v>
      </c>
      <c r="B42" s="302"/>
      <c r="C42" s="330" t="s">
        <v>375</v>
      </c>
      <c r="D42" s="303" t="s">
        <v>296</v>
      </c>
      <c r="E42" s="303" t="s">
        <v>306</v>
      </c>
      <c r="F42" s="303" t="s">
        <v>6</v>
      </c>
      <c r="G42" s="303" t="s">
        <v>2</v>
      </c>
      <c r="H42" s="303" t="s">
        <v>307</v>
      </c>
      <c r="I42" s="303" t="s">
        <v>2</v>
      </c>
      <c r="J42" s="303" t="s">
        <v>298</v>
      </c>
      <c r="K42" s="303" t="s">
        <v>359</v>
      </c>
      <c r="L42" s="301">
        <v>130000</v>
      </c>
      <c r="M42" s="305"/>
      <c r="N42" s="305"/>
      <c r="O42" s="305"/>
      <c r="P42" s="305"/>
      <c r="Q42" s="305"/>
      <c r="R42" s="306"/>
      <c r="S42" s="306"/>
      <c r="T42" s="301">
        <v>54240.08</v>
      </c>
      <c r="U42" s="280">
        <f t="shared" si="1"/>
        <v>41.72313846153846</v>
      </c>
    </row>
    <row r="43" spans="1:21" ht="24.75" customHeight="1">
      <c r="A43" s="298" t="s">
        <v>376</v>
      </c>
      <c r="B43" s="292"/>
      <c r="C43" s="330" t="s">
        <v>377</v>
      </c>
      <c r="D43" s="303" t="s">
        <v>296</v>
      </c>
      <c r="E43" s="303" t="s">
        <v>306</v>
      </c>
      <c r="F43" s="303" t="s">
        <v>6</v>
      </c>
      <c r="G43" s="303" t="s">
        <v>2</v>
      </c>
      <c r="H43" s="303" t="s">
        <v>310</v>
      </c>
      <c r="I43" s="303" t="s">
        <v>2</v>
      </c>
      <c r="J43" s="303" t="s">
        <v>298</v>
      </c>
      <c r="K43" s="303" t="s">
        <v>359</v>
      </c>
      <c r="L43" s="301">
        <v>170000</v>
      </c>
      <c r="M43" s="305"/>
      <c r="N43" s="305"/>
      <c r="O43" s="305"/>
      <c r="P43" s="305"/>
      <c r="Q43" s="305"/>
      <c r="R43" s="306"/>
      <c r="S43" s="306"/>
      <c r="T43" s="301">
        <v>85811.46</v>
      </c>
      <c r="U43" s="280">
        <f t="shared" si="1"/>
        <v>50.47732941176471</v>
      </c>
    </row>
    <row r="44" spans="1:21" ht="24.75" customHeight="1">
      <c r="A44" s="298" t="s">
        <v>378</v>
      </c>
      <c r="B44" s="292"/>
      <c r="C44" s="330" t="s">
        <v>379</v>
      </c>
      <c r="D44" s="303" t="s">
        <v>296</v>
      </c>
      <c r="E44" s="303" t="s">
        <v>306</v>
      </c>
      <c r="F44" s="303" t="s">
        <v>6</v>
      </c>
      <c r="G44" s="303" t="s">
        <v>2</v>
      </c>
      <c r="H44" s="303" t="s">
        <v>313</v>
      </c>
      <c r="I44" s="303" t="s">
        <v>2</v>
      </c>
      <c r="J44" s="303" t="s">
        <v>298</v>
      </c>
      <c r="K44" s="303" t="s">
        <v>359</v>
      </c>
      <c r="L44" s="301">
        <v>5000</v>
      </c>
      <c r="M44" s="305"/>
      <c r="N44" s="305"/>
      <c r="O44" s="305"/>
      <c r="P44" s="305"/>
      <c r="Q44" s="305"/>
      <c r="R44" s="306"/>
      <c r="S44" s="306"/>
      <c r="T44" s="301">
        <v>4635.44</v>
      </c>
      <c r="U44" s="280">
        <f t="shared" si="1"/>
        <v>92.7088</v>
      </c>
    </row>
    <row r="45" spans="1:21" ht="24" customHeight="1">
      <c r="A45" s="298" t="s">
        <v>380</v>
      </c>
      <c r="B45" s="331"/>
      <c r="C45" s="330" t="s">
        <v>381</v>
      </c>
      <c r="D45" s="303" t="s">
        <v>296</v>
      </c>
      <c r="E45" s="303" t="s">
        <v>306</v>
      </c>
      <c r="F45" s="303" t="s">
        <v>6</v>
      </c>
      <c r="G45" s="303" t="s">
        <v>2</v>
      </c>
      <c r="H45" s="303" t="s">
        <v>316</v>
      </c>
      <c r="I45" s="303" t="s">
        <v>2</v>
      </c>
      <c r="J45" s="303" t="s">
        <v>298</v>
      </c>
      <c r="K45" s="303" t="s">
        <v>359</v>
      </c>
      <c r="L45" s="301">
        <v>445000</v>
      </c>
      <c r="M45" s="287">
        <f aca="true" t="shared" si="5" ref="M45:R46">M46</f>
        <v>0</v>
      </c>
      <c r="N45" s="287">
        <f t="shared" si="5"/>
        <v>0</v>
      </c>
      <c r="O45" s="287">
        <f t="shared" si="5"/>
        <v>0</v>
      </c>
      <c r="P45" s="287">
        <f t="shared" si="5"/>
        <v>0</v>
      </c>
      <c r="Q45" s="287">
        <f t="shared" si="5"/>
        <v>0</v>
      </c>
      <c r="R45" s="288">
        <f t="shared" si="5"/>
        <v>0</v>
      </c>
      <c r="S45" s="288" t="e">
        <f>#REF!=SUM(L45:R45)</f>
        <v>#REF!</v>
      </c>
      <c r="T45" s="301">
        <v>312545.53</v>
      </c>
      <c r="U45" s="280">
        <f t="shared" si="1"/>
        <v>70.23495056179776</v>
      </c>
    </row>
    <row r="46" spans="1:21" ht="30" customHeight="1">
      <c r="A46" s="282" t="s">
        <v>382</v>
      </c>
      <c r="B46" s="290"/>
      <c r="C46" s="283" t="s">
        <v>383</v>
      </c>
      <c r="D46" s="285" t="s">
        <v>296</v>
      </c>
      <c r="E46" s="285" t="s">
        <v>306</v>
      </c>
      <c r="F46" s="285" t="s">
        <v>57</v>
      </c>
      <c r="G46" s="285" t="s">
        <v>297</v>
      </c>
      <c r="H46" s="285" t="s">
        <v>296</v>
      </c>
      <c r="I46" s="285" t="s">
        <v>297</v>
      </c>
      <c r="J46" s="285" t="s">
        <v>298</v>
      </c>
      <c r="K46" s="285" t="s">
        <v>296</v>
      </c>
      <c r="L46" s="286">
        <f>L47</f>
        <v>13000000</v>
      </c>
      <c r="M46" s="295">
        <f t="shared" si="5"/>
        <v>0</v>
      </c>
      <c r="N46" s="295">
        <f t="shared" si="5"/>
        <v>0</v>
      </c>
      <c r="O46" s="295">
        <f t="shared" si="5"/>
        <v>0</v>
      </c>
      <c r="P46" s="295">
        <f t="shared" si="5"/>
        <v>0</v>
      </c>
      <c r="Q46" s="295">
        <f t="shared" si="5"/>
        <v>0</v>
      </c>
      <c r="R46" s="296">
        <f t="shared" si="5"/>
        <v>0</v>
      </c>
      <c r="S46" s="296" t="e">
        <f>#REF!=SUM(L46:R46)</f>
        <v>#REF!</v>
      </c>
      <c r="T46" s="286">
        <f>T47</f>
        <v>6696917.61</v>
      </c>
      <c r="U46" s="280">
        <f t="shared" si="1"/>
        <v>51.514750846153845</v>
      </c>
    </row>
    <row r="47" spans="1:21" s="289" customFormat="1" ht="20.25" customHeight="1">
      <c r="A47" s="332" t="s">
        <v>384</v>
      </c>
      <c r="B47" s="290"/>
      <c r="C47" s="291" t="s">
        <v>385</v>
      </c>
      <c r="D47" s="303" t="s">
        <v>296</v>
      </c>
      <c r="E47" s="303" t="s">
        <v>306</v>
      </c>
      <c r="F47" s="303" t="s">
        <v>57</v>
      </c>
      <c r="G47" s="303" t="s">
        <v>2</v>
      </c>
      <c r="H47" s="303" t="s">
        <v>386</v>
      </c>
      <c r="I47" s="303" t="s">
        <v>297</v>
      </c>
      <c r="J47" s="303" t="s">
        <v>298</v>
      </c>
      <c r="K47" s="303" t="s">
        <v>387</v>
      </c>
      <c r="L47" s="301">
        <f>L48</f>
        <v>13000000</v>
      </c>
      <c r="M47" s="305"/>
      <c r="N47" s="305"/>
      <c r="O47" s="305"/>
      <c r="P47" s="305"/>
      <c r="Q47" s="305"/>
      <c r="R47" s="306"/>
      <c r="S47" s="306" t="e">
        <f>#REF!=SUM(L47:R47)</f>
        <v>#REF!</v>
      </c>
      <c r="T47" s="301">
        <f>T48</f>
        <v>6696917.61</v>
      </c>
      <c r="U47" s="280">
        <f t="shared" si="1"/>
        <v>51.514750846153845</v>
      </c>
    </row>
    <row r="48" spans="1:21" ht="32.25" customHeight="1">
      <c r="A48" s="298" t="s">
        <v>388</v>
      </c>
      <c r="B48" s="302"/>
      <c r="C48" s="326" t="s">
        <v>389</v>
      </c>
      <c r="D48" s="303" t="s">
        <v>296</v>
      </c>
      <c r="E48" s="303" t="s">
        <v>306</v>
      </c>
      <c r="F48" s="303" t="s">
        <v>57</v>
      </c>
      <c r="G48" s="303" t="s">
        <v>2</v>
      </c>
      <c r="H48" s="303" t="s">
        <v>386</v>
      </c>
      <c r="I48" s="303" t="s">
        <v>8</v>
      </c>
      <c r="J48" s="303" t="s">
        <v>298</v>
      </c>
      <c r="K48" s="303" t="s">
        <v>387</v>
      </c>
      <c r="L48" s="301">
        <v>13000000</v>
      </c>
      <c r="M48" s="305"/>
      <c r="N48" s="305"/>
      <c r="O48" s="305"/>
      <c r="P48" s="305"/>
      <c r="Q48" s="305"/>
      <c r="R48" s="306"/>
      <c r="S48" s="306"/>
      <c r="T48" s="301">
        <v>6696917.61</v>
      </c>
      <c r="U48" s="280">
        <f t="shared" si="1"/>
        <v>51.514750846153845</v>
      </c>
    </row>
    <row r="49" spans="1:21" s="335" customFormat="1" ht="20.25" customHeight="1">
      <c r="A49" s="282" t="s">
        <v>390</v>
      </c>
      <c r="B49" s="302"/>
      <c r="C49" s="283" t="s">
        <v>391</v>
      </c>
      <c r="D49" s="285" t="s">
        <v>296</v>
      </c>
      <c r="E49" s="285" t="s">
        <v>306</v>
      </c>
      <c r="F49" s="285" t="s">
        <v>43</v>
      </c>
      <c r="G49" s="285" t="s">
        <v>297</v>
      </c>
      <c r="H49" s="285" t="s">
        <v>296</v>
      </c>
      <c r="I49" s="285" t="s">
        <v>297</v>
      </c>
      <c r="J49" s="285" t="s">
        <v>298</v>
      </c>
      <c r="K49" s="285" t="s">
        <v>296</v>
      </c>
      <c r="L49" s="286">
        <f>L50+L53</f>
        <v>850000</v>
      </c>
      <c r="M49" s="333"/>
      <c r="N49" s="333"/>
      <c r="O49" s="333"/>
      <c r="P49" s="333"/>
      <c r="Q49" s="333"/>
      <c r="R49" s="334"/>
      <c r="S49" s="334"/>
      <c r="T49" s="286">
        <f>T50+T53</f>
        <v>522326.7</v>
      </c>
      <c r="U49" s="280">
        <f t="shared" si="1"/>
        <v>61.4502</v>
      </c>
    </row>
    <row r="50" spans="1:21" s="289" customFormat="1" ht="66" customHeight="1">
      <c r="A50" s="282" t="s">
        <v>390</v>
      </c>
      <c r="B50" s="302"/>
      <c r="C50" s="291" t="s">
        <v>392</v>
      </c>
      <c r="D50" s="292" t="s">
        <v>40</v>
      </c>
      <c r="E50" s="292" t="s">
        <v>306</v>
      </c>
      <c r="F50" s="292" t="s">
        <v>43</v>
      </c>
      <c r="G50" s="292" t="s">
        <v>9</v>
      </c>
      <c r="H50" s="292" t="s">
        <v>296</v>
      </c>
      <c r="I50" s="292" t="s">
        <v>297</v>
      </c>
      <c r="J50" s="292" t="s">
        <v>298</v>
      </c>
      <c r="K50" s="292" t="s">
        <v>296</v>
      </c>
      <c r="L50" s="294">
        <f>L51</f>
        <v>400000</v>
      </c>
      <c r="M50" s="305"/>
      <c r="N50" s="305"/>
      <c r="O50" s="305"/>
      <c r="P50" s="305"/>
      <c r="Q50" s="305"/>
      <c r="R50" s="306"/>
      <c r="S50" s="306"/>
      <c r="T50" s="294">
        <f>T51</f>
        <v>342006.77</v>
      </c>
      <c r="U50" s="280">
        <f t="shared" si="1"/>
        <v>85.5016925</v>
      </c>
    </row>
    <row r="51" spans="1:21" s="297" customFormat="1" ht="64.5" customHeight="1">
      <c r="A51" s="290" t="s">
        <v>393</v>
      </c>
      <c r="B51" s="273"/>
      <c r="C51" s="326" t="s">
        <v>394</v>
      </c>
      <c r="D51" s="300" t="s">
        <v>40</v>
      </c>
      <c r="E51" s="300" t="s">
        <v>306</v>
      </c>
      <c r="F51" s="300" t="s">
        <v>43</v>
      </c>
      <c r="G51" s="300" t="s">
        <v>9</v>
      </c>
      <c r="H51" s="300" t="s">
        <v>358</v>
      </c>
      <c r="I51" s="300" t="s">
        <v>8</v>
      </c>
      <c r="J51" s="300" t="s">
        <v>298</v>
      </c>
      <c r="K51" s="300" t="s">
        <v>395</v>
      </c>
      <c r="L51" s="301">
        <v>400000</v>
      </c>
      <c r="M51" s="336"/>
      <c r="N51" s="336" t="e">
        <f>N52+N60</f>
        <v>#REF!</v>
      </c>
      <c r="O51" s="336" t="e">
        <f>O52+O60</f>
        <v>#REF!</v>
      </c>
      <c r="P51" s="336" t="e">
        <f>P52+P60</f>
        <v>#REF!</v>
      </c>
      <c r="Q51" s="336" t="e">
        <f>Q52+Q60</f>
        <v>#REF!</v>
      </c>
      <c r="R51" s="337" t="e">
        <f>R52+R60</f>
        <v>#REF!</v>
      </c>
      <c r="S51" s="337" t="e">
        <f>#REF!=SUM(L51:R51)</f>
        <v>#REF!</v>
      </c>
      <c r="T51" s="301">
        <f>T52</f>
        <v>342006.77</v>
      </c>
      <c r="U51" s="280">
        <f t="shared" si="1"/>
        <v>85.5016925</v>
      </c>
    </row>
    <row r="52" spans="1:21" ht="62.25" customHeight="1">
      <c r="A52" s="298" t="s">
        <v>396</v>
      </c>
      <c r="B52" s="282"/>
      <c r="C52" s="338" t="s">
        <v>397</v>
      </c>
      <c r="D52" s="300" t="s">
        <v>40</v>
      </c>
      <c r="E52" s="300" t="s">
        <v>306</v>
      </c>
      <c r="F52" s="300" t="s">
        <v>43</v>
      </c>
      <c r="G52" s="300" t="s">
        <v>9</v>
      </c>
      <c r="H52" s="300" t="s">
        <v>398</v>
      </c>
      <c r="I52" s="300" t="s">
        <v>8</v>
      </c>
      <c r="J52" s="300" t="s">
        <v>298</v>
      </c>
      <c r="K52" s="300" t="s">
        <v>395</v>
      </c>
      <c r="L52" s="301">
        <v>400000</v>
      </c>
      <c r="M52" s="295"/>
      <c r="N52" s="295" t="e">
        <f>N53+#REF!+N54</f>
        <v>#REF!</v>
      </c>
      <c r="O52" s="295" t="e">
        <f>O53+#REF!+O54</f>
        <v>#REF!</v>
      </c>
      <c r="P52" s="295" t="e">
        <f>P53+#REF!+P54</f>
        <v>#REF!</v>
      </c>
      <c r="Q52" s="295" t="e">
        <f>Q53+#REF!+Q54</f>
        <v>#REF!</v>
      </c>
      <c r="R52" s="295" t="e">
        <f>R53+#REF!+R54</f>
        <v>#REF!</v>
      </c>
      <c r="S52" s="296" t="e">
        <f>#REF!=SUM(L52:R52)</f>
        <v>#REF!</v>
      </c>
      <c r="T52" s="301">
        <v>342006.77</v>
      </c>
      <c r="U52" s="280">
        <f t="shared" si="1"/>
        <v>85.5016925</v>
      </c>
    </row>
    <row r="53" spans="1:21" ht="48" customHeight="1">
      <c r="A53" s="298" t="s">
        <v>399</v>
      </c>
      <c r="B53" s="290"/>
      <c r="C53" s="339" t="s">
        <v>400</v>
      </c>
      <c r="D53" s="292" t="s">
        <v>40</v>
      </c>
      <c r="E53" s="292" t="s">
        <v>306</v>
      </c>
      <c r="F53" s="292" t="s">
        <v>43</v>
      </c>
      <c r="G53" s="292" t="s">
        <v>401</v>
      </c>
      <c r="H53" s="292" t="s">
        <v>296</v>
      </c>
      <c r="I53" s="292" t="s">
        <v>297</v>
      </c>
      <c r="J53" s="292" t="s">
        <v>298</v>
      </c>
      <c r="K53" s="292" t="s">
        <v>402</v>
      </c>
      <c r="L53" s="294">
        <f>L54+L55</f>
        <v>450000</v>
      </c>
      <c r="M53" s="305"/>
      <c r="N53" s="305"/>
      <c r="O53" s="305"/>
      <c r="P53" s="305"/>
      <c r="Q53" s="305"/>
      <c r="R53" s="306"/>
      <c r="S53" s="306" t="e">
        <f>#REF!=SUM(L53:R53)</f>
        <v>#REF!</v>
      </c>
      <c r="T53" s="294">
        <f>T54+T55</f>
        <v>180319.93</v>
      </c>
      <c r="U53" s="280">
        <f t="shared" si="1"/>
        <v>40.07109555555555</v>
      </c>
    </row>
    <row r="54" spans="1:21" ht="35.25" customHeight="1">
      <c r="A54" s="290" t="s">
        <v>403</v>
      </c>
      <c r="B54" s="340"/>
      <c r="C54" s="299" t="s">
        <v>404</v>
      </c>
      <c r="D54" s="303" t="s">
        <v>40</v>
      </c>
      <c r="E54" s="303" t="s">
        <v>306</v>
      </c>
      <c r="F54" s="303" t="s">
        <v>43</v>
      </c>
      <c r="G54" s="303" t="s">
        <v>401</v>
      </c>
      <c r="H54" s="303" t="s">
        <v>365</v>
      </c>
      <c r="I54" s="303" t="s">
        <v>7</v>
      </c>
      <c r="J54" s="303" t="s">
        <v>298</v>
      </c>
      <c r="K54" s="303" t="s">
        <v>402</v>
      </c>
      <c r="L54" s="301">
        <v>150000</v>
      </c>
      <c r="M54" s="305"/>
      <c r="N54" s="305"/>
      <c r="O54" s="305"/>
      <c r="P54" s="305"/>
      <c r="Q54" s="305"/>
      <c r="R54" s="306"/>
      <c r="S54" s="306" t="e">
        <f>#REF!=SUM(L54:R54)</f>
        <v>#REF!</v>
      </c>
      <c r="T54" s="301">
        <v>111193.4</v>
      </c>
      <c r="U54" s="280">
        <f t="shared" si="1"/>
        <v>74.12893333333332</v>
      </c>
    </row>
    <row r="55" spans="1:21" ht="46.5" customHeight="1">
      <c r="A55" s="298" t="s">
        <v>405</v>
      </c>
      <c r="B55" s="302"/>
      <c r="C55" s="313" t="s">
        <v>406</v>
      </c>
      <c r="D55" s="303" t="s">
        <v>40</v>
      </c>
      <c r="E55" s="303" t="s">
        <v>306</v>
      </c>
      <c r="F55" s="303" t="s">
        <v>43</v>
      </c>
      <c r="G55" s="303" t="s">
        <v>401</v>
      </c>
      <c r="H55" s="303" t="s">
        <v>407</v>
      </c>
      <c r="I55" s="303" t="s">
        <v>8</v>
      </c>
      <c r="J55" s="303" t="s">
        <v>298</v>
      </c>
      <c r="K55" s="303" t="s">
        <v>402</v>
      </c>
      <c r="L55" s="301">
        <v>300000</v>
      </c>
      <c r="M55" s="305"/>
      <c r="N55" s="305"/>
      <c r="O55" s="305"/>
      <c r="P55" s="305"/>
      <c r="Q55" s="305"/>
      <c r="R55" s="306"/>
      <c r="S55" s="306"/>
      <c r="T55" s="301">
        <v>69126.53</v>
      </c>
      <c r="U55" s="280">
        <f t="shared" si="1"/>
        <v>23.042176666666666</v>
      </c>
    </row>
    <row r="56" spans="1:21" ht="21" customHeight="1">
      <c r="A56" s="318" t="s">
        <v>408</v>
      </c>
      <c r="B56" s="302"/>
      <c r="C56" s="283" t="s">
        <v>409</v>
      </c>
      <c r="D56" s="341" t="s">
        <v>296</v>
      </c>
      <c r="E56" s="342" t="s">
        <v>306</v>
      </c>
      <c r="F56" s="342" t="s">
        <v>410</v>
      </c>
      <c r="G56" s="342" t="s">
        <v>297</v>
      </c>
      <c r="H56" s="342" t="s">
        <v>296</v>
      </c>
      <c r="I56" s="342" t="s">
        <v>297</v>
      </c>
      <c r="J56" s="342" t="s">
        <v>298</v>
      </c>
      <c r="K56" s="342" t="s">
        <v>296</v>
      </c>
      <c r="L56" s="343">
        <f>L57+SUM(L60:L68)</f>
        <v>1500000</v>
      </c>
      <c r="M56" s="305"/>
      <c r="N56" s="305"/>
      <c r="O56" s="305"/>
      <c r="P56" s="305"/>
      <c r="Q56" s="305"/>
      <c r="R56" s="306"/>
      <c r="S56" s="306"/>
      <c r="T56" s="343">
        <f>T57+SUM(T60:T68)</f>
        <v>739400.8700000001</v>
      </c>
      <c r="U56" s="280">
        <f t="shared" si="1"/>
        <v>49.29339133333334</v>
      </c>
    </row>
    <row r="57" spans="1:21" ht="24.75" customHeight="1">
      <c r="A57" s="319" t="s">
        <v>411</v>
      </c>
      <c r="B57" s="302"/>
      <c r="C57" s="291" t="s">
        <v>412</v>
      </c>
      <c r="D57" s="292" t="s">
        <v>296</v>
      </c>
      <c r="E57" s="292" t="s">
        <v>306</v>
      </c>
      <c r="F57" s="292" t="s">
        <v>410</v>
      </c>
      <c r="G57" s="292" t="s">
        <v>11</v>
      </c>
      <c r="H57" s="292" t="s">
        <v>296</v>
      </c>
      <c r="I57" s="292" t="s">
        <v>297</v>
      </c>
      <c r="J57" s="292" t="s">
        <v>298</v>
      </c>
      <c r="K57" s="292" t="s">
        <v>413</v>
      </c>
      <c r="L57" s="344">
        <f>L58+L59</f>
        <v>60000</v>
      </c>
      <c r="M57" s="305"/>
      <c r="N57" s="305"/>
      <c r="O57" s="305"/>
      <c r="P57" s="305"/>
      <c r="Q57" s="305"/>
      <c r="R57" s="306"/>
      <c r="S57" s="306"/>
      <c r="T57" s="344">
        <f>T58+T59</f>
        <v>20411.280000000002</v>
      </c>
      <c r="U57" s="280">
        <f t="shared" si="1"/>
        <v>34.018800000000006</v>
      </c>
    </row>
    <row r="58" spans="1:21" ht="36" customHeight="1">
      <c r="A58" s="319" t="s">
        <v>411</v>
      </c>
      <c r="B58" s="302"/>
      <c r="C58" s="345" t="s">
        <v>414</v>
      </c>
      <c r="D58" s="303" t="s">
        <v>296</v>
      </c>
      <c r="E58" s="303" t="s">
        <v>306</v>
      </c>
      <c r="F58" s="303" t="s">
        <v>410</v>
      </c>
      <c r="G58" s="303" t="s">
        <v>11</v>
      </c>
      <c r="H58" s="303" t="s">
        <v>307</v>
      </c>
      <c r="I58" s="303" t="s">
        <v>2</v>
      </c>
      <c r="J58" s="303" t="s">
        <v>298</v>
      </c>
      <c r="K58" s="303" t="s">
        <v>413</v>
      </c>
      <c r="L58" s="301">
        <v>50000</v>
      </c>
      <c r="M58" s="346"/>
      <c r="N58" s="346"/>
      <c r="O58" s="346"/>
      <c r="P58" s="346"/>
      <c r="Q58" s="346"/>
      <c r="R58" s="347"/>
      <c r="S58" s="347"/>
      <c r="T58" s="301">
        <v>23233.74</v>
      </c>
      <c r="U58" s="280">
        <f t="shared" si="1"/>
        <v>46.46748000000001</v>
      </c>
    </row>
    <row r="59" spans="1:21" ht="48.75" customHeight="1">
      <c r="A59" s="298" t="s">
        <v>415</v>
      </c>
      <c r="B59" s="302"/>
      <c r="C59" s="348" t="s">
        <v>416</v>
      </c>
      <c r="D59" s="303" t="s">
        <v>296</v>
      </c>
      <c r="E59" s="303" t="s">
        <v>306</v>
      </c>
      <c r="F59" s="303" t="s">
        <v>410</v>
      </c>
      <c r="G59" s="303" t="s">
        <v>11</v>
      </c>
      <c r="H59" s="303" t="s">
        <v>313</v>
      </c>
      <c r="I59" s="303" t="s">
        <v>2</v>
      </c>
      <c r="J59" s="303" t="s">
        <v>298</v>
      </c>
      <c r="K59" s="303" t="s">
        <v>413</v>
      </c>
      <c r="L59" s="301">
        <v>10000</v>
      </c>
      <c r="M59" s="305"/>
      <c r="N59" s="305"/>
      <c r="O59" s="305"/>
      <c r="P59" s="305"/>
      <c r="Q59" s="305"/>
      <c r="R59" s="306"/>
      <c r="S59" s="306"/>
      <c r="T59" s="301">
        <v>-2822.46</v>
      </c>
      <c r="U59" s="280">
        <f t="shared" si="1"/>
        <v>-28.2246</v>
      </c>
    </row>
    <row r="60" spans="1:21" ht="43.5" customHeight="1">
      <c r="A60" s="298" t="s">
        <v>417</v>
      </c>
      <c r="B60" s="302"/>
      <c r="C60" s="349" t="s">
        <v>418</v>
      </c>
      <c r="D60" s="292" t="s">
        <v>296</v>
      </c>
      <c r="E60" s="292" t="s">
        <v>306</v>
      </c>
      <c r="F60" s="292" t="s">
        <v>410</v>
      </c>
      <c r="G60" s="292" t="s">
        <v>401</v>
      </c>
      <c r="H60" s="292" t="s">
        <v>296</v>
      </c>
      <c r="I60" s="292" t="s">
        <v>2</v>
      </c>
      <c r="J60" s="292" t="s">
        <v>298</v>
      </c>
      <c r="K60" s="292" t="s">
        <v>413</v>
      </c>
      <c r="L60" s="294">
        <v>80000</v>
      </c>
      <c r="M60" s="295">
        <f aca="true" t="shared" si="6" ref="M60:R60">M61</f>
        <v>0</v>
      </c>
      <c r="N60" s="295">
        <f t="shared" si="6"/>
        <v>0</v>
      </c>
      <c r="O60" s="295">
        <f t="shared" si="6"/>
        <v>0</v>
      </c>
      <c r="P60" s="295">
        <f t="shared" si="6"/>
        <v>0</v>
      </c>
      <c r="Q60" s="295">
        <f t="shared" si="6"/>
        <v>0</v>
      </c>
      <c r="R60" s="296">
        <f t="shared" si="6"/>
        <v>0</v>
      </c>
      <c r="S60" s="296" t="e">
        <f>#REF!=SUM(L60:R60)</f>
        <v>#REF!</v>
      </c>
      <c r="T60" s="294">
        <v>43000</v>
      </c>
      <c r="U60" s="280">
        <f t="shared" si="1"/>
        <v>53.75</v>
      </c>
    </row>
    <row r="61" spans="1:21" s="297" customFormat="1" ht="46.5" customHeight="1">
      <c r="A61" s="298" t="s">
        <v>419</v>
      </c>
      <c r="B61" s="290"/>
      <c r="C61" s="349" t="s">
        <v>420</v>
      </c>
      <c r="D61" s="292" t="s">
        <v>296</v>
      </c>
      <c r="E61" s="292" t="s">
        <v>306</v>
      </c>
      <c r="F61" s="292" t="s">
        <v>410</v>
      </c>
      <c r="G61" s="292" t="s">
        <v>4</v>
      </c>
      <c r="H61" s="292" t="s">
        <v>307</v>
      </c>
      <c r="I61" s="292" t="s">
        <v>2</v>
      </c>
      <c r="J61" s="292" t="s">
        <v>298</v>
      </c>
      <c r="K61" s="292" t="s">
        <v>413</v>
      </c>
      <c r="L61" s="294">
        <v>95000</v>
      </c>
      <c r="M61" s="305"/>
      <c r="N61" s="305"/>
      <c r="O61" s="305"/>
      <c r="P61" s="305"/>
      <c r="Q61" s="305"/>
      <c r="R61" s="306"/>
      <c r="S61" s="306" t="e">
        <f>#REF!=SUM(L61:R61)</f>
        <v>#REF!</v>
      </c>
      <c r="T61" s="294">
        <v>23785.99</v>
      </c>
      <c r="U61" s="280">
        <f t="shared" si="1"/>
        <v>25.037884210526318</v>
      </c>
    </row>
    <row r="62" spans="1:21" s="297" customFormat="1" ht="40.5" customHeight="1">
      <c r="A62" s="298" t="s">
        <v>421</v>
      </c>
      <c r="B62" s="290"/>
      <c r="C62" s="350" t="s">
        <v>422</v>
      </c>
      <c r="D62" s="292" t="s">
        <v>296</v>
      </c>
      <c r="E62" s="292" t="s">
        <v>306</v>
      </c>
      <c r="F62" s="292" t="s">
        <v>410</v>
      </c>
      <c r="G62" s="292" t="s">
        <v>423</v>
      </c>
      <c r="H62" s="292" t="s">
        <v>313</v>
      </c>
      <c r="I62" s="292" t="s">
        <v>2</v>
      </c>
      <c r="J62" s="292" t="s">
        <v>298</v>
      </c>
      <c r="K62" s="292" t="s">
        <v>413</v>
      </c>
      <c r="L62" s="294">
        <v>15000</v>
      </c>
      <c r="M62" s="305"/>
      <c r="N62" s="305"/>
      <c r="O62" s="305"/>
      <c r="P62" s="305"/>
      <c r="Q62" s="305"/>
      <c r="R62" s="306"/>
      <c r="S62" s="306" t="e">
        <f>#REF!=SUM(L62:R62)</f>
        <v>#REF!</v>
      </c>
      <c r="T62" s="294">
        <v>8500.09</v>
      </c>
      <c r="U62" s="280">
        <f t="shared" si="1"/>
        <v>56.66726666666667</v>
      </c>
    </row>
    <row r="63" spans="1:21" s="297" customFormat="1" ht="23.25" customHeight="1">
      <c r="A63" s="298" t="s">
        <v>424</v>
      </c>
      <c r="B63" s="351"/>
      <c r="C63" s="349" t="s">
        <v>425</v>
      </c>
      <c r="D63" s="292" t="s">
        <v>296</v>
      </c>
      <c r="E63" s="292" t="s">
        <v>306</v>
      </c>
      <c r="F63" s="292" t="s">
        <v>410</v>
      </c>
      <c r="G63" s="292" t="s">
        <v>423</v>
      </c>
      <c r="H63" s="292" t="s">
        <v>426</v>
      </c>
      <c r="I63" s="292" t="s">
        <v>2</v>
      </c>
      <c r="J63" s="292" t="s">
        <v>298</v>
      </c>
      <c r="K63" s="292" t="s">
        <v>413</v>
      </c>
      <c r="L63" s="352">
        <v>10000</v>
      </c>
      <c r="M63" s="305"/>
      <c r="N63" s="305"/>
      <c r="O63" s="305"/>
      <c r="P63" s="305"/>
      <c r="Q63" s="305"/>
      <c r="R63" s="306"/>
      <c r="S63" s="306"/>
      <c r="T63" s="352">
        <v>64000</v>
      </c>
      <c r="U63" s="280">
        <f t="shared" si="1"/>
        <v>640</v>
      </c>
    </row>
    <row r="64" spans="1:21" s="297" customFormat="1" ht="52.5" customHeight="1">
      <c r="A64" s="298" t="s">
        <v>427</v>
      </c>
      <c r="B64" s="302"/>
      <c r="C64" s="353" t="s">
        <v>428</v>
      </c>
      <c r="D64" s="292" t="s">
        <v>429</v>
      </c>
      <c r="E64" s="292" t="s">
        <v>306</v>
      </c>
      <c r="F64" s="292" t="s">
        <v>410</v>
      </c>
      <c r="G64" s="292" t="s">
        <v>430</v>
      </c>
      <c r="H64" s="292" t="s">
        <v>296</v>
      </c>
      <c r="I64" s="292" t="s">
        <v>2</v>
      </c>
      <c r="J64" s="292" t="s">
        <v>298</v>
      </c>
      <c r="K64" s="292" t="s">
        <v>413</v>
      </c>
      <c r="L64" s="354">
        <v>100000</v>
      </c>
      <c r="M64" s="305"/>
      <c r="N64" s="305"/>
      <c r="O64" s="305"/>
      <c r="P64" s="305"/>
      <c r="Q64" s="305"/>
      <c r="R64" s="306"/>
      <c r="S64" s="306"/>
      <c r="T64" s="354">
        <v>108570</v>
      </c>
      <c r="U64" s="280">
        <f t="shared" si="1"/>
        <v>108.57000000000001</v>
      </c>
    </row>
    <row r="65" spans="1:21" s="297" customFormat="1" ht="33.75" customHeight="1">
      <c r="A65" s="298" t="s">
        <v>431</v>
      </c>
      <c r="B65" s="302"/>
      <c r="C65" s="353" t="s">
        <v>432</v>
      </c>
      <c r="D65" s="292" t="s">
        <v>296</v>
      </c>
      <c r="E65" s="292" t="s">
        <v>306</v>
      </c>
      <c r="F65" s="292" t="s">
        <v>410</v>
      </c>
      <c r="G65" s="292" t="s">
        <v>433</v>
      </c>
      <c r="H65" s="292" t="s">
        <v>434</v>
      </c>
      <c r="I65" s="292" t="s">
        <v>2</v>
      </c>
      <c r="J65" s="292" t="s">
        <v>298</v>
      </c>
      <c r="K65" s="292" t="s">
        <v>413</v>
      </c>
      <c r="L65" s="354">
        <v>15000</v>
      </c>
      <c r="M65" s="305"/>
      <c r="N65" s="305"/>
      <c r="O65" s="305"/>
      <c r="P65" s="305"/>
      <c r="Q65" s="305"/>
      <c r="R65" s="306"/>
      <c r="S65" s="306"/>
      <c r="T65" s="354">
        <v>15000</v>
      </c>
      <c r="U65" s="280">
        <f t="shared" si="1"/>
        <v>100</v>
      </c>
    </row>
    <row r="66" spans="1:21" ht="39.75" customHeight="1">
      <c r="A66" s="298" t="s">
        <v>435</v>
      </c>
      <c r="B66" s="302"/>
      <c r="C66" s="355" t="s">
        <v>436</v>
      </c>
      <c r="D66" s="292" t="s">
        <v>296</v>
      </c>
      <c r="E66" s="292" t="s">
        <v>306</v>
      </c>
      <c r="F66" s="292" t="s">
        <v>410</v>
      </c>
      <c r="G66" s="292" t="s">
        <v>437</v>
      </c>
      <c r="H66" s="292" t="s">
        <v>296</v>
      </c>
      <c r="I66" s="292" t="s">
        <v>2</v>
      </c>
      <c r="J66" s="292" t="s">
        <v>298</v>
      </c>
      <c r="K66" s="292" t="s">
        <v>413</v>
      </c>
      <c r="L66" s="356">
        <v>310000</v>
      </c>
      <c r="M66" s="278" t="e">
        <f aca="true" t="shared" si="7" ref="M66:R66">M68</f>
        <v>#REF!</v>
      </c>
      <c r="N66" s="278" t="e">
        <f t="shared" si="7"/>
        <v>#REF!</v>
      </c>
      <c r="O66" s="278" t="e">
        <f t="shared" si="7"/>
        <v>#REF!</v>
      </c>
      <c r="P66" s="278" t="e">
        <f t="shared" si="7"/>
        <v>#REF!</v>
      </c>
      <c r="Q66" s="278" t="e">
        <f t="shared" si="7"/>
        <v>#REF!</v>
      </c>
      <c r="R66" s="357" t="e">
        <f t="shared" si="7"/>
        <v>#REF!</v>
      </c>
      <c r="S66" s="357" t="e">
        <f>#REF!=SUM(L66:R66)</f>
        <v>#REF!</v>
      </c>
      <c r="T66" s="356">
        <v>170513.11</v>
      </c>
      <c r="U66" s="280">
        <f t="shared" si="1"/>
        <v>55.00422903225805</v>
      </c>
    </row>
    <row r="67" spans="1:21" ht="48" customHeight="1">
      <c r="A67" s="298" t="s">
        <v>438</v>
      </c>
      <c r="B67" s="302"/>
      <c r="C67" s="355" t="s">
        <v>439</v>
      </c>
      <c r="D67" s="292" t="s">
        <v>40</v>
      </c>
      <c r="E67" s="292" t="s">
        <v>306</v>
      </c>
      <c r="F67" s="292" t="s">
        <v>410</v>
      </c>
      <c r="G67" s="292" t="s">
        <v>440</v>
      </c>
      <c r="H67" s="292" t="s">
        <v>313</v>
      </c>
      <c r="I67" s="292" t="s">
        <v>9</v>
      </c>
      <c r="J67" s="292" t="s">
        <v>441</v>
      </c>
      <c r="K67" s="292" t="s">
        <v>413</v>
      </c>
      <c r="L67" s="356">
        <v>15000</v>
      </c>
      <c r="M67" s="278"/>
      <c r="N67" s="278"/>
      <c r="O67" s="278"/>
      <c r="P67" s="278"/>
      <c r="Q67" s="278"/>
      <c r="R67" s="357"/>
      <c r="S67" s="357"/>
      <c r="T67" s="356"/>
      <c r="U67" s="280">
        <f t="shared" si="1"/>
        <v>0</v>
      </c>
    </row>
    <row r="68" spans="1:21" ht="37.5" customHeight="1">
      <c r="A68" s="298" t="s">
        <v>442</v>
      </c>
      <c r="B68" s="302"/>
      <c r="C68" s="291" t="s">
        <v>443</v>
      </c>
      <c r="D68" s="292" t="s">
        <v>296</v>
      </c>
      <c r="E68" s="292" t="s">
        <v>306</v>
      </c>
      <c r="F68" s="292" t="s">
        <v>410</v>
      </c>
      <c r="G68" s="292" t="s">
        <v>444</v>
      </c>
      <c r="H68" s="292" t="s">
        <v>296</v>
      </c>
      <c r="I68" s="292" t="s">
        <v>297</v>
      </c>
      <c r="J68" s="292" t="s">
        <v>298</v>
      </c>
      <c r="K68" s="292" t="s">
        <v>413</v>
      </c>
      <c r="L68" s="358">
        <f>L69</f>
        <v>800000</v>
      </c>
      <c r="M68" s="287" t="e">
        <f>M69+M79+#REF!+#REF!</f>
        <v>#REF!</v>
      </c>
      <c r="N68" s="287" t="e">
        <f>N69+N79+#REF!+#REF!</f>
        <v>#REF!</v>
      </c>
      <c r="O68" s="287" t="e">
        <f>O69+O79+#REF!+#REF!</f>
        <v>#REF!</v>
      </c>
      <c r="P68" s="287" t="e">
        <f>P69+P79+#REF!+#REF!</f>
        <v>#REF!</v>
      </c>
      <c r="Q68" s="287" t="e">
        <f>Q69+Q79+#REF!+#REF!</f>
        <v>#REF!</v>
      </c>
      <c r="R68" s="288" t="e">
        <f>R69+R79+#REF!+#REF!</f>
        <v>#REF!</v>
      </c>
      <c r="S68" s="288" t="e">
        <f>#REF!=SUM(L68:R68)</f>
        <v>#REF!</v>
      </c>
      <c r="T68" s="358">
        <f>T69</f>
        <v>285620.4</v>
      </c>
      <c r="U68" s="280">
        <f t="shared" si="1"/>
        <v>35.70255</v>
      </c>
    </row>
    <row r="69" spans="1:21" ht="30.75" customHeight="1">
      <c r="A69" s="298" t="s">
        <v>445</v>
      </c>
      <c r="B69" s="302"/>
      <c r="C69" s="359" t="s">
        <v>446</v>
      </c>
      <c r="D69" s="303" t="s">
        <v>296</v>
      </c>
      <c r="E69" s="303" t="s">
        <v>306</v>
      </c>
      <c r="F69" s="303" t="s">
        <v>410</v>
      </c>
      <c r="G69" s="303" t="s">
        <v>444</v>
      </c>
      <c r="H69" s="303" t="s">
        <v>358</v>
      </c>
      <c r="I69" s="303" t="s">
        <v>8</v>
      </c>
      <c r="J69" s="303" t="s">
        <v>298</v>
      </c>
      <c r="K69" s="303" t="s">
        <v>413</v>
      </c>
      <c r="L69" s="301">
        <v>800000</v>
      </c>
      <c r="M69" s="295">
        <f aca="true" t="shared" si="8" ref="M69:R69">SUM(M70:M71)</f>
        <v>0</v>
      </c>
      <c r="N69" s="295">
        <f t="shared" si="8"/>
        <v>0</v>
      </c>
      <c r="O69" s="295">
        <f t="shared" si="8"/>
        <v>0</v>
      </c>
      <c r="P69" s="295">
        <f t="shared" si="8"/>
        <v>0</v>
      </c>
      <c r="Q69" s="295">
        <f t="shared" si="8"/>
        <v>0</v>
      </c>
      <c r="R69" s="296">
        <f t="shared" si="8"/>
        <v>0</v>
      </c>
      <c r="S69" s="296" t="e">
        <f>#REF!=SUM(L69:R69)</f>
        <v>#REF!</v>
      </c>
      <c r="T69" s="301">
        <v>285620.4</v>
      </c>
      <c r="U69" s="280">
        <f t="shared" si="1"/>
        <v>35.70255</v>
      </c>
    </row>
    <row r="70" spans="1:21" ht="18.75" customHeight="1">
      <c r="A70" s="360" t="s">
        <v>447</v>
      </c>
      <c r="B70" s="302"/>
      <c r="C70" s="283" t="s">
        <v>448</v>
      </c>
      <c r="D70" s="361" t="s">
        <v>296</v>
      </c>
      <c r="E70" s="361" t="s">
        <v>306</v>
      </c>
      <c r="F70" s="361" t="s">
        <v>449</v>
      </c>
      <c r="G70" s="361" t="s">
        <v>297</v>
      </c>
      <c r="H70" s="361" t="s">
        <v>296</v>
      </c>
      <c r="I70" s="361" t="s">
        <v>297</v>
      </c>
      <c r="J70" s="361" t="s">
        <v>298</v>
      </c>
      <c r="K70" s="361" t="s">
        <v>296</v>
      </c>
      <c r="L70" s="362">
        <f>L71+L72</f>
        <v>201040.16</v>
      </c>
      <c r="M70" s="305"/>
      <c r="N70" s="305"/>
      <c r="O70" s="305"/>
      <c r="P70" s="305"/>
      <c r="Q70" s="305"/>
      <c r="R70" s="306"/>
      <c r="S70" s="306" t="e">
        <f>#REF!=SUM(L70:R70)</f>
        <v>#REF!</v>
      </c>
      <c r="T70" s="362">
        <f>T71+T72</f>
        <v>174890.22</v>
      </c>
      <c r="U70" s="280">
        <f t="shared" si="1"/>
        <v>86.9926784777728</v>
      </c>
    </row>
    <row r="71" spans="1:21" ht="21" customHeight="1">
      <c r="A71" s="360"/>
      <c r="B71" s="363"/>
      <c r="C71" s="291" t="s">
        <v>450</v>
      </c>
      <c r="D71" s="292" t="s">
        <v>296</v>
      </c>
      <c r="E71" s="292" t="s">
        <v>306</v>
      </c>
      <c r="F71" s="292" t="s">
        <v>449</v>
      </c>
      <c r="G71" s="292" t="s">
        <v>2</v>
      </c>
      <c r="H71" s="292" t="s">
        <v>358</v>
      </c>
      <c r="I71" s="292" t="s">
        <v>8</v>
      </c>
      <c r="J71" s="292" t="s">
        <v>298</v>
      </c>
      <c r="K71" s="292" t="s">
        <v>451</v>
      </c>
      <c r="L71" s="310">
        <v>0</v>
      </c>
      <c r="M71" s="305"/>
      <c r="N71" s="305"/>
      <c r="O71" s="305"/>
      <c r="P71" s="305"/>
      <c r="Q71" s="305"/>
      <c r="R71" s="306"/>
      <c r="S71" s="306" t="e">
        <f>#REF!=SUM(L71:R71)</f>
        <v>#REF!</v>
      </c>
      <c r="T71" s="310">
        <v>146716.48</v>
      </c>
      <c r="U71" s="280" t="e">
        <f t="shared" si="1"/>
        <v>#DIV/0!</v>
      </c>
    </row>
    <row r="72" spans="1:21" ht="22.5" customHeight="1">
      <c r="A72" s="319" t="s">
        <v>452</v>
      </c>
      <c r="B72" s="363"/>
      <c r="C72" s="291" t="s">
        <v>453</v>
      </c>
      <c r="D72" s="292" t="s">
        <v>296</v>
      </c>
      <c r="E72" s="292" t="s">
        <v>306</v>
      </c>
      <c r="F72" s="292" t="s">
        <v>449</v>
      </c>
      <c r="G72" s="292" t="s">
        <v>8</v>
      </c>
      <c r="H72" s="292" t="s">
        <v>296</v>
      </c>
      <c r="I72" s="292" t="s">
        <v>297</v>
      </c>
      <c r="J72" s="292" t="s">
        <v>298</v>
      </c>
      <c r="K72" s="292" t="s">
        <v>296</v>
      </c>
      <c r="L72" s="358">
        <f>L73</f>
        <v>201040.16</v>
      </c>
      <c r="M72" s="305"/>
      <c r="N72" s="305"/>
      <c r="O72" s="305"/>
      <c r="P72" s="305"/>
      <c r="Q72" s="305"/>
      <c r="R72" s="306"/>
      <c r="S72" s="306"/>
      <c r="T72" s="358">
        <f>T73</f>
        <v>28173.74</v>
      </c>
      <c r="U72" s="280">
        <f t="shared" si="1"/>
        <v>14.01398606129243</v>
      </c>
    </row>
    <row r="73" spans="1:21" ht="22.5" customHeight="1">
      <c r="A73" s="364" t="s">
        <v>454</v>
      </c>
      <c r="B73" s="340"/>
      <c r="C73" s="345" t="s">
        <v>455</v>
      </c>
      <c r="D73" s="300" t="s">
        <v>296</v>
      </c>
      <c r="E73" s="300" t="s">
        <v>306</v>
      </c>
      <c r="F73" s="300" t="s">
        <v>449</v>
      </c>
      <c r="G73" s="300" t="s">
        <v>8</v>
      </c>
      <c r="H73" s="300" t="s">
        <v>358</v>
      </c>
      <c r="I73" s="300" t="s">
        <v>8</v>
      </c>
      <c r="J73" s="300" t="s">
        <v>298</v>
      </c>
      <c r="K73" s="300" t="s">
        <v>451</v>
      </c>
      <c r="L73" s="301">
        <f>200000+1040.16</f>
        <v>201040.16</v>
      </c>
      <c r="M73" s="305"/>
      <c r="N73" s="305"/>
      <c r="O73" s="305"/>
      <c r="P73" s="305"/>
      <c r="Q73" s="305"/>
      <c r="R73" s="306"/>
      <c r="S73" s="306"/>
      <c r="T73" s="301">
        <v>28173.74</v>
      </c>
      <c r="U73" s="280">
        <f aca="true" t="shared" si="9" ref="U73:U116">T73/L73*100</f>
        <v>14.01398606129243</v>
      </c>
    </row>
    <row r="74" spans="1:21" ht="19.5" customHeight="1">
      <c r="A74" s="273" t="s">
        <v>456</v>
      </c>
      <c r="B74" s="302"/>
      <c r="C74" s="274" t="s">
        <v>457</v>
      </c>
      <c r="D74" s="275" t="s">
        <v>296</v>
      </c>
      <c r="E74" s="276" t="s">
        <v>458</v>
      </c>
      <c r="F74" s="276" t="s">
        <v>297</v>
      </c>
      <c r="G74" s="276" t="s">
        <v>297</v>
      </c>
      <c r="H74" s="276" t="s">
        <v>296</v>
      </c>
      <c r="I74" s="276" t="s">
        <v>297</v>
      </c>
      <c r="J74" s="276" t="s">
        <v>298</v>
      </c>
      <c r="K74" s="276" t="s">
        <v>296</v>
      </c>
      <c r="L74" s="277">
        <f>L75+L110+L112+L114</f>
        <v>280607261.23999995</v>
      </c>
      <c r="M74" s="305"/>
      <c r="N74" s="305"/>
      <c r="O74" s="305"/>
      <c r="P74" s="305"/>
      <c r="Q74" s="305"/>
      <c r="R74" s="306"/>
      <c r="S74" s="306"/>
      <c r="T74" s="277">
        <f>T75+T110+T112+T114</f>
        <v>164393462.20000002</v>
      </c>
      <c r="U74" s="280">
        <f t="shared" si="9"/>
        <v>58.584892448451754</v>
      </c>
    </row>
    <row r="75" spans="1:21" ht="36.75" customHeight="1">
      <c r="A75" s="282" t="s">
        <v>299</v>
      </c>
      <c r="B75" s="290"/>
      <c r="C75" s="283" t="s">
        <v>459</v>
      </c>
      <c r="D75" s="284" t="s">
        <v>296</v>
      </c>
      <c r="E75" s="285" t="s">
        <v>458</v>
      </c>
      <c r="F75" s="285" t="s">
        <v>9</v>
      </c>
      <c r="G75" s="285" t="s">
        <v>297</v>
      </c>
      <c r="H75" s="285" t="s">
        <v>296</v>
      </c>
      <c r="I75" s="285" t="s">
        <v>297</v>
      </c>
      <c r="J75" s="285" t="s">
        <v>298</v>
      </c>
      <c r="K75" s="285" t="s">
        <v>296</v>
      </c>
      <c r="L75" s="286">
        <f>L76+L79+L89+L102</f>
        <v>283412184.4</v>
      </c>
      <c r="M75" s="305"/>
      <c r="N75" s="305"/>
      <c r="O75" s="305"/>
      <c r="P75" s="305"/>
      <c r="Q75" s="305"/>
      <c r="R75" s="306"/>
      <c r="S75" s="306"/>
      <c r="T75" s="286">
        <f>T76+T79+T89+T102</f>
        <v>167118385.36</v>
      </c>
      <c r="U75" s="280">
        <f t="shared" si="9"/>
        <v>58.9665492730312</v>
      </c>
    </row>
    <row r="76" spans="1:21" ht="24.75" customHeight="1">
      <c r="A76" s="290" t="s">
        <v>301</v>
      </c>
      <c r="B76" s="302"/>
      <c r="C76" s="291" t="s">
        <v>460</v>
      </c>
      <c r="D76" s="292" t="s">
        <v>296</v>
      </c>
      <c r="E76" s="292" t="s">
        <v>458</v>
      </c>
      <c r="F76" s="292" t="s">
        <v>9</v>
      </c>
      <c r="G76" s="292" t="s">
        <v>2</v>
      </c>
      <c r="H76" s="292" t="s">
        <v>296</v>
      </c>
      <c r="I76" s="292" t="s">
        <v>297</v>
      </c>
      <c r="J76" s="292" t="s">
        <v>298</v>
      </c>
      <c r="K76" s="292" t="s">
        <v>461</v>
      </c>
      <c r="L76" s="294">
        <f>L77</f>
        <v>12459000</v>
      </c>
      <c r="M76" s="305"/>
      <c r="N76" s="305"/>
      <c r="O76" s="305"/>
      <c r="P76" s="305"/>
      <c r="Q76" s="305"/>
      <c r="R76" s="306"/>
      <c r="S76" s="306"/>
      <c r="T76" s="294">
        <f>T77</f>
        <v>6228000</v>
      </c>
      <c r="U76" s="280">
        <f t="shared" si="9"/>
        <v>49.98796051047435</v>
      </c>
    </row>
    <row r="77" spans="1:21" ht="21" customHeight="1">
      <c r="A77" s="365" t="s">
        <v>462</v>
      </c>
      <c r="B77" s="302"/>
      <c r="C77" s="366" t="s">
        <v>463</v>
      </c>
      <c r="D77" s="367" t="s">
        <v>296</v>
      </c>
      <c r="E77" s="367" t="s">
        <v>458</v>
      </c>
      <c r="F77" s="367" t="s">
        <v>9</v>
      </c>
      <c r="G77" s="367" t="s">
        <v>2</v>
      </c>
      <c r="H77" s="367" t="s">
        <v>464</v>
      </c>
      <c r="I77" s="367" t="s">
        <v>297</v>
      </c>
      <c r="J77" s="367" t="s">
        <v>298</v>
      </c>
      <c r="K77" s="367" t="s">
        <v>461</v>
      </c>
      <c r="L77" s="368">
        <f>L78</f>
        <v>12459000</v>
      </c>
      <c r="M77" s="305"/>
      <c r="N77" s="305"/>
      <c r="O77" s="305"/>
      <c r="P77" s="305"/>
      <c r="Q77" s="305"/>
      <c r="R77" s="306"/>
      <c r="S77" s="306"/>
      <c r="T77" s="368">
        <f>T78</f>
        <v>6228000</v>
      </c>
      <c r="U77" s="280">
        <f t="shared" si="9"/>
        <v>49.98796051047435</v>
      </c>
    </row>
    <row r="78" spans="1:21" ht="33" customHeight="1">
      <c r="A78" s="369"/>
      <c r="B78" s="302"/>
      <c r="C78" s="314" t="s">
        <v>465</v>
      </c>
      <c r="D78" s="303" t="s">
        <v>296</v>
      </c>
      <c r="E78" s="303" t="s">
        <v>458</v>
      </c>
      <c r="F78" s="303" t="s">
        <v>9</v>
      </c>
      <c r="G78" s="303" t="s">
        <v>2</v>
      </c>
      <c r="H78" s="303" t="s">
        <v>464</v>
      </c>
      <c r="I78" s="303" t="s">
        <v>8</v>
      </c>
      <c r="J78" s="303" t="s">
        <v>298</v>
      </c>
      <c r="K78" s="303" t="s">
        <v>461</v>
      </c>
      <c r="L78" s="301">
        <v>12459000</v>
      </c>
      <c r="M78" s="305"/>
      <c r="N78" s="305"/>
      <c r="O78" s="305"/>
      <c r="P78" s="305"/>
      <c r="Q78" s="305"/>
      <c r="R78" s="306"/>
      <c r="S78" s="306"/>
      <c r="T78" s="301">
        <v>6228000</v>
      </c>
      <c r="U78" s="280">
        <f t="shared" si="9"/>
        <v>49.98796051047435</v>
      </c>
    </row>
    <row r="79" spans="1:21" ht="38.25" customHeight="1">
      <c r="A79" s="290" t="s">
        <v>466</v>
      </c>
      <c r="B79" s="302"/>
      <c r="C79" s="291" t="s">
        <v>467</v>
      </c>
      <c r="D79" s="292" t="s">
        <v>296</v>
      </c>
      <c r="E79" s="292" t="s">
        <v>458</v>
      </c>
      <c r="F79" s="292" t="s">
        <v>9</v>
      </c>
      <c r="G79" s="292" t="s">
        <v>9</v>
      </c>
      <c r="H79" s="292" t="s">
        <v>296</v>
      </c>
      <c r="I79" s="292" t="s">
        <v>297</v>
      </c>
      <c r="J79" s="292" t="s">
        <v>298</v>
      </c>
      <c r="K79" s="292" t="s">
        <v>461</v>
      </c>
      <c r="L79" s="294">
        <f>SUM(L80:L87)</f>
        <v>37326184.4</v>
      </c>
      <c r="M79" s="295" t="e">
        <f>#REF!+#REF!</f>
        <v>#REF!</v>
      </c>
      <c r="N79" s="295" t="e">
        <f>#REF!+#REF!</f>
        <v>#REF!</v>
      </c>
      <c r="O79" s="295" t="e">
        <f>#REF!+#REF!</f>
        <v>#REF!</v>
      </c>
      <c r="P79" s="295" t="e">
        <f>#REF!+#REF!</f>
        <v>#REF!</v>
      </c>
      <c r="Q79" s="295" t="e">
        <f>#REF!+#REF!</f>
        <v>#REF!</v>
      </c>
      <c r="R79" s="296" t="e">
        <f>#REF!+#REF!</f>
        <v>#REF!</v>
      </c>
      <c r="S79" s="296" t="e">
        <f>#REF!=SUM(L79:R79)</f>
        <v>#REF!</v>
      </c>
      <c r="T79" s="294">
        <f>SUM(T80:T87)</f>
        <v>13572085.360000001</v>
      </c>
      <c r="U79" s="280">
        <f t="shared" si="9"/>
        <v>36.36076276791903</v>
      </c>
    </row>
    <row r="80" spans="1:21" ht="24" customHeight="1">
      <c r="A80" s="290"/>
      <c r="B80" s="302"/>
      <c r="C80" s="307" t="s">
        <v>468</v>
      </c>
      <c r="D80" s="300" t="s">
        <v>296</v>
      </c>
      <c r="E80" s="300" t="s">
        <v>458</v>
      </c>
      <c r="F80" s="300" t="s">
        <v>9</v>
      </c>
      <c r="G80" s="300" t="s">
        <v>9</v>
      </c>
      <c r="H80" s="300" t="s">
        <v>469</v>
      </c>
      <c r="I80" s="300" t="s">
        <v>8</v>
      </c>
      <c r="J80" s="300" t="s">
        <v>298</v>
      </c>
      <c r="K80" s="300" t="s">
        <v>461</v>
      </c>
      <c r="L80" s="301">
        <v>0</v>
      </c>
      <c r="M80" s="295"/>
      <c r="N80" s="295"/>
      <c r="O80" s="295"/>
      <c r="P80" s="295"/>
      <c r="Q80" s="295"/>
      <c r="R80" s="296"/>
      <c r="S80" s="296"/>
      <c r="T80" s="301">
        <v>0</v>
      </c>
      <c r="U80" s="280" t="e">
        <f t="shared" si="9"/>
        <v>#DIV/0!</v>
      </c>
    </row>
    <row r="81" spans="1:21" ht="24" customHeight="1">
      <c r="A81" s="290"/>
      <c r="B81" s="290"/>
      <c r="C81" s="307" t="s">
        <v>470</v>
      </c>
      <c r="D81" s="300" t="s">
        <v>296</v>
      </c>
      <c r="E81" s="300" t="s">
        <v>458</v>
      </c>
      <c r="F81" s="300" t="s">
        <v>9</v>
      </c>
      <c r="G81" s="300" t="s">
        <v>9</v>
      </c>
      <c r="H81" s="300" t="s">
        <v>471</v>
      </c>
      <c r="I81" s="300" t="s">
        <v>8</v>
      </c>
      <c r="J81" s="300" t="s">
        <v>298</v>
      </c>
      <c r="K81" s="300" t="s">
        <v>461</v>
      </c>
      <c r="L81" s="301">
        <v>0</v>
      </c>
      <c r="M81" s="295"/>
      <c r="N81" s="295"/>
      <c r="O81" s="295"/>
      <c r="P81" s="295"/>
      <c r="Q81" s="295"/>
      <c r="R81" s="296"/>
      <c r="S81" s="296"/>
      <c r="T81" s="301">
        <v>0</v>
      </c>
      <c r="U81" s="280" t="e">
        <f t="shared" si="9"/>
        <v>#DIV/0!</v>
      </c>
    </row>
    <row r="82" spans="1:21" ht="35.25" customHeight="1">
      <c r="A82" s="290"/>
      <c r="B82" s="370"/>
      <c r="C82" s="307" t="s">
        <v>472</v>
      </c>
      <c r="D82" s="300" t="s">
        <v>296</v>
      </c>
      <c r="E82" s="300" t="s">
        <v>458</v>
      </c>
      <c r="F82" s="300" t="s">
        <v>9</v>
      </c>
      <c r="G82" s="300" t="s">
        <v>9</v>
      </c>
      <c r="H82" s="300" t="s">
        <v>473</v>
      </c>
      <c r="I82" s="300" t="s">
        <v>8</v>
      </c>
      <c r="J82" s="300" t="s">
        <v>298</v>
      </c>
      <c r="K82" s="300" t="s">
        <v>461</v>
      </c>
      <c r="L82" s="301">
        <v>619884.4</v>
      </c>
      <c r="M82" s="295"/>
      <c r="N82" s="295"/>
      <c r="O82" s="295"/>
      <c r="P82" s="295"/>
      <c r="Q82" s="295"/>
      <c r="R82" s="296"/>
      <c r="S82" s="296"/>
      <c r="T82" s="301">
        <v>619884.4</v>
      </c>
      <c r="U82" s="280">
        <f t="shared" si="9"/>
        <v>100</v>
      </c>
    </row>
    <row r="83" spans="1:21" ht="33.75" customHeight="1">
      <c r="A83" s="290"/>
      <c r="B83" s="371"/>
      <c r="C83" s="326" t="s">
        <v>474</v>
      </c>
      <c r="D83" s="300" t="s">
        <v>296</v>
      </c>
      <c r="E83" s="300" t="s">
        <v>458</v>
      </c>
      <c r="F83" s="300" t="s">
        <v>9</v>
      </c>
      <c r="G83" s="300" t="s">
        <v>9</v>
      </c>
      <c r="H83" s="300" t="s">
        <v>475</v>
      </c>
      <c r="I83" s="300" t="s">
        <v>8</v>
      </c>
      <c r="J83" s="300" t="s">
        <v>298</v>
      </c>
      <c r="K83" s="300" t="s">
        <v>461</v>
      </c>
      <c r="L83" s="301">
        <v>13528000</v>
      </c>
      <c r="M83" s="305"/>
      <c r="N83" s="305"/>
      <c r="O83" s="305"/>
      <c r="P83" s="305"/>
      <c r="Q83" s="305"/>
      <c r="R83" s="306"/>
      <c r="S83" s="306"/>
      <c r="T83" s="301">
        <v>0</v>
      </c>
      <c r="U83" s="280">
        <f t="shared" si="9"/>
        <v>0</v>
      </c>
    </row>
    <row r="84" spans="1:21" ht="66" customHeight="1" thickBot="1">
      <c r="A84" s="290"/>
      <c r="B84" s="371"/>
      <c r="C84" s="330" t="s">
        <v>476</v>
      </c>
      <c r="D84" s="367" t="s">
        <v>296</v>
      </c>
      <c r="E84" s="367" t="s">
        <v>458</v>
      </c>
      <c r="F84" s="367" t="s">
        <v>9</v>
      </c>
      <c r="G84" s="367" t="s">
        <v>9</v>
      </c>
      <c r="H84" s="367" t="s">
        <v>477</v>
      </c>
      <c r="I84" s="367" t="s">
        <v>8</v>
      </c>
      <c r="J84" s="367" t="s">
        <v>478</v>
      </c>
      <c r="K84" s="367" t="s">
        <v>461</v>
      </c>
      <c r="L84" s="310">
        <v>0</v>
      </c>
      <c r="M84" s="305"/>
      <c r="N84" s="305"/>
      <c r="O84" s="305"/>
      <c r="P84" s="305"/>
      <c r="Q84" s="305"/>
      <c r="R84" s="306"/>
      <c r="S84" s="306"/>
      <c r="T84" s="310">
        <v>0</v>
      </c>
      <c r="U84" s="280" t="e">
        <f t="shared" si="9"/>
        <v>#DIV/0!</v>
      </c>
    </row>
    <row r="85" spans="1:21" ht="46.5" customHeight="1" thickBot="1">
      <c r="A85" s="290"/>
      <c r="B85" s="372"/>
      <c r="C85" s="308" t="s">
        <v>479</v>
      </c>
      <c r="D85" s="300" t="s">
        <v>296</v>
      </c>
      <c r="E85" s="300" t="s">
        <v>458</v>
      </c>
      <c r="F85" s="300" t="s">
        <v>9</v>
      </c>
      <c r="G85" s="300" t="s">
        <v>9</v>
      </c>
      <c r="H85" s="300" t="s">
        <v>480</v>
      </c>
      <c r="I85" s="300" t="s">
        <v>8</v>
      </c>
      <c r="J85" s="300" t="s">
        <v>478</v>
      </c>
      <c r="K85" s="300" t="s">
        <v>461</v>
      </c>
      <c r="L85" s="310">
        <v>0</v>
      </c>
      <c r="M85" s="305"/>
      <c r="N85" s="305"/>
      <c r="O85" s="305"/>
      <c r="P85" s="305"/>
      <c r="Q85" s="305"/>
      <c r="R85" s="306"/>
      <c r="S85" s="306"/>
      <c r="T85" s="310">
        <v>0</v>
      </c>
      <c r="U85" s="280" t="e">
        <f t="shared" si="9"/>
        <v>#DIV/0!</v>
      </c>
    </row>
    <row r="86" spans="1:21" ht="37.5" customHeight="1">
      <c r="A86" s="290"/>
      <c r="B86" s="373"/>
      <c r="C86" s="308" t="s">
        <v>481</v>
      </c>
      <c r="D86" s="300" t="s">
        <v>296</v>
      </c>
      <c r="E86" s="300" t="s">
        <v>458</v>
      </c>
      <c r="F86" s="300" t="s">
        <v>9</v>
      </c>
      <c r="G86" s="300" t="s">
        <v>9</v>
      </c>
      <c r="H86" s="300" t="s">
        <v>482</v>
      </c>
      <c r="I86" s="300" t="s">
        <v>8</v>
      </c>
      <c r="J86" s="300" t="s">
        <v>478</v>
      </c>
      <c r="K86" s="300" t="s">
        <v>461</v>
      </c>
      <c r="L86" s="310">
        <v>0</v>
      </c>
      <c r="M86" s="305"/>
      <c r="N86" s="305"/>
      <c r="O86" s="305"/>
      <c r="P86" s="305"/>
      <c r="Q86" s="305"/>
      <c r="R86" s="306"/>
      <c r="S86" s="306"/>
      <c r="T86" s="310">
        <v>0</v>
      </c>
      <c r="U86" s="280" t="e">
        <f t="shared" si="9"/>
        <v>#DIV/0!</v>
      </c>
    </row>
    <row r="87" spans="1:21" ht="27" customHeight="1">
      <c r="A87" s="374" t="s">
        <v>483</v>
      </c>
      <c r="B87" s="266"/>
      <c r="C87" s="375" t="s">
        <v>484</v>
      </c>
      <c r="D87" s="367" t="s">
        <v>296</v>
      </c>
      <c r="E87" s="367" t="s">
        <v>458</v>
      </c>
      <c r="F87" s="367" t="s">
        <v>9</v>
      </c>
      <c r="G87" s="367" t="s">
        <v>9</v>
      </c>
      <c r="H87" s="367" t="s">
        <v>485</v>
      </c>
      <c r="I87" s="367" t="s">
        <v>297</v>
      </c>
      <c r="J87" s="367" t="s">
        <v>298</v>
      </c>
      <c r="K87" s="367" t="s">
        <v>461</v>
      </c>
      <c r="L87" s="368">
        <f>L88</f>
        <v>23178300</v>
      </c>
      <c r="M87" s="305"/>
      <c r="N87" s="305"/>
      <c r="O87" s="305"/>
      <c r="P87" s="305"/>
      <c r="Q87" s="305"/>
      <c r="R87" s="306"/>
      <c r="S87" s="306"/>
      <c r="T87" s="368">
        <f>T88</f>
        <v>12952200.96</v>
      </c>
      <c r="U87" s="280">
        <f t="shared" si="9"/>
        <v>55.88072015635315</v>
      </c>
    </row>
    <row r="88" spans="1:21" s="335" customFormat="1" ht="27.75" customHeight="1">
      <c r="A88" s="290"/>
      <c r="B88" s="266"/>
      <c r="C88" s="376" t="s">
        <v>486</v>
      </c>
      <c r="D88" s="300" t="s">
        <v>296</v>
      </c>
      <c r="E88" s="300" t="s">
        <v>458</v>
      </c>
      <c r="F88" s="300" t="s">
        <v>9</v>
      </c>
      <c r="G88" s="300" t="s">
        <v>9</v>
      </c>
      <c r="H88" s="300" t="s">
        <v>485</v>
      </c>
      <c r="I88" s="300" t="s">
        <v>8</v>
      </c>
      <c r="J88" s="300" t="s">
        <v>298</v>
      </c>
      <c r="K88" s="300" t="s">
        <v>461</v>
      </c>
      <c r="L88" s="310">
        <v>23178300</v>
      </c>
      <c r="M88" s="305"/>
      <c r="N88" s="305"/>
      <c r="O88" s="305"/>
      <c r="P88" s="305"/>
      <c r="Q88" s="305"/>
      <c r="R88" s="306"/>
      <c r="S88" s="306"/>
      <c r="T88" s="310">
        <v>12952200.96</v>
      </c>
      <c r="U88" s="280">
        <f t="shared" si="9"/>
        <v>55.88072015635315</v>
      </c>
    </row>
    <row r="89" spans="1:21" s="335" customFormat="1" ht="32.25" customHeight="1">
      <c r="A89" s="290" t="s">
        <v>487</v>
      </c>
      <c r="B89" s="266"/>
      <c r="C89" s="291" t="s">
        <v>488</v>
      </c>
      <c r="D89" s="292" t="s">
        <v>296</v>
      </c>
      <c r="E89" s="292" t="s">
        <v>458</v>
      </c>
      <c r="F89" s="292" t="s">
        <v>9</v>
      </c>
      <c r="G89" s="292" t="s">
        <v>11</v>
      </c>
      <c r="H89" s="292" t="s">
        <v>296</v>
      </c>
      <c r="I89" s="292" t="s">
        <v>297</v>
      </c>
      <c r="J89" s="292" t="s">
        <v>298</v>
      </c>
      <c r="K89" s="292" t="s">
        <v>461</v>
      </c>
      <c r="L89" s="294">
        <f>L90+L92+L94+L96+L98+L100</f>
        <v>231797000</v>
      </c>
      <c r="M89" s="305"/>
      <c r="N89" s="305"/>
      <c r="O89" s="305"/>
      <c r="P89" s="305"/>
      <c r="Q89" s="305"/>
      <c r="R89" s="306"/>
      <c r="S89" s="306"/>
      <c r="T89" s="294">
        <f>T90+T92+T94+T96+T98+T100</f>
        <v>146504450</v>
      </c>
      <c r="U89" s="280">
        <f t="shared" si="9"/>
        <v>63.20377312907415</v>
      </c>
    </row>
    <row r="90" spans="1:21" ht="31.5" customHeight="1">
      <c r="A90" s="340" t="s">
        <v>489</v>
      </c>
      <c r="B90" s="266"/>
      <c r="C90" s="299" t="s">
        <v>490</v>
      </c>
      <c r="D90" s="367" t="s">
        <v>296</v>
      </c>
      <c r="E90" s="367" t="s">
        <v>458</v>
      </c>
      <c r="F90" s="367" t="s">
        <v>9</v>
      </c>
      <c r="G90" s="367" t="s">
        <v>11</v>
      </c>
      <c r="H90" s="367" t="s">
        <v>491</v>
      </c>
      <c r="I90" s="367" t="s">
        <v>297</v>
      </c>
      <c r="J90" s="367" t="s">
        <v>298</v>
      </c>
      <c r="K90" s="367" t="s">
        <v>461</v>
      </c>
      <c r="L90" s="368">
        <f>L91</f>
        <v>0</v>
      </c>
      <c r="M90" s="305"/>
      <c r="N90" s="305"/>
      <c r="O90" s="305"/>
      <c r="P90" s="305"/>
      <c r="Q90" s="305"/>
      <c r="R90" s="306"/>
      <c r="S90" s="306"/>
      <c r="T90" s="368">
        <f>T91</f>
        <v>0</v>
      </c>
      <c r="U90" s="280" t="e">
        <f t="shared" si="9"/>
        <v>#DIV/0!</v>
      </c>
    </row>
    <row r="91" spans="1:21" ht="52.5" customHeight="1">
      <c r="A91" s="351"/>
      <c r="B91" s="266"/>
      <c r="C91" s="377" t="s">
        <v>492</v>
      </c>
      <c r="D91" s="378" t="s">
        <v>296</v>
      </c>
      <c r="E91" s="378" t="s">
        <v>458</v>
      </c>
      <c r="F91" s="378" t="s">
        <v>9</v>
      </c>
      <c r="G91" s="378" t="s">
        <v>11</v>
      </c>
      <c r="H91" s="378" t="s">
        <v>491</v>
      </c>
      <c r="I91" s="378" t="s">
        <v>8</v>
      </c>
      <c r="J91" s="378" t="s">
        <v>298</v>
      </c>
      <c r="K91" s="303" t="s">
        <v>461</v>
      </c>
      <c r="L91" s="301">
        <v>0</v>
      </c>
      <c r="M91" s="305"/>
      <c r="N91" s="305"/>
      <c r="O91" s="305"/>
      <c r="P91" s="305"/>
      <c r="Q91" s="305"/>
      <c r="R91" s="306"/>
      <c r="S91" s="306"/>
      <c r="T91" s="301">
        <v>0</v>
      </c>
      <c r="U91" s="280" t="e">
        <f t="shared" si="9"/>
        <v>#DIV/0!</v>
      </c>
    </row>
    <row r="92" spans="1:21" ht="31.5">
      <c r="A92" s="340" t="s">
        <v>493</v>
      </c>
      <c r="B92" s="266"/>
      <c r="C92" s="375" t="s">
        <v>494</v>
      </c>
      <c r="D92" s="367" t="s">
        <v>296</v>
      </c>
      <c r="E92" s="367" t="s">
        <v>458</v>
      </c>
      <c r="F92" s="367" t="s">
        <v>9</v>
      </c>
      <c r="G92" s="367" t="s">
        <v>11</v>
      </c>
      <c r="H92" s="367" t="s">
        <v>495</v>
      </c>
      <c r="I92" s="367" t="s">
        <v>297</v>
      </c>
      <c r="J92" s="367" t="s">
        <v>298</v>
      </c>
      <c r="K92" s="367" t="s">
        <v>461</v>
      </c>
      <c r="L92" s="379">
        <f>L93</f>
        <v>592000</v>
      </c>
      <c r="M92" s="305"/>
      <c r="N92" s="305"/>
      <c r="O92" s="305"/>
      <c r="P92" s="305"/>
      <c r="Q92" s="305"/>
      <c r="R92" s="306"/>
      <c r="S92" s="306"/>
      <c r="T92" s="379">
        <f>T93</f>
        <v>295200</v>
      </c>
      <c r="U92" s="280">
        <f t="shared" si="9"/>
        <v>49.86486486486486</v>
      </c>
    </row>
    <row r="93" spans="1:21" ht="31.5">
      <c r="A93" s="302"/>
      <c r="B93" s="266"/>
      <c r="C93" s="376" t="s">
        <v>496</v>
      </c>
      <c r="D93" s="303" t="s">
        <v>296</v>
      </c>
      <c r="E93" s="303" t="s">
        <v>458</v>
      </c>
      <c r="F93" s="303" t="s">
        <v>9</v>
      </c>
      <c r="G93" s="303" t="s">
        <v>11</v>
      </c>
      <c r="H93" s="303" t="s">
        <v>495</v>
      </c>
      <c r="I93" s="303" t="s">
        <v>8</v>
      </c>
      <c r="J93" s="303" t="s">
        <v>298</v>
      </c>
      <c r="K93" s="303" t="s">
        <v>461</v>
      </c>
      <c r="L93" s="301">
        <v>592000</v>
      </c>
      <c r="M93" s="305"/>
      <c r="N93" s="305"/>
      <c r="O93" s="305"/>
      <c r="P93" s="305"/>
      <c r="Q93" s="305"/>
      <c r="R93" s="306"/>
      <c r="S93" s="306"/>
      <c r="T93" s="301">
        <v>295200</v>
      </c>
      <c r="U93" s="280">
        <f t="shared" si="9"/>
        <v>49.86486486486486</v>
      </c>
    </row>
    <row r="94" spans="1:21" ht="30" customHeight="1">
      <c r="A94" s="340" t="s">
        <v>497</v>
      </c>
      <c r="B94" s="266"/>
      <c r="C94" s="375" t="s">
        <v>498</v>
      </c>
      <c r="D94" s="367" t="s">
        <v>296</v>
      </c>
      <c r="E94" s="367" t="s">
        <v>458</v>
      </c>
      <c r="F94" s="367" t="s">
        <v>9</v>
      </c>
      <c r="G94" s="367" t="s">
        <v>11</v>
      </c>
      <c r="H94" s="367" t="s">
        <v>499</v>
      </c>
      <c r="I94" s="367" t="s">
        <v>297</v>
      </c>
      <c r="J94" s="367" t="s">
        <v>298</v>
      </c>
      <c r="K94" s="367" t="s">
        <v>461</v>
      </c>
      <c r="L94" s="368">
        <f>L95</f>
        <v>0</v>
      </c>
      <c r="M94" s="305"/>
      <c r="N94" s="305"/>
      <c r="O94" s="305"/>
      <c r="P94" s="305"/>
      <c r="Q94" s="305"/>
      <c r="R94" s="306"/>
      <c r="S94" s="306"/>
      <c r="T94" s="368">
        <f>T95</f>
        <v>0</v>
      </c>
      <c r="U94" s="280" t="e">
        <f t="shared" si="9"/>
        <v>#DIV/0!</v>
      </c>
    </row>
    <row r="95" spans="1:21" ht="34.5" customHeight="1">
      <c r="A95" s="302"/>
      <c r="B95" s="266"/>
      <c r="C95" s="376" t="s">
        <v>500</v>
      </c>
      <c r="D95" s="303" t="s">
        <v>296</v>
      </c>
      <c r="E95" s="303" t="s">
        <v>458</v>
      </c>
      <c r="F95" s="303" t="s">
        <v>9</v>
      </c>
      <c r="G95" s="303" t="s">
        <v>11</v>
      </c>
      <c r="H95" s="303" t="s">
        <v>499</v>
      </c>
      <c r="I95" s="303" t="s">
        <v>8</v>
      </c>
      <c r="J95" s="303" t="s">
        <v>501</v>
      </c>
      <c r="K95" s="303" t="s">
        <v>461</v>
      </c>
      <c r="L95" s="380"/>
      <c r="M95" s="305"/>
      <c r="N95" s="305"/>
      <c r="O95" s="305"/>
      <c r="P95" s="305"/>
      <c r="Q95" s="305"/>
      <c r="R95" s="306"/>
      <c r="S95" s="306"/>
      <c r="T95" s="380"/>
      <c r="U95" s="280" t="e">
        <f t="shared" si="9"/>
        <v>#DIV/0!</v>
      </c>
    </row>
    <row r="96" spans="1:21" ht="40.5" customHeight="1">
      <c r="A96" s="340" t="s">
        <v>502</v>
      </c>
      <c r="B96" s="266"/>
      <c r="C96" s="375" t="s">
        <v>503</v>
      </c>
      <c r="D96" s="367" t="s">
        <v>296</v>
      </c>
      <c r="E96" s="367" t="s">
        <v>458</v>
      </c>
      <c r="F96" s="367" t="s">
        <v>9</v>
      </c>
      <c r="G96" s="367" t="s">
        <v>11</v>
      </c>
      <c r="H96" s="367" t="s">
        <v>504</v>
      </c>
      <c r="I96" s="367" t="s">
        <v>297</v>
      </c>
      <c r="J96" s="367" t="s">
        <v>298</v>
      </c>
      <c r="K96" s="367" t="s">
        <v>461</v>
      </c>
      <c r="L96" s="381">
        <f>L97</f>
        <v>70224000</v>
      </c>
      <c r="M96" s="305"/>
      <c r="N96" s="305"/>
      <c r="O96" s="305"/>
      <c r="P96" s="305"/>
      <c r="Q96" s="305"/>
      <c r="R96" s="306"/>
      <c r="S96" s="306"/>
      <c r="T96" s="381">
        <f>T97</f>
        <v>37042750</v>
      </c>
      <c r="U96" s="280">
        <f t="shared" si="9"/>
        <v>52.749416154021425</v>
      </c>
    </row>
    <row r="97" spans="1:21" ht="31.5">
      <c r="A97" s="302"/>
      <c r="B97" s="266"/>
      <c r="C97" s="376" t="s">
        <v>505</v>
      </c>
      <c r="D97" s="300" t="s">
        <v>296</v>
      </c>
      <c r="E97" s="300" t="s">
        <v>458</v>
      </c>
      <c r="F97" s="300" t="s">
        <v>9</v>
      </c>
      <c r="G97" s="300" t="s">
        <v>11</v>
      </c>
      <c r="H97" s="300" t="s">
        <v>504</v>
      </c>
      <c r="I97" s="300" t="s">
        <v>8</v>
      </c>
      <c r="J97" s="300" t="s">
        <v>298</v>
      </c>
      <c r="K97" s="300" t="s">
        <v>461</v>
      </c>
      <c r="L97" s="301">
        <v>70224000</v>
      </c>
      <c r="M97" s="382"/>
      <c r="N97" s="305"/>
      <c r="O97" s="305"/>
      <c r="P97" s="305"/>
      <c r="Q97" s="305"/>
      <c r="R97" s="306"/>
      <c r="S97" s="306"/>
      <c r="T97" s="301">
        <v>37042750</v>
      </c>
      <c r="U97" s="280">
        <f t="shared" si="9"/>
        <v>52.749416154021425</v>
      </c>
    </row>
    <row r="98" spans="1:21" ht="63">
      <c r="A98" s="383" t="s">
        <v>506</v>
      </c>
      <c r="B98" s="266"/>
      <c r="C98" s="384" t="s">
        <v>507</v>
      </c>
      <c r="D98" s="367" t="s">
        <v>296</v>
      </c>
      <c r="E98" s="367" t="s">
        <v>458</v>
      </c>
      <c r="F98" s="367" t="s">
        <v>9</v>
      </c>
      <c r="G98" s="367" t="s">
        <v>11</v>
      </c>
      <c r="H98" s="367" t="s">
        <v>508</v>
      </c>
      <c r="I98" s="367" t="s">
        <v>297</v>
      </c>
      <c r="J98" s="367" t="s">
        <v>298</v>
      </c>
      <c r="K98" s="367" t="s">
        <v>461</v>
      </c>
      <c r="L98" s="379">
        <f>L99</f>
        <v>2062000</v>
      </c>
      <c r="M98" s="382"/>
      <c r="N98" s="305"/>
      <c r="O98" s="305"/>
      <c r="P98" s="305"/>
      <c r="Q98" s="305"/>
      <c r="R98" s="306"/>
      <c r="S98" s="306"/>
      <c r="T98" s="379">
        <f>T99</f>
        <v>1197000</v>
      </c>
      <c r="U98" s="280">
        <f t="shared" si="9"/>
        <v>58.05043646944714</v>
      </c>
    </row>
    <row r="99" spans="1:21" ht="47.25">
      <c r="A99" s="363"/>
      <c r="B99" s="266"/>
      <c r="C99" s="385" t="s">
        <v>509</v>
      </c>
      <c r="D99" s="303" t="s">
        <v>296</v>
      </c>
      <c r="E99" s="303" t="s">
        <v>458</v>
      </c>
      <c r="F99" s="303" t="s">
        <v>9</v>
      </c>
      <c r="G99" s="303" t="s">
        <v>11</v>
      </c>
      <c r="H99" s="303" t="s">
        <v>508</v>
      </c>
      <c r="I99" s="303" t="s">
        <v>8</v>
      </c>
      <c r="J99" s="303" t="s">
        <v>298</v>
      </c>
      <c r="K99" s="303" t="s">
        <v>461</v>
      </c>
      <c r="L99" s="301">
        <v>2062000</v>
      </c>
      <c r="M99" s="382"/>
      <c r="N99" s="305"/>
      <c r="O99" s="305"/>
      <c r="P99" s="305"/>
      <c r="Q99" s="305"/>
      <c r="R99" s="306"/>
      <c r="S99" s="306"/>
      <c r="T99" s="301">
        <v>1197000</v>
      </c>
      <c r="U99" s="280">
        <f t="shared" si="9"/>
        <v>58.05043646944714</v>
      </c>
    </row>
    <row r="100" spans="1:21" ht="21.75" customHeight="1">
      <c r="A100" s="340" t="s">
        <v>510</v>
      </c>
      <c r="B100" s="266"/>
      <c r="C100" s="386" t="s">
        <v>511</v>
      </c>
      <c r="D100" s="367" t="s">
        <v>296</v>
      </c>
      <c r="E100" s="367" t="s">
        <v>458</v>
      </c>
      <c r="F100" s="367" t="s">
        <v>9</v>
      </c>
      <c r="G100" s="367" t="s">
        <v>11</v>
      </c>
      <c r="H100" s="367" t="s">
        <v>485</v>
      </c>
      <c r="I100" s="367" t="s">
        <v>297</v>
      </c>
      <c r="J100" s="367" t="s">
        <v>298</v>
      </c>
      <c r="K100" s="367" t="s">
        <v>461</v>
      </c>
      <c r="L100" s="379">
        <f>L101</f>
        <v>158919000</v>
      </c>
      <c r="M100" s="387"/>
      <c r="N100" s="388"/>
      <c r="O100" s="388"/>
      <c r="P100" s="388"/>
      <c r="Q100" s="388"/>
      <c r="R100" s="389"/>
      <c r="S100" s="389"/>
      <c r="T100" s="379">
        <f>T101</f>
        <v>107969500</v>
      </c>
      <c r="U100" s="280">
        <f t="shared" si="9"/>
        <v>67.93995683335535</v>
      </c>
    </row>
    <row r="101" spans="1:21" ht="21" customHeight="1">
      <c r="A101" s="302"/>
      <c r="B101" s="266"/>
      <c r="C101" s="299" t="s">
        <v>512</v>
      </c>
      <c r="D101" s="303" t="s">
        <v>296</v>
      </c>
      <c r="E101" s="303" t="s">
        <v>458</v>
      </c>
      <c r="F101" s="303" t="s">
        <v>9</v>
      </c>
      <c r="G101" s="303" t="s">
        <v>11</v>
      </c>
      <c r="H101" s="303" t="s">
        <v>485</v>
      </c>
      <c r="I101" s="303" t="s">
        <v>8</v>
      </c>
      <c r="J101" s="303" t="s">
        <v>298</v>
      </c>
      <c r="K101" s="303" t="s">
        <v>461</v>
      </c>
      <c r="L101" s="301">
        <f>157070000-872000+2721000</f>
        <v>158919000</v>
      </c>
      <c r="M101" s="387"/>
      <c r="N101" s="388"/>
      <c r="O101" s="388"/>
      <c r="P101" s="388"/>
      <c r="Q101" s="388"/>
      <c r="R101" s="389"/>
      <c r="S101" s="389"/>
      <c r="T101" s="301">
        <v>107969500</v>
      </c>
      <c r="U101" s="280">
        <f t="shared" si="9"/>
        <v>67.93995683335535</v>
      </c>
    </row>
    <row r="102" spans="1:21" ht="20.25" customHeight="1">
      <c r="A102" s="290" t="s">
        <v>513</v>
      </c>
      <c r="B102" s="266"/>
      <c r="C102" s="291" t="s">
        <v>58</v>
      </c>
      <c r="D102" s="292" t="s">
        <v>296</v>
      </c>
      <c r="E102" s="292" t="s">
        <v>458</v>
      </c>
      <c r="F102" s="292" t="s">
        <v>9</v>
      </c>
      <c r="G102" s="292" t="s">
        <v>12</v>
      </c>
      <c r="H102" s="292" t="s">
        <v>296</v>
      </c>
      <c r="I102" s="292" t="s">
        <v>297</v>
      </c>
      <c r="J102" s="292" t="s">
        <v>298</v>
      </c>
      <c r="K102" s="292" t="s">
        <v>461</v>
      </c>
      <c r="L102" s="294">
        <f>L105+L107+L108+L109</f>
        <v>1830000</v>
      </c>
      <c r="M102" s="387"/>
      <c r="N102" s="388"/>
      <c r="O102" s="388"/>
      <c r="P102" s="388"/>
      <c r="Q102" s="388"/>
      <c r="R102" s="389"/>
      <c r="S102" s="389"/>
      <c r="T102" s="294">
        <f>T105+T107+T108+T109</f>
        <v>813850</v>
      </c>
      <c r="U102" s="280">
        <f t="shared" si="9"/>
        <v>44.47267759562841</v>
      </c>
    </row>
    <row r="103" spans="1:21" ht="35.25" customHeight="1">
      <c r="A103" s="340" t="s">
        <v>514</v>
      </c>
      <c r="B103" s="266"/>
      <c r="C103" s="386" t="s">
        <v>515</v>
      </c>
      <c r="D103" s="367" t="s">
        <v>296</v>
      </c>
      <c r="E103" s="367" t="s">
        <v>458</v>
      </c>
      <c r="F103" s="367" t="s">
        <v>9</v>
      </c>
      <c r="G103" s="367" t="s">
        <v>12</v>
      </c>
      <c r="H103" s="367" t="s">
        <v>516</v>
      </c>
      <c r="I103" s="367" t="s">
        <v>297</v>
      </c>
      <c r="J103" s="367" t="s">
        <v>298</v>
      </c>
      <c r="K103" s="367" t="s">
        <v>461</v>
      </c>
      <c r="L103" s="368">
        <f>L104</f>
        <v>0</v>
      </c>
      <c r="M103" s="390"/>
      <c r="N103" s="391"/>
      <c r="O103" s="391"/>
      <c r="P103" s="391"/>
      <c r="Q103" s="391"/>
      <c r="R103" s="389"/>
      <c r="S103" s="389"/>
      <c r="T103" s="368">
        <f>T104</f>
        <v>0</v>
      </c>
      <c r="U103" s="280" t="e">
        <f t="shared" si="9"/>
        <v>#DIV/0!</v>
      </c>
    </row>
    <row r="104" spans="1:21" ht="49.5" customHeight="1">
      <c r="A104" s="290"/>
      <c r="B104" s="266"/>
      <c r="C104" s="299" t="s">
        <v>517</v>
      </c>
      <c r="D104" s="303" t="s">
        <v>296</v>
      </c>
      <c r="E104" s="303" t="s">
        <v>458</v>
      </c>
      <c r="F104" s="303" t="s">
        <v>9</v>
      </c>
      <c r="G104" s="303" t="s">
        <v>12</v>
      </c>
      <c r="H104" s="303" t="s">
        <v>516</v>
      </c>
      <c r="I104" s="303" t="s">
        <v>8</v>
      </c>
      <c r="J104" s="303" t="s">
        <v>298</v>
      </c>
      <c r="K104" s="303" t="s">
        <v>461</v>
      </c>
      <c r="L104" s="301">
        <v>0</v>
      </c>
      <c r="M104" s="390"/>
      <c r="N104" s="391"/>
      <c r="O104" s="391"/>
      <c r="P104" s="391"/>
      <c r="Q104" s="391"/>
      <c r="R104" s="389"/>
      <c r="S104" s="389"/>
      <c r="T104" s="301">
        <v>0</v>
      </c>
      <c r="U104" s="280" t="e">
        <f t="shared" si="9"/>
        <v>#DIV/0!</v>
      </c>
    </row>
    <row r="105" spans="1:21" ht="57.75" customHeight="1">
      <c r="A105" s="340" t="s">
        <v>518</v>
      </c>
      <c r="B105" s="266"/>
      <c r="C105" s="375" t="s">
        <v>519</v>
      </c>
      <c r="D105" s="367" t="s">
        <v>296</v>
      </c>
      <c r="E105" s="367" t="s">
        <v>458</v>
      </c>
      <c r="F105" s="367" t="s">
        <v>9</v>
      </c>
      <c r="G105" s="367" t="s">
        <v>12</v>
      </c>
      <c r="H105" s="367" t="s">
        <v>434</v>
      </c>
      <c r="I105" s="367" t="s">
        <v>297</v>
      </c>
      <c r="J105" s="367" t="s">
        <v>298</v>
      </c>
      <c r="K105" s="367" t="s">
        <v>461</v>
      </c>
      <c r="L105" s="368">
        <f>L106</f>
        <v>1778000</v>
      </c>
      <c r="M105" s="392"/>
      <c r="N105" s="393"/>
      <c r="O105" s="393"/>
      <c r="P105" s="393"/>
      <c r="Q105" s="393"/>
      <c r="R105" s="393"/>
      <c r="S105" s="393"/>
      <c r="T105" s="368">
        <f>T106</f>
        <v>770036</v>
      </c>
      <c r="U105" s="280">
        <f t="shared" si="9"/>
        <v>43.309111361079864</v>
      </c>
    </row>
    <row r="106" spans="1:21" ht="50.25" customHeight="1">
      <c r="A106" s="302"/>
      <c r="B106" s="266"/>
      <c r="C106" s="376" t="s">
        <v>520</v>
      </c>
      <c r="D106" s="303" t="s">
        <v>296</v>
      </c>
      <c r="E106" s="303" t="s">
        <v>458</v>
      </c>
      <c r="F106" s="303" t="s">
        <v>9</v>
      </c>
      <c r="G106" s="303" t="s">
        <v>12</v>
      </c>
      <c r="H106" s="303" t="s">
        <v>434</v>
      </c>
      <c r="I106" s="303" t="s">
        <v>8</v>
      </c>
      <c r="J106" s="303" t="s">
        <v>298</v>
      </c>
      <c r="K106" s="303" t="s">
        <v>461</v>
      </c>
      <c r="L106" s="310">
        <v>1778000</v>
      </c>
      <c r="M106" s="394"/>
      <c r="N106" s="395"/>
      <c r="O106" s="395"/>
      <c r="P106" s="395"/>
      <c r="Q106" s="395"/>
      <c r="R106" s="389"/>
      <c r="S106" s="389"/>
      <c r="T106" s="310">
        <v>770036</v>
      </c>
      <c r="U106" s="280">
        <f t="shared" si="9"/>
        <v>43.309111361079864</v>
      </c>
    </row>
    <row r="107" spans="1:21" ht="34.5" customHeight="1">
      <c r="A107" s="302"/>
      <c r="B107" s="266"/>
      <c r="C107" s="376" t="s">
        <v>521</v>
      </c>
      <c r="D107" s="303" t="s">
        <v>296</v>
      </c>
      <c r="E107" s="303" t="s">
        <v>458</v>
      </c>
      <c r="F107" s="303" t="s">
        <v>9</v>
      </c>
      <c r="G107" s="303" t="s">
        <v>12</v>
      </c>
      <c r="H107" s="303" t="s">
        <v>407</v>
      </c>
      <c r="I107" s="303" t="s">
        <v>8</v>
      </c>
      <c r="J107" s="303" t="s">
        <v>298</v>
      </c>
      <c r="K107" s="303" t="s">
        <v>461</v>
      </c>
      <c r="L107" s="301">
        <v>0</v>
      </c>
      <c r="M107" s="396"/>
      <c r="N107" s="396"/>
      <c r="O107" s="396"/>
      <c r="P107" s="396"/>
      <c r="Q107" s="396"/>
      <c r="R107" s="396"/>
      <c r="S107" s="396"/>
      <c r="T107" s="301">
        <v>0</v>
      </c>
      <c r="U107" s="280" t="e">
        <f t="shared" si="9"/>
        <v>#DIV/0!</v>
      </c>
    </row>
    <row r="108" spans="1:21" ht="49.5" customHeight="1">
      <c r="A108" s="397"/>
      <c r="B108" s="266"/>
      <c r="C108" s="376" t="s">
        <v>522</v>
      </c>
      <c r="D108" s="303" t="s">
        <v>296</v>
      </c>
      <c r="E108" s="303" t="s">
        <v>458</v>
      </c>
      <c r="F108" s="303" t="s">
        <v>9</v>
      </c>
      <c r="G108" s="303" t="s">
        <v>12</v>
      </c>
      <c r="H108" s="303" t="s">
        <v>523</v>
      </c>
      <c r="I108" s="303" t="s">
        <v>8</v>
      </c>
      <c r="J108" s="303" t="s">
        <v>298</v>
      </c>
      <c r="K108" s="303" t="s">
        <v>461</v>
      </c>
      <c r="L108" s="301">
        <v>0</v>
      </c>
      <c r="M108" s="396"/>
      <c r="N108" s="396"/>
      <c r="O108" s="396"/>
      <c r="P108" s="396"/>
      <c r="Q108" s="396"/>
      <c r="R108" s="396"/>
      <c r="S108" s="396"/>
      <c r="T108" s="301">
        <v>0</v>
      </c>
      <c r="U108" s="280" t="e">
        <f t="shared" si="9"/>
        <v>#DIV/0!</v>
      </c>
    </row>
    <row r="109" spans="1:21" ht="33.75" customHeight="1">
      <c r="A109" s="397"/>
      <c r="B109" s="266"/>
      <c r="C109" s="376" t="s">
        <v>524</v>
      </c>
      <c r="D109" s="303" t="s">
        <v>296</v>
      </c>
      <c r="E109" s="303" t="s">
        <v>458</v>
      </c>
      <c r="F109" s="303" t="s">
        <v>9</v>
      </c>
      <c r="G109" s="303" t="s">
        <v>12</v>
      </c>
      <c r="H109" s="303" t="s">
        <v>485</v>
      </c>
      <c r="I109" s="303" t="s">
        <v>8</v>
      </c>
      <c r="J109" s="303" t="s">
        <v>298</v>
      </c>
      <c r="K109" s="303" t="s">
        <v>461</v>
      </c>
      <c r="L109" s="301">
        <v>52000</v>
      </c>
      <c r="M109" s="396"/>
      <c r="N109" s="396"/>
      <c r="O109" s="396"/>
      <c r="P109" s="396"/>
      <c r="Q109" s="396"/>
      <c r="R109" s="396"/>
      <c r="S109" s="396"/>
      <c r="T109" s="301">
        <v>43814</v>
      </c>
      <c r="U109" s="280">
        <f t="shared" si="9"/>
        <v>84.25769230769231</v>
      </c>
    </row>
    <row r="110" spans="1:21" ht="30" customHeight="1">
      <c r="A110" s="351" t="s">
        <v>525</v>
      </c>
      <c r="B110" s="266"/>
      <c r="C110" s="291" t="s">
        <v>526</v>
      </c>
      <c r="D110" s="292" t="s">
        <v>296</v>
      </c>
      <c r="E110" s="292" t="s">
        <v>458</v>
      </c>
      <c r="F110" s="292" t="s">
        <v>3</v>
      </c>
      <c r="G110" s="292" t="s">
        <v>297</v>
      </c>
      <c r="H110" s="292" t="s">
        <v>296</v>
      </c>
      <c r="I110" s="292" t="s">
        <v>297</v>
      </c>
      <c r="J110" s="292" t="s">
        <v>298</v>
      </c>
      <c r="K110" s="292" t="s">
        <v>451</v>
      </c>
      <c r="L110" s="294">
        <f>L111</f>
        <v>50000</v>
      </c>
      <c r="M110" s="396"/>
      <c r="N110" s="396"/>
      <c r="O110" s="396"/>
      <c r="P110" s="396"/>
      <c r="Q110" s="396"/>
      <c r="R110" s="396"/>
      <c r="S110" s="396"/>
      <c r="T110" s="294">
        <f>T111</f>
        <v>130000</v>
      </c>
      <c r="U110" s="280">
        <f t="shared" si="9"/>
        <v>260</v>
      </c>
    </row>
    <row r="111" spans="1:21" ht="20.25" customHeight="1">
      <c r="A111" s="398"/>
      <c r="B111" s="266"/>
      <c r="C111" s="399" t="s">
        <v>527</v>
      </c>
      <c r="D111" s="400" t="s">
        <v>296</v>
      </c>
      <c r="E111" s="400" t="s">
        <v>458</v>
      </c>
      <c r="F111" s="400" t="s">
        <v>3</v>
      </c>
      <c r="G111" s="400" t="s">
        <v>8</v>
      </c>
      <c r="H111" s="400" t="s">
        <v>296</v>
      </c>
      <c r="I111" s="400" t="s">
        <v>8</v>
      </c>
      <c r="J111" s="400" t="s">
        <v>298</v>
      </c>
      <c r="K111" s="400" t="s">
        <v>451</v>
      </c>
      <c r="L111" s="401">
        <v>50000</v>
      </c>
      <c r="M111" s="396"/>
      <c r="N111" s="396"/>
      <c r="O111" s="396"/>
      <c r="P111" s="396"/>
      <c r="Q111" s="396"/>
      <c r="R111" s="396"/>
      <c r="S111" s="396"/>
      <c r="T111" s="401">
        <v>130000</v>
      </c>
      <c r="U111" s="280">
        <f t="shared" si="9"/>
        <v>260</v>
      </c>
    </row>
    <row r="112" spans="1:21" ht="90.75" customHeight="1">
      <c r="A112" s="351" t="s">
        <v>528</v>
      </c>
      <c r="B112" s="266"/>
      <c r="C112" s="402" t="s">
        <v>529</v>
      </c>
      <c r="D112" s="292" t="s">
        <v>296</v>
      </c>
      <c r="E112" s="292" t="s">
        <v>458</v>
      </c>
      <c r="F112" s="292" t="s">
        <v>530</v>
      </c>
      <c r="G112" s="292" t="s">
        <v>8</v>
      </c>
      <c r="H112" s="292" t="s">
        <v>296</v>
      </c>
      <c r="I112" s="292" t="s">
        <v>297</v>
      </c>
      <c r="J112" s="292" t="s">
        <v>298</v>
      </c>
      <c r="K112" s="292" t="s">
        <v>296</v>
      </c>
      <c r="L112" s="294">
        <f>L113</f>
        <v>412777.82</v>
      </c>
      <c r="M112" s="396"/>
      <c r="N112" s="396"/>
      <c r="O112" s="396"/>
      <c r="P112" s="396"/>
      <c r="Q112" s="396"/>
      <c r="R112" s="396"/>
      <c r="S112" s="396"/>
      <c r="T112" s="294">
        <f>T113</f>
        <v>412777.82</v>
      </c>
      <c r="U112" s="280">
        <f t="shared" si="9"/>
        <v>100</v>
      </c>
    </row>
    <row r="113" spans="1:23" ht="36.75" customHeight="1">
      <c r="A113" s="403"/>
      <c r="B113" s="266"/>
      <c r="C113" s="399" t="s">
        <v>531</v>
      </c>
      <c r="D113" s="400" t="s">
        <v>40</v>
      </c>
      <c r="E113" s="400" t="s">
        <v>458</v>
      </c>
      <c r="F113" s="400" t="s">
        <v>530</v>
      </c>
      <c r="G113" s="400" t="s">
        <v>8</v>
      </c>
      <c r="H113" s="400" t="s">
        <v>307</v>
      </c>
      <c r="I113" s="400" t="s">
        <v>8</v>
      </c>
      <c r="J113" s="400" t="s">
        <v>298</v>
      </c>
      <c r="K113" s="400" t="s">
        <v>461</v>
      </c>
      <c r="L113" s="401">
        <v>412777.82</v>
      </c>
      <c r="M113" s="396"/>
      <c r="N113" s="396"/>
      <c r="O113" s="396"/>
      <c r="P113" s="396"/>
      <c r="Q113" s="396"/>
      <c r="R113" s="396"/>
      <c r="S113" s="396"/>
      <c r="T113" s="401">
        <v>412777.82</v>
      </c>
      <c r="U113" s="280">
        <f t="shared" si="9"/>
        <v>100</v>
      </c>
      <c r="W113" s="404"/>
    </row>
    <row r="114" spans="1:23" ht="30" customHeight="1">
      <c r="A114" s="351" t="s">
        <v>532</v>
      </c>
      <c r="B114" s="266"/>
      <c r="C114" s="291" t="s">
        <v>533</v>
      </c>
      <c r="D114" s="292" t="s">
        <v>296</v>
      </c>
      <c r="E114" s="292" t="s">
        <v>458</v>
      </c>
      <c r="F114" s="292" t="s">
        <v>534</v>
      </c>
      <c r="G114" s="292" t="s">
        <v>297</v>
      </c>
      <c r="H114" s="292" t="s">
        <v>296</v>
      </c>
      <c r="I114" s="292" t="s">
        <v>297</v>
      </c>
      <c r="J114" s="292" t="s">
        <v>298</v>
      </c>
      <c r="K114" s="292" t="s">
        <v>296</v>
      </c>
      <c r="L114" s="294">
        <f>L115</f>
        <v>-3267700.98</v>
      </c>
      <c r="M114" s="396"/>
      <c r="N114" s="396"/>
      <c r="O114" s="396"/>
      <c r="P114" s="396"/>
      <c r="Q114" s="396"/>
      <c r="R114" s="396"/>
      <c r="S114" s="396"/>
      <c r="T114" s="294">
        <f>T115</f>
        <v>-3267700.98</v>
      </c>
      <c r="U114" s="280">
        <f t="shared" si="9"/>
        <v>100</v>
      </c>
      <c r="W114" s="261"/>
    </row>
    <row r="115" spans="1:23" ht="18" customHeight="1" thickBot="1">
      <c r="A115" s="302"/>
      <c r="B115" s="266"/>
      <c r="C115" s="405" t="s">
        <v>535</v>
      </c>
      <c r="D115" s="406" t="s">
        <v>40</v>
      </c>
      <c r="E115" s="406" t="s">
        <v>458</v>
      </c>
      <c r="F115" s="406" t="s">
        <v>534</v>
      </c>
      <c r="G115" s="406" t="s">
        <v>8</v>
      </c>
      <c r="H115" s="406" t="s">
        <v>296</v>
      </c>
      <c r="I115" s="406" t="s">
        <v>8</v>
      </c>
      <c r="J115" s="406" t="s">
        <v>298</v>
      </c>
      <c r="K115" s="406" t="s">
        <v>461</v>
      </c>
      <c r="L115" s="407">
        <v>-3267700.98</v>
      </c>
      <c r="M115" s="396"/>
      <c r="N115" s="396"/>
      <c r="O115" s="396"/>
      <c r="P115" s="396"/>
      <c r="Q115" s="396"/>
      <c r="R115" s="396"/>
      <c r="S115" s="396"/>
      <c r="T115" s="407">
        <v>-3267700.98</v>
      </c>
      <c r="U115" s="280">
        <f t="shared" si="9"/>
        <v>100</v>
      </c>
      <c r="W115" s="408"/>
    </row>
    <row r="116" spans="1:23" ht="18" customHeight="1" thickBot="1">
      <c r="A116" s="302"/>
      <c r="B116" s="266"/>
      <c r="C116" s="409" t="s">
        <v>536</v>
      </c>
      <c r="D116" s="410"/>
      <c r="E116" s="410"/>
      <c r="F116" s="410"/>
      <c r="G116" s="410"/>
      <c r="H116" s="410"/>
      <c r="I116" s="410"/>
      <c r="J116" s="410"/>
      <c r="K116" s="410"/>
      <c r="L116" s="411">
        <f>L8+L74</f>
        <v>401001301.4</v>
      </c>
      <c r="M116" s="396"/>
      <c r="N116" s="396"/>
      <c r="O116" s="396"/>
      <c r="P116" s="396"/>
      <c r="Q116" s="396"/>
      <c r="R116" s="396"/>
      <c r="S116" s="396"/>
      <c r="T116" s="411">
        <f>T8+T74</f>
        <v>216912369</v>
      </c>
      <c r="U116" s="280">
        <f t="shared" si="9"/>
        <v>54.092684548080626</v>
      </c>
      <c r="W116" s="261"/>
    </row>
    <row r="117" spans="1:19" ht="13.5" customHeight="1">
      <c r="A117" s="265"/>
      <c r="B117" s="266"/>
      <c r="L117" s="261"/>
      <c r="M117" s="396"/>
      <c r="N117" s="396"/>
      <c r="O117" s="396"/>
      <c r="P117" s="396"/>
      <c r="Q117" s="396"/>
      <c r="R117" s="396"/>
      <c r="S117" s="396"/>
    </row>
    <row r="118" spans="1:19" ht="13.5" customHeight="1">
      <c r="A118" s="265"/>
      <c r="B118" s="266"/>
      <c r="L118" s="261"/>
      <c r="M118" s="396"/>
      <c r="N118" s="396"/>
      <c r="O118" s="396"/>
      <c r="P118" s="396"/>
      <c r="Q118" s="396"/>
      <c r="R118" s="396"/>
      <c r="S118" s="396"/>
    </row>
    <row r="119" spans="1:19" ht="18.75">
      <c r="A119" s="265"/>
      <c r="B119" s="266"/>
      <c r="C119" s="265"/>
      <c r="D119" s="267"/>
      <c r="E119" s="267"/>
      <c r="F119" s="267"/>
      <c r="G119" s="267"/>
      <c r="H119" s="267"/>
      <c r="I119" s="267"/>
      <c r="J119" s="267"/>
      <c r="K119" s="267"/>
      <c r="L119" s="260"/>
      <c r="M119" s="396"/>
      <c r="N119" s="396"/>
      <c r="O119" s="396"/>
      <c r="P119" s="396"/>
      <c r="Q119" s="396"/>
      <c r="R119" s="396"/>
      <c r="S119" s="396"/>
    </row>
    <row r="120" spans="1:19" ht="18.75">
      <c r="A120" s="265"/>
      <c r="B120" s="266"/>
      <c r="C120" s="265"/>
      <c r="D120" s="267"/>
      <c r="E120" s="267"/>
      <c r="F120" s="267"/>
      <c r="G120" s="267"/>
      <c r="H120" s="267"/>
      <c r="I120" s="267"/>
      <c r="J120" s="267"/>
      <c r="K120" s="267"/>
      <c r="L120" s="260"/>
      <c r="M120" s="396"/>
      <c r="N120" s="396"/>
      <c r="O120" s="396"/>
      <c r="P120" s="396"/>
      <c r="Q120" s="396"/>
      <c r="R120" s="396"/>
      <c r="S120" s="396"/>
    </row>
    <row r="121" spans="1:19" ht="18.75">
      <c r="A121" s="265"/>
      <c r="B121" s="266"/>
      <c r="C121" s="265"/>
      <c r="D121" s="267"/>
      <c r="E121" s="267"/>
      <c r="F121" s="267"/>
      <c r="G121" s="267"/>
      <c r="H121" s="267"/>
      <c r="I121" s="267"/>
      <c r="J121" s="267"/>
      <c r="K121" s="267"/>
      <c r="L121" s="260"/>
      <c r="M121" s="396"/>
      <c r="N121" s="396"/>
      <c r="O121" s="396"/>
      <c r="P121" s="396"/>
      <c r="Q121" s="396"/>
      <c r="R121" s="396"/>
      <c r="S121" s="396"/>
    </row>
    <row r="122" spans="1:19" ht="18.75">
      <c r="A122" s="265"/>
      <c r="B122" s="266"/>
      <c r="C122" s="265"/>
      <c r="D122" s="267"/>
      <c r="E122" s="267"/>
      <c r="F122" s="267"/>
      <c r="G122" s="267"/>
      <c r="H122" s="267"/>
      <c r="I122" s="267"/>
      <c r="J122" s="267"/>
      <c r="K122" s="267"/>
      <c r="L122" s="260"/>
      <c r="M122" s="396"/>
      <c r="N122" s="396"/>
      <c r="O122" s="396"/>
      <c r="P122" s="396"/>
      <c r="Q122" s="396"/>
      <c r="R122" s="396"/>
      <c r="S122" s="396"/>
    </row>
    <row r="123" spans="1:19" ht="18.75">
      <c r="A123" s="265"/>
      <c r="B123" s="266"/>
      <c r="C123" s="265"/>
      <c r="D123" s="267"/>
      <c r="E123" s="267"/>
      <c r="F123" s="267"/>
      <c r="G123" s="267"/>
      <c r="H123" s="267"/>
      <c r="I123" s="267"/>
      <c r="J123" s="267"/>
      <c r="K123" s="267"/>
      <c r="L123" s="260"/>
      <c r="M123" s="396"/>
      <c r="N123" s="396"/>
      <c r="O123" s="396"/>
      <c r="P123" s="396"/>
      <c r="Q123" s="396"/>
      <c r="R123" s="396"/>
      <c r="S123" s="396"/>
    </row>
    <row r="124" spans="1:19" ht="18.75">
      <c r="A124" s="265"/>
      <c r="B124" s="266"/>
      <c r="C124" s="265"/>
      <c r="D124" s="267"/>
      <c r="E124" s="267"/>
      <c r="F124" s="267"/>
      <c r="G124" s="267"/>
      <c r="H124" s="267"/>
      <c r="I124" s="267"/>
      <c r="J124" s="267"/>
      <c r="K124" s="267"/>
      <c r="L124" s="260"/>
      <c r="M124" s="396"/>
      <c r="N124" s="396"/>
      <c r="O124" s="396"/>
      <c r="P124" s="396"/>
      <c r="Q124" s="396"/>
      <c r="R124" s="396"/>
      <c r="S124" s="396"/>
    </row>
    <row r="125" spans="1:19" ht="18.75">
      <c r="A125" s="265"/>
      <c r="B125" s="266"/>
      <c r="C125" s="265"/>
      <c r="D125" s="267"/>
      <c r="E125" s="267"/>
      <c r="F125" s="267"/>
      <c r="G125" s="267"/>
      <c r="H125" s="267"/>
      <c r="I125" s="267"/>
      <c r="J125" s="267"/>
      <c r="K125" s="267"/>
      <c r="L125" s="260"/>
      <c r="M125" s="396"/>
      <c r="N125" s="396"/>
      <c r="O125" s="396"/>
      <c r="P125" s="396"/>
      <c r="Q125" s="396"/>
      <c r="R125" s="396"/>
      <c r="S125" s="396"/>
    </row>
    <row r="126" spans="1:19" ht="18.75">
      <c r="A126" s="265"/>
      <c r="B126" s="266"/>
      <c r="C126" s="265"/>
      <c r="D126" s="267"/>
      <c r="E126" s="267"/>
      <c r="F126" s="267"/>
      <c r="G126" s="267"/>
      <c r="H126" s="267"/>
      <c r="I126" s="267"/>
      <c r="J126" s="267"/>
      <c r="K126" s="267"/>
      <c r="L126" s="260"/>
      <c r="M126" s="396"/>
      <c r="N126" s="396"/>
      <c r="O126" s="396"/>
      <c r="P126" s="396"/>
      <c r="Q126" s="396"/>
      <c r="R126" s="396"/>
      <c r="S126" s="396"/>
    </row>
    <row r="127" spans="1:19" ht="18.75">
      <c r="A127" s="265"/>
      <c r="B127" s="266"/>
      <c r="C127" s="265"/>
      <c r="D127" s="267"/>
      <c r="E127" s="267"/>
      <c r="F127" s="267"/>
      <c r="G127" s="267"/>
      <c r="H127" s="267"/>
      <c r="I127" s="267"/>
      <c r="J127" s="267"/>
      <c r="K127" s="267"/>
      <c r="L127" s="260"/>
      <c r="M127" s="396"/>
      <c r="N127" s="396"/>
      <c r="O127" s="396"/>
      <c r="P127" s="396"/>
      <c r="Q127" s="396"/>
      <c r="R127" s="396"/>
      <c r="S127" s="396"/>
    </row>
    <row r="128" spans="1:19" ht="18.75">
      <c r="A128" s="265"/>
      <c r="B128" s="266"/>
      <c r="C128" s="265"/>
      <c r="D128" s="267"/>
      <c r="E128" s="267"/>
      <c r="F128" s="267"/>
      <c r="G128" s="267"/>
      <c r="H128" s="267"/>
      <c r="I128" s="267"/>
      <c r="J128" s="267"/>
      <c r="K128" s="267"/>
      <c r="L128" s="260"/>
      <c r="M128" s="396"/>
      <c r="N128" s="396"/>
      <c r="O128" s="396"/>
      <c r="P128" s="396"/>
      <c r="Q128" s="396"/>
      <c r="R128" s="396"/>
      <c r="S128" s="396"/>
    </row>
    <row r="129" spans="1:19" ht="18.75">
      <c r="A129" s="265"/>
      <c r="B129" s="266"/>
      <c r="C129" s="265"/>
      <c r="D129" s="267"/>
      <c r="E129" s="267"/>
      <c r="F129" s="267"/>
      <c r="G129" s="267"/>
      <c r="H129" s="267"/>
      <c r="I129" s="267"/>
      <c r="J129" s="267"/>
      <c r="K129" s="267"/>
      <c r="L129" s="260"/>
      <c r="M129" s="396"/>
      <c r="N129" s="396"/>
      <c r="O129" s="396"/>
      <c r="P129" s="396"/>
      <c r="Q129" s="396"/>
      <c r="R129" s="396"/>
      <c r="S129" s="396"/>
    </row>
    <row r="130" spans="1:19" ht="18.75">
      <c r="A130" s="265"/>
      <c r="B130" s="266"/>
      <c r="C130" s="265"/>
      <c r="D130" s="267"/>
      <c r="E130" s="267"/>
      <c r="F130" s="267"/>
      <c r="G130" s="267"/>
      <c r="H130" s="267"/>
      <c r="I130" s="267"/>
      <c r="J130" s="267"/>
      <c r="K130" s="267"/>
      <c r="L130" s="260"/>
      <c r="M130" s="396"/>
      <c r="N130" s="396"/>
      <c r="O130" s="396"/>
      <c r="P130" s="396"/>
      <c r="Q130" s="396"/>
      <c r="R130" s="396"/>
      <c r="S130" s="396"/>
    </row>
    <row r="131" spans="1:19" ht="18.75">
      <c r="A131" s="265"/>
      <c r="B131" s="266"/>
      <c r="C131" s="265"/>
      <c r="D131" s="267"/>
      <c r="E131" s="267"/>
      <c r="F131" s="267"/>
      <c r="G131" s="267"/>
      <c r="H131" s="267"/>
      <c r="I131" s="267"/>
      <c r="J131" s="267"/>
      <c r="K131" s="267"/>
      <c r="L131" s="260"/>
      <c r="M131" s="396"/>
      <c r="N131" s="396"/>
      <c r="O131" s="396"/>
      <c r="P131" s="396"/>
      <c r="Q131" s="396"/>
      <c r="R131" s="396"/>
      <c r="S131" s="396"/>
    </row>
    <row r="132" spans="1:19" ht="18.75">
      <c r="A132" s="265"/>
      <c r="B132" s="266"/>
      <c r="C132" s="265"/>
      <c r="D132" s="267"/>
      <c r="E132" s="267"/>
      <c r="F132" s="267"/>
      <c r="G132" s="267"/>
      <c r="H132" s="267"/>
      <c r="I132" s="267"/>
      <c r="J132" s="267"/>
      <c r="K132" s="267"/>
      <c r="L132" s="260"/>
      <c r="M132" s="396"/>
      <c r="N132" s="396"/>
      <c r="O132" s="396"/>
      <c r="P132" s="396"/>
      <c r="Q132" s="396"/>
      <c r="R132" s="396"/>
      <c r="S132" s="396"/>
    </row>
    <row r="133" spans="1:19" ht="18.75">
      <c r="A133" s="265"/>
      <c r="B133" s="266"/>
      <c r="C133" s="265"/>
      <c r="D133" s="267"/>
      <c r="E133" s="267"/>
      <c r="F133" s="267"/>
      <c r="G133" s="267"/>
      <c r="H133" s="267"/>
      <c r="I133" s="267"/>
      <c r="J133" s="267"/>
      <c r="K133" s="267"/>
      <c r="L133" s="260"/>
      <c r="M133" s="396"/>
      <c r="N133" s="396"/>
      <c r="O133" s="396"/>
      <c r="P133" s="396"/>
      <c r="Q133" s="396"/>
      <c r="R133" s="396"/>
      <c r="S133" s="396"/>
    </row>
    <row r="134" spans="1:19" ht="18.75">
      <c r="A134" s="265"/>
      <c r="B134" s="266"/>
      <c r="C134" s="265"/>
      <c r="D134" s="267"/>
      <c r="E134" s="267"/>
      <c r="F134" s="267"/>
      <c r="G134" s="267"/>
      <c r="H134" s="267"/>
      <c r="I134" s="267"/>
      <c r="J134" s="267"/>
      <c r="K134" s="267"/>
      <c r="L134" s="260"/>
      <c r="M134" s="396"/>
      <c r="N134" s="396"/>
      <c r="O134" s="396"/>
      <c r="P134" s="396"/>
      <c r="Q134" s="396"/>
      <c r="R134" s="396"/>
      <c r="S134" s="396"/>
    </row>
    <row r="135" spans="1:19" ht="18.75">
      <c r="A135" s="265"/>
      <c r="B135" s="266"/>
      <c r="C135" s="265"/>
      <c r="D135" s="267"/>
      <c r="E135" s="267"/>
      <c r="F135" s="267"/>
      <c r="G135" s="267"/>
      <c r="H135" s="267"/>
      <c r="I135" s="267"/>
      <c r="J135" s="267"/>
      <c r="K135" s="267"/>
      <c r="L135" s="260"/>
      <c r="M135" s="396"/>
      <c r="N135" s="396"/>
      <c r="O135" s="396"/>
      <c r="P135" s="396"/>
      <c r="Q135" s="396"/>
      <c r="R135" s="396"/>
      <c r="S135" s="396"/>
    </row>
    <row r="136" spans="1:19" ht="18.75">
      <c r="A136" s="265"/>
      <c r="B136" s="266"/>
      <c r="C136" s="265"/>
      <c r="D136" s="267"/>
      <c r="E136" s="267"/>
      <c r="F136" s="267"/>
      <c r="G136" s="267"/>
      <c r="H136" s="267"/>
      <c r="I136" s="267"/>
      <c r="J136" s="267"/>
      <c r="K136" s="267"/>
      <c r="L136" s="260"/>
      <c r="M136" s="396"/>
      <c r="N136" s="396"/>
      <c r="O136" s="396"/>
      <c r="P136" s="396"/>
      <c r="Q136" s="396"/>
      <c r="R136" s="396"/>
      <c r="S136" s="396"/>
    </row>
    <row r="137" spans="1:19" ht="18.75">
      <c r="A137" s="265"/>
      <c r="B137" s="266"/>
      <c r="C137" s="265"/>
      <c r="D137" s="267"/>
      <c r="E137" s="267"/>
      <c r="F137" s="267"/>
      <c r="G137" s="267"/>
      <c r="H137" s="267"/>
      <c r="I137" s="267"/>
      <c r="J137" s="267"/>
      <c r="K137" s="267"/>
      <c r="L137" s="260"/>
      <c r="M137" s="396"/>
      <c r="N137" s="396"/>
      <c r="O137" s="396"/>
      <c r="P137" s="396"/>
      <c r="Q137" s="396"/>
      <c r="R137" s="396"/>
      <c r="S137" s="396"/>
    </row>
    <row r="138" spans="1:19" ht="18.75">
      <c r="A138" s="265"/>
      <c r="B138" s="266"/>
      <c r="C138" s="265"/>
      <c r="D138" s="267"/>
      <c r="E138" s="267"/>
      <c r="F138" s="267"/>
      <c r="G138" s="267"/>
      <c r="H138" s="267"/>
      <c r="I138" s="267"/>
      <c r="J138" s="267"/>
      <c r="K138" s="267"/>
      <c r="L138" s="260"/>
      <c r="M138" s="396"/>
      <c r="N138" s="396"/>
      <c r="O138" s="396"/>
      <c r="P138" s="396"/>
      <c r="Q138" s="396"/>
      <c r="R138" s="396"/>
      <c r="S138" s="396"/>
    </row>
    <row r="139" spans="1:19" ht="18.75">
      <c r="A139" s="265"/>
      <c r="B139" s="266"/>
      <c r="C139" s="265"/>
      <c r="D139" s="267"/>
      <c r="E139" s="267"/>
      <c r="F139" s="267"/>
      <c r="G139" s="267"/>
      <c r="H139" s="267"/>
      <c r="I139" s="267"/>
      <c r="J139" s="267"/>
      <c r="K139" s="267"/>
      <c r="L139" s="260"/>
      <c r="M139" s="396"/>
      <c r="N139" s="396"/>
      <c r="O139" s="396"/>
      <c r="P139" s="396"/>
      <c r="Q139" s="396"/>
      <c r="R139" s="396"/>
      <c r="S139" s="396"/>
    </row>
    <row r="140" spans="1:19" ht="18.75">
      <c r="A140" s="265"/>
      <c r="B140" s="266"/>
      <c r="C140" s="265"/>
      <c r="D140" s="267"/>
      <c r="E140" s="267"/>
      <c r="F140" s="267"/>
      <c r="G140" s="267"/>
      <c r="H140" s="267"/>
      <c r="I140" s="267"/>
      <c r="J140" s="267"/>
      <c r="K140" s="267"/>
      <c r="L140" s="260"/>
      <c r="M140" s="396"/>
      <c r="N140" s="396"/>
      <c r="O140" s="396"/>
      <c r="P140" s="396"/>
      <c r="Q140" s="396"/>
      <c r="R140" s="396"/>
      <c r="S140" s="396"/>
    </row>
    <row r="141" spans="1:19" ht="18.75">
      <c r="A141" s="265"/>
      <c r="B141" s="266"/>
      <c r="C141" s="265"/>
      <c r="D141" s="267"/>
      <c r="E141" s="267"/>
      <c r="F141" s="267"/>
      <c r="G141" s="267"/>
      <c r="H141" s="267"/>
      <c r="I141" s="267"/>
      <c r="J141" s="267"/>
      <c r="K141" s="267"/>
      <c r="L141" s="260"/>
      <c r="M141" s="396"/>
      <c r="N141" s="396"/>
      <c r="O141" s="396"/>
      <c r="P141" s="396"/>
      <c r="Q141" s="396"/>
      <c r="R141" s="396"/>
      <c r="S141" s="396"/>
    </row>
    <row r="142" spans="1:19" ht="18.75">
      <c r="A142" s="265"/>
      <c r="B142" s="266"/>
      <c r="C142" s="265"/>
      <c r="D142" s="267"/>
      <c r="E142" s="267"/>
      <c r="F142" s="267"/>
      <c r="G142" s="267"/>
      <c r="H142" s="267"/>
      <c r="I142" s="267"/>
      <c r="J142" s="267"/>
      <c r="K142" s="267"/>
      <c r="L142" s="260"/>
      <c r="M142" s="396"/>
      <c r="N142" s="396"/>
      <c r="O142" s="396"/>
      <c r="P142" s="396"/>
      <c r="Q142" s="396"/>
      <c r="R142" s="396"/>
      <c r="S142" s="396"/>
    </row>
    <row r="143" spans="1:19" ht="18.75">
      <c r="A143" s="265"/>
      <c r="B143" s="266"/>
      <c r="C143" s="265"/>
      <c r="D143" s="267"/>
      <c r="E143" s="267"/>
      <c r="F143" s="267"/>
      <c r="G143" s="267"/>
      <c r="H143" s="267"/>
      <c r="I143" s="267"/>
      <c r="J143" s="267"/>
      <c r="K143" s="267"/>
      <c r="L143" s="260"/>
      <c r="M143" s="396"/>
      <c r="N143" s="396"/>
      <c r="O143" s="396"/>
      <c r="P143" s="396"/>
      <c r="Q143" s="396"/>
      <c r="R143" s="396"/>
      <c r="S143" s="396"/>
    </row>
    <row r="144" spans="1:19" ht="18.75">
      <c r="A144" s="265"/>
      <c r="B144" s="266"/>
      <c r="C144" s="265"/>
      <c r="D144" s="267"/>
      <c r="E144" s="267"/>
      <c r="F144" s="267"/>
      <c r="G144" s="267"/>
      <c r="H144" s="267"/>
      <c r="I144" s="267"/>
      <c r="J144" s="267"/>
      <c r="K144" s="267"/>
      <c r="L144" s="260"/>
      <c r="M144" s="396"/>
      <c r="N144" s="396"/>
      <c r="O144" s="396"/>
      <c r="P144" s="396"/>
      <c r="Q144" s="396"/>
      <c r="R144" s="396"/>
      <c r="S144" s="396"/>
    </row>
    <row r="145" spans="1:19" ht="18.75">
      <c r="A145" s="265"/>
      <c r="B145" s="266"/>
      <c r="C145" s="265"/>
      <c r="D145" s="267"/>
      <c r="E145" s="267"/>
      <c r="F145" s="267"/>
      <c r="G145" s="267"/>
      <c r="H145" s="267"/>
      <c r="I145" s="267"/>
      <c r="J145" s="267"/>
      <c r="K145" s="267"/>
      <c r="L145" s="260"/>
      <c r="M145" s="396"/>
      <c r="N145" s="396"/>
      <c r="O145" s="396"/>
      <c r="P145" s="396"/>
      <c r="Q145" s="396"/>
      <c r="R145" s="396"/>
      <c r="S145" s="396"/>
    </row>
    <row r="146" spans="1:19" ht="18.75">
      <c r="A146" s="265"/>
      <c r="B146" s="266"/>
      <c r="C146" s="265"/>
      <c r="D146" s="267"/>
      <c r="E146" s="267"/>
      <c r="F146" s="267"/>
      <c r="G146" s="267"/>
      <c r="H146" s="267"/>
      <c r="I146" s="267"/>
      <c r="J146" s="267"/>
      <c r="K146" s="267"/>
      <c r="L146" s="260"/>
      <c r="M146" s="396"/>
      <c r="N146" s="396"/>
      <c r="O146" s="396"/>
      <c r="P146" s="396"/>
      <c r="Q146" s="396"/>
      <c r="R146" s="396"/>
      <c r="S146" s="396"/>
    </row>
    <row r="147" spans="1:19" ht="18.75">
      <c r="A147" s="265"/>
      <c r="B147" s="266"/>
      <c r="C147" s="265"/>
      <c r="D147" s="267"/>
      <c r="E147" s="267"/>
      <c r="F147" s="267"/>
      <c r="G147" s="267"/>
      <c r="H147" s="267"/>
      <c r="I147" s="267"/>
      <c r="J147" s="267"/>
      <c r="K147" s="267"/>
      <c r="L147" s="260"/>
      <c r="M147" s="396"/>
      <c r="N147" s="396"/>
      <c r="O147" s="396"/>
      <c r="P147" s="396"/>
      <c r="Q147" s="396"/>
      <c r="R147" s="396"/>
      <c r="S147" s="396"/>
    </row>
    <row r="148" spans="1:19" ht="18.75">
      <c r="A148" s="265"/>
      <c r="B148" s="266"/>
      <c r="C148" s="265"/>
      <c r="D148" s="267"/>
      <c r="E148" s="267"/>
      <c r="F148" s="267"/>
      <c r="G148" s="267"/>
      <c r="H148" s="267"/>
      <c r="I148" s="267"/>
      <c r="J148" s="267"/>
      <c r="K148" s="267"/>
      <c r="L148" s="260"/>
      <c r="M148" s="396"/>
      <c r="N148" s="396"/>
      <c r="O148" s="396"/>
      <c r="P148" s="396"/>
      <c r="Q148" s="396"/>
      <c r="R148" s="396"/>
      <c r="S148" s="396"/>
    </row>
    <row r="149" spans="1:19" ht="18.75">
      <c r="A149" s="265"/>
      <c r="B149" s="266"/>
      <c r="C149" s="265"/>
      <c r="D149" s="267"/>
      <c r="E149" s="267"/>
      <c r="F149" s="267"/>
      <c r="G149" s="267"/>
      <c r="H149" s="267"/>
      <c r="I149" s="267"/>
      <c r="J149" s="267"/>
      <c r="K149" s="267"/>
      <c r="L149" s="260"/>
      <c r="M149" s="396"/>
      <c r="N149" s="396"/>
      <c r="O149" s="396"/>
      <c r="P149" s="396"/>
      <c r="Q149" s="396"/>
      <c r="R149" s="396"/>
      <c r="S149" s="396"/>
    </row>
    <row r="150" spans="1:19" ht="18.75">
      <c r="A150" s="265"/>
      <c r="B150" s="266"/>
      <c r="C150" s="265"/>
      <c r="D150" s="267"/>
      <c r="E150" s="267"/>
      <c r="F150" s="267"/>
      <c r="G150" s="267"/>
      <c r="H150" s="267"/>
      <c r="I150" s="267"/>
      <c r="J150" s="267"/>
      <c r="K150" s="267"/>
      <c r="L150" s="260"/>
      <c r="M150" s="396"/>
      <c r="N150" s="396"/>
      <c r="O150" s="396"/>
      <c r="P150" s="396"/>
      <c r="Q150" s="396"/>
      <c r="R150" s="396"/>
      <c r="S150" s="396"/>
    </row>
    <row r="151" spans="1:19" ht="18.75">
      <c r="A151" s="265"/>
      <c r="B151" s="266"/>
      <c r="C151" s="265"/>
      <c r="D151" s="267"/>
      <c r="E151" s="267"/>
      <c r="F151" s="267"/>
      <c r="G151" s="267"/>
      <c r="H151" s="267"/>
      <c r="I151" s="267"/>
      <c r="J151" s="267"/>
      <c r="K151" s="267"/>
      <c r="L151" s="260"/>
      <c r="M151" s="396"/>
      <c r="N151" s="396"/>
      <c r="O151" s="396"/>
      <c r="P151" s="396"/>
      <c r="Q151" s="396"/>
      <c r="R151" s="396"/>
      <c r="S151" s="396"/>
    </row>
    <row r="152" spans="1:19" ht="18.75">
      <c r="A152" s="265"/>
      <c r="B152" s="266"/>
      <c r="C152" s="265"/>
      <c r="D152" s="267"/>
      <c r="E152" s="267"/>
      <c r="F152" s="267"/>
      <c r="G152" s="267"/>
      <c r="H152" s="267"/>
      <c r="I152" s="267"/>
      <c r="J152" s="267"/>
      <c r="K152" s="267"/>
      <c r="L152" s="260"/>
      <c r="M152" s="396"/>
      <c r="N152" s="396"/>
      <c r="O152" s="396"/>
      <c r="P152" s="396"/>
      <c r="Q152" s="396"/>
      <c r="R152" s="396"/>
      <c r="S152" s="396"/>
    </row>
    <row r="153" spans="1:19" ht="18.75">
      <c r="A153" s="265"/>
      <c r="B153" s="266"/>
      <c r="C153" s="265"/>
      <c r="D153" s="267"/>
      <c r="E153" s="267"/>
      <c r="F153" s="267"/>
      <c r="G153" s="267"/>
      <c r="H153" s="267"/>
      <c r="I153" s="267"/>
      <c r="J153" s="267"/>
      <c r="K153" s="267"/>
      <c r="L153" s="260"/>
      <c r="M153" s="396"/>
      <c r="N153" s="396"/>
      <c r="O153" s="396"/>
      <c r="P153" s="396"/>
      <c r="Q153" s="396"/>
      <c r="R153" s="396"/>
      <c r="S153" s="396"/>
    </row>
    <row r="154" spans="1:19" ht="18.75">
      <c r="A154" s="265"/>
      <c r="B154" s="266"/>
      <c r="C154" s="265"/>
      <c r="D154" s="267"/>
      <c r="E154" s="267"/>
      <c r="F154" s="267"/>
      <c r="G154" s="267"/>
      <c r="H154" s="267"/>
      <c r="I154" s="267"/>
      <c r="J154" s="267"/>
      <c r="K154" s="267"/>
      <c r="L154" s="260"/>
      <c r="M154" s="396"/>
      <c r="N154" s="396"/>
      <c r="O154" s="396"/>
      <c r="P154" s="396"/>
      <c r="Q154" s="396"/>
      <c r="R154" s="396"/>
      <c r="S154" s="396"/>
    </row>
    <row r="155" spans="1:19" ht="18.75">
      <c r="A155" s="265"/>
      <c r="B155" s="266"/>
      <c r="C155" s="265"/>
      <c r="D155" s="267"/>
      <c r="E155" s="267"/>
      <c r="F155" s="267"/>
      <c r="G155" s="267"/>
      <c r="H155" s="267"/>
      <c r="I155" s="267"/>
      <c r="J155" s="267"/>
      <c r="K155" s="267"/>
      <c r="L155" s="260"/>
      <c r="M155" s="396"/>
      <c r="N155" s="396"/>
      <c r="O155" s="396"/>
      <c r="P155" s="396"/>
      <c r="Q155" s="396"/>
      <c r="R155" s="396"/>
      <c r="S155" s="396"/>
    </row>
    <row r="156" spans="1:19" ht="18.75">
      <c r="A156" s="265"/>
      <c r="B156" s="266"/>
      <c r="C156" s="265"/>
      <c r="D156" s="267"/>
      <c r="E156" s="267"/>
      <c r="F156" s="267"/>
      <c r="G156" s="267"/>
      <c r="H156" s="267"/>
      <c r="I156" s="267"/>
      <c r="J156" s="267"/>
      <c r="K156" s="267"/>
      <c r="L156" s="260"/>
      <c r="M156" s="396"/>
      <c r="N156" s="396"/>
      <c r="O156" s="396"/>
      <c r="P156" s="396"/>
      <c r="Q156" s="396"/>
      <c r="R156" s="396"/>
      <c r="S156" s="396"/>
    </row>
    <row r="157" spans="1:19" ht="18.75">
      <c r="A157" s="265"/>
      <c r="B157" s="266"/>
      <c r="C157" s="265"/>
      <c r="D157" s="267"/>
      <c r="E157" s="267"/>
      <c r="F157" s="267"/>
      <c r="G157" s="267"/>
      <c r="H157" s="267"/>
      <c r="I157" s="267"/>
      <c r="J157" s="267"/>
      <c r="K157" s="267"/>
      <c r="L157" s="260"/>
      <c r="M157" s="396"/>
      <c r="N157" s="396"/>
      <c r="O157" s="396"/>
      <c r="P157" s="396"/>
      <c r="Q157" s="396"/>
      <c r="R157" s="396"/>
      <c r="S157" s="396"/>
    </row>
    <row r="158" spans="1:19" ht="18.75">
      <c r="A158" s="265"/>
      <c r="B158" s="266"/>
      <c r="C158" s="265"/>
      <c r="D158" s="267"/>
      <c r="E158" s="267"/>
      <c r="F158" s="267"/>
      <c r="G158" s="267"/>
      <c r="H158" s="267"/>
      <c r="I158" s="267"/>
      <c r="J158" s="267"/>
      <c r="K158" s="267"/>
      <c r="L158" s="260"/>
      <c r="M158" s="396"/>
      <c r="N158" s="396"/>
      <c r="O158" s="396"/>
      <c r="P158" s="396"/>
      <c r="Q158" s="396"/>
      <c r="R158" s="396"/>
      <c r="S158" s="396"/>
    </row>
    <row r="159" spans="1:19" ht="18.75">
      <c r="A159" s="265"/>
      <c r="B159" s="266"/>
      <c r="C159" s="265"/>
      <c r="D159" s="267"/>
      <c r="E159" s="267"/>
      <c r="F159" s="267"/>
      <c r="G159" s="267"/>
      <c r="H159" s="267"/>
      <c r="I159" s="267"/>
      <c r="J159" s="267"/>
      <c r="K159" s="267"/>
      <c r="L159" s="260"/>
      <c r="M159" s="396"/>
      <c r="N159" s="396"/>
      <c r="O159" s="396"/>
      <c r="P159" s="396"/>
      <c r="Q159" s="396"/>
      <c r="R159" s="396"/>
      <c r="S159" s="396"/>
    </row>
    <row r="160" spans="1:19" ht="18.75">
      <c r="A160" s="265"/>
      <c r="B160" s="266"/>
      <c r="C160" s="265"/>
      <c r="D160" s="267"/>
      <c r="E160" s="267"/>
      <c r="F160" s="267"/>
      <c r="G160" s="267"/>
      <c r="H160" s="267"/>
      <c r="I160" s="267"/>
      <c r="J160" s="267"/>
      <c r="K160" s="267"/>
      <c r="L160" s="260"/>
      <c r="M160" s="396"/>
      <c r="N160" s="396"/>
      <c r="O160" s="396"/>
      <c r="P160" s="396"/>
      <c r="Q160" s="396"/>
      <c r="R160" s="396"/>
      <c r="S160" s="396"/>
    </row>
    <row r="161" spans="1:19" ht="18.75">
      <c r="A161" s="265"/>
      <c r="B161" s="266"/>
      <c r="C161" s="265"/>
      <c r="D161" s="267"/>
      <c r="E161" s="267"/>
      <c r="F161" s="267"/>
      <c r="G161" s="267"/>
      <c r="H161" s="267"/>
      <c r="I161" s="267"/>
      <c r="J161" s="267"/>
      <c r="K161" s="267"/>
      <c r="L161" s="260"/>
      <c r="M161" s="396"/>
      <c r="N161" s="396"/>
      <c r="O161" s="396"/>
      <c r="P161" s="396"/>
      <c r="Q161" s="396"/>
      <c r="R161" s="396"/>
      <c r="S161" s="396"/>
    </row>
    <row r="162" spans="1:19" ht="18.75">
      <c r="A162" s="265"/>
      <c r="B162" s="266"/>
      <c r="C162" s="265"/>
      <c r="D162" s="267"/>
      <c r="E162" s="267"/>
      <c r="F162" s="267"/>
      <c r="G162" s="267"/>
      <c r="H162" s="267"/>
      <c r="I162" s="267"/>
      <c r="J162" s="267"/>
      <c r="K162" s="267"/>
      <c r="L162" s="260"/>
      <c r="M162" s="396"/>
      <c r="N162" s="396"/>
      <c r="O162" s="396"/>
      <c r="P162" s="396"/>
      <c r="Q162" s="396"/>
      <c r="R162" s="396"/>
      <c r="S162" s="396"/>
    </row>
    <row r="163" spans="1:19" ht="18.75">
      <c r="A163" s="265"/>
      <c r="B163" s="266"/>
      <c r="C163" s="265"/>
      <c r="D163" s="267"/>
      <c r="E163" s="267"/>
      <c r="F163" s="267"/>
      <c r="G163" s="267"/>
      <c r="H163" s="267"/>
      <c r="I163" s="267"/>
      <c r="J163" s="267"/>
      <c r="K163" s="267"/>
      <c r="L163" s="260"/>
      <c r="M163" s="396"/>
      <c r="N163" s="396"/>
      <c r="O163" s="396"/>
      <c r="P163" s="396"/>
      <c r="Q163" s="396"/>
      <c r="R163" s="396"/>
      <c r="S163" s="396"/>
    </row>
    <row r="164" spans="1:19" ht="18.75">
      <c r="A164" s="265"/>
      <c r="B164" s="266"/>
      <c r="C164" s="265"/>
      <c r="D164" s="267"/>
      <c r="E164" s="267"/>
      <c r="F164" s="267"/>
      <c r="G164" s="267"/>
      <c r="H164" s="267"/>
      <c r="I164" s="267"/>
      <c r="J164" s="267"/>
      <c r="K164" s="267"/>
      <c r="L164" s="260"/>
      <c r="M164" s="396"/>
      <c r="N164" s="396"/>
      <c r="O164" s="396"/>
      <c r="P164" s="396"/>
      <c r="Q164" s="396"/>
      <c r="R164" s="396"/>
      <c r="S164" s="396"/>
    </row>
    <row r="165" spans="1:19" ht="18.75">
      <c r="A165" s="265"/>
      <c r="B165" s="266"/>
      <c r="C165" s="265"/>
      <c r="D165" s="267"/>
      <c r="E165" s="267"/>
      <c r="F165" s="267"/>
      <c r="G165" s="267"/>
      <c r="H165" s="267"/>
      <c r="I165" s="267"/>
      <c r="J165" s="267"/>
      <c r="K165" s="267"/>
      <c r="L165" s="260"/>
      <c r="M165" s="396"/>
      <c r="N165" s="396"/>
      <c r="O165" s="396"/>
      <c r="P165" s="396"/>
      <c r="Q165" s="396"/>
      <c r="R165" s="396"/>
      <c r="S165" s="396"/>
    </row>
    <row r="166" spans="1:19" ht="18.75">
      <c r="A166" s="265"/>
      <c r="B166" s="266"/>
      <c r="C166" s="265"/>
      <c r="D166" s="267"/>
      <c r="E166" s="267"/>
      <c r="F166" s="267"/>
      <c r="G166" s="267"/>
      <c r="H166" s="267"/>
      <c r="I166" s="267"/>
      <c r="J166" s="267"/>
      <c r="K166" s="267"/>
      <c r="L166" s="260"/>
      <c r="M166" s="396"/>
      <c r="N166" s="396"/>
      <c r="O166" s="396"/>
      <c r="P166" s="396"/>
      <c r="Q166" s="396"/>
      <c r="R166" s="396"/>
      <c r="S166" s="396"/>
    </row>
    <row r="167" spans="1:19" ht="18.75">
      <c r="A167" s="265"/>
      <c r="B167" s="266"/>
      <c r="C167" s="265"/>
      <c r="D167" s="267"/>
      <c r="E167" s="267"/>
      <c r="F167" s="267"/>
      <c r="G167" s="267"/>
      <c r="H167" s="267"/>
      <c r="I167" s="267"/>
      <c r="J167" s="267"/>
      <c r="K167" s="267"/>
      <c r="L167" s="260"/>
      <c r="M167" s="396"/>
      <c r="N167" s="396"/>
      <c r="O167" s="396"/>
      <c r="P167" s="396"/>
      <c r="Q167" s="396"/>
      <c r="R167" s="396"/>
      <c r="S167" s="396"/>
    </row>
    <row r="168" spans="1:19" ht="18.75">
      <c r="A168" s="265"/>
      <c r="B168" s="266"/>
      <c r="C168" s="265"/>
      <c r="D168" s="267"/>
      <c r="E168" s="267"/>
      <c r="F168" s="267"/>
      <c r="G168" s="267"/>
      <c r="H168" s="267"/>
      <c r="I168" s="267"/>
      <c r="J168" s="267"/>
      <c r="K168" s="267"/>
      <c r="L168" s="260"/>
      <c r="M168" s="396"/>
      <c r="N168" s="396"/>
      <c r="O168" s="396"/>
      <c r="P168" s="396"/>
      <c r="Q168" s="396"/>
      <c r="R168" s="396"/>
      <c r="S168" s="396"/>
    </row>
    <row r="169" spans="1:19" ht="18.75">
      <c r="A169" s="265"/>
      <c r="B169" s="266"/>
      <c r="C169" s="265"/>
      <c r="D169" s="267"/>
      <c r="E169" s="267"/>
      <c r="F169" s="267"/>
      <c r="G169" s="267"/>
      <c r="H169" s="267"/>
      <c r="I169" s="267"/>
      <c r="J169" s="267"/>
      <c r="K169" s="267"/>
      <c r="L169" s="260"/>
      <c r="M169" s="396"/>
      <c r="N169" s="396"/>
      <c r="O169" s="396"/>
      <c r="P169" s="396"/>
      <c r="Q169" s="396"/>
      <c r="R169" s="396"/>
      <c r="S169" s="396"/>
    </row>
    <row r="170" spans="1:19" ht="18.75">
      <c r="A170" s="265"/>
      <c r="B170" s="266"/>
      <c r="C170" s="265"/>
      <c r="D170" s="267"/>
      <c r="E170" s="267"/>
      <c r="F170" s="267"/>
      <c r="G170" s="267"/>
      <c r="H170" s="267"/>
      <c r="I170" s="267"/>
      <c r="J170" s="267"/>
      <c r="K170" s="267"/>
      <c r="L170" s="260"/>
      <c r="M170" s="396"/>
      <c r="N170" s="396"/>
      <c r="O170" s="396"/>
      <c r="P170" s="396"/>
      <c r="Q170" s="396"/>
      <c r="R170" s="396"/>
      <c r="S170" s="396"/>
    </row>
    <row r="171" spans="1:19" ht="18.75">
      <c r="A171" s="265"/>
      <c r="B171" s="266"/>
      <c r="C171" s="265"/>
      <c r="D171" s="267"/>
      <c r="E171" s="267"/>
      <c r="F171" s="267"/>
      <c r="G171" s="267"/>
      <c r="H171" s="267"/>
      <c r="I171" s="267"/>
      <c r="J171" s="267"/>
      <c r="K171" s="267"/>
      <c r="L171" s="260"/>
      <c r="M171" s="396"/>
      <c r="N171" s="396"/>
      <c r="O171" s="396"/>
      <c r="P171" s="396"/>
      <c r="Q171" s="396"/>
      <c r="R171" s="396"/>
      <c r="S171" s="396"/>
    </row>
    <row r="172" spans="1:19" ht="18.75">
      <c r="A172" s="265"/>
      <c r="B172" s="266"/>
      <c r="C172" s="265"/>
      <c r="D172" s="267"/>
      <c r="E172" s="267"/>
      <c r="F172" s="267"/>
      <c r="G172" s="267"/>
      <c r="H172" s="267"/>
      <c r="I172" s="267"/>
      <c r="J172" s="267"/>
      <c r="K172" s="267"/>
      <c r="L172" s="260"/>
      <c r="M172" s="396"/>
      <c r="N172" s="396"/>
      <c r="O172" s="396"/>
      <c r="P172" s="396"/>
      <c r="Q172" s="396"/>
      <c r="R172" s="396"/>
      <c r="S172" s="396"/>
    </row>
    <row r="173" spans="1:19" ht="18.75">
      <c r="A173" s="265"/>
      <c r="B173" s="266"/>
      <c r="C173" s="265"/>
      <c r="D173" s="267"/>
      <c r="E173" s="267"/>
      <c r="F173" s="267"/>
      <c r="G173" s="267"/>
      <c r="H173" s="267"/>
      <c r="I173" s="267"/>
      <c r="J173" s="267"/>
      <c r="K173" s="267"/>
      <c r="L173" s="260"/>
      <c r="M173" s="396"/>
      <c r="N173" s="396"/>
      <c r="O173" s="396"/>
      <c r="P173" s="396"/>
      <c r="Q173" s="396"/>
      <c r="R173" s="396"/>
      <c r="S173" s="396"/>
    </row>
    <row r="174" spans="1:19" ht="18.75">
      <c r="A174" s="265"/>
      <c r="B174" s="266"/>
      <c r="C174" s="265"/>
      <c r="D174" s="267"/>
      <c r="E174" s="267"/>
      <c r="F174" s="267"/>
      <c r="G174" s="267"/>
      <c r="H174" s="267"/>
      <c r="I174" s="267"/>
      <c r="J174" s="267"/>
      <c r="K174" s="267"/>
      <c r="L174" s="260"/>
      <c r="M174" s="396"/>
      <c r="N174" s="396"/>
      <c r="O174" s="396"/>
      <c r="P174" s="396"/>
      <c r="Q174" s="396"/>
      <c r="R174" s="396"/>
      <c r="S174" s="396"/>
    </row>
    <row r="175" spans="1:19" ht="18.75">
      <c r="A175" s="265"/>
      <c r="B175" s="266"/>
      <c r="C175" s="265"/>
      <c r="D175" s="267"/>
      <c r="E175" s="267"/>
      <c r="F175" s="267"/>
      <c r="G175" s="267"/>
      <c r="H175" s="267"/>
      <c r="I175" s="267"/>
      <c r="J175" s="267"/>
      <c r="K175" s="267"/>
      <c r="L175" s="260"/>
      <c r="M175" s="396"/>
      <c r="N175" s="396"/>
      <c r="O175" s="396"/>
      <c r="P175" s="396"/>
      <c r="Q175" s="396"/>
      <c r="R175" s="396"/>
      <c r="S175" s="396"/>
    </row>
    <row r="176" spans="1:19" ht="18.75">
      <c r="A176" s="265"/>
      <c r="B176" s="266"/>
      <c r="C176" s="265"/>
      <c r="D176" s="267"/>
      <c r="E176" s="267"/>
      <c r="F176" s="267"/>
      <c r="G176" s="267"/>
      <c r="H176" s="267"/>
      <c r="I176" s="267"/>
      <c r="J176" s="267"/>
      <c r="K176" s="267"/>
      <c r="L176" s="260"/>
      <c r="M176" s="396"/>
      <c r="N176" s="396"/>
      <c r="O176" s="396"/>
      <c r="P176" s="396"/>
      <c r="Q176" s="396"/>
      <c r="R176" s="396"/>
      <c r="S176" s="396"/>
    </row>
    <row r="177" spans="1:19" ht="18.75">
      <c r="A177" s="265"/>
      <c r="B177" s="266"/>
      <c r="C177" s="265"/>
      <c r="D177" s="267"/>
      <c r="E177" s="267"/>
      <c r="F177" s="267"/>
      <c r="G177" s="267"/>
      <c r="H177" s="267"/>
      <c r="I177" s="267"/>
      <c r="J177" s="267"/>
      <c r="K177" s="267"/>
      <c r="L177" s="260"/>
      <c r="M177" s="396"/>
      <c r="N177" s="396"/>
      <c r="O177" s="396"/>
      <c r="P177" s="396"/>
      <c r="Q177" s="396"/>
      <c r="R177" s="396"/>
      <c r="S177" s="396"/>
    </row>
    <row r="178" spans="1:19" ht="18.75">
      <c r="A178" s="265"/>
      <c r="B178" s="266"/>
      <c r="C178" s="265"/>
      <c r="D178" s="267"/>
      <c r="E178" s="267"/>
      <c r="F178" s="267"/>
      <c r="G178" s="267"/>
      <c r="H178" s="267"/>
      <c r="I178" s="267"/>
      <c r="J178" s="267"/>
      <c r="K178" s="267"/>
      <c r="L178" s="260"/>
      <c r="M178" s="396"/>
      <c r="N178" s="396"/>
      <c r="O178" s="396"/>
      <c r="P178" s="396"/>
      <c r="Q178" s="396"/>
      <c r="R178" s="396"/>
      <c r="S178" s="396"/>
    </row>
    <row r="179" spans="1:19" ht="18.75">
      <c r="A179" s="265"/>
      <c r="B179" s="266"/>
      <c r="C179" s="265"/>
      <c r="D179" s="267"/>
      <c r="E179" s="267"/>
      <c r="F179" s="267"/>
      <c r="G179" s="267"/>
      <c r="H179" s="267"/>
      <c r="I179" s="267"/>
      <c r="J179" s="267"/>
      <c r="K179" s="267"/>
      <c r="L179" s="260"/>
      <c r="M179" s="396"/>
      <c r="N179" s="396"/>
      <c r="O179" s="396"/>
      <c r="P179" s="396"/>
      <c r="Q179" s="396"/>
      <c r="R179" s="396"/>
      <c r="S179" s="396"/>
    </row>
    <row r="180" spans="1:19" ht="18.75">
      <c r="A180" s="265"/>
      <c r="B180" s="266"/>
      <c r="C180" s="265"/>
      <c r="D180" s="267"/>
      <c r="E180" s="267"/>
      <c r="F180" s="267"/>
      <c r="G180" s="267"/>
      <c r="H180" s="267"/>
      <c r="I180" s="267"/>
      <c r="J180" s="267"/>
      <c r="K180" s="267"/>
      <c r="L180" s="260"/>
      <c r="M180" s="396"/>
      <c r="N180" s="396"/>
      <c r="O180" s="396"/>
      <c r="P180" s="396"/>
      <c r="Q180" s="396"/>
      <c r="R180" s="396"/>
      <c r="S180" s="396"/>
    </row>
    <row r="181" spans="1:19" ht="18.75">
      <c r="A181" s="265"/>
      <c r="B181" s="266"/>
      <c r="C181" s="265"/>
      <c r="D181" s="267"/>
      <c r="E181" s="267"/>
      <c r="F181" s="267"/>
      <c r="G181" s="267"/>
      <c r="H181" s="267"/>
      <c r="I181" s="267"/>
      <c r="J181" s="267"/>
      <c r="K181" s="267"/>
      <c r="L181" s="260"/>
      <c r="M181" s="396"/>
      <c r="N181" s="396"/>
      <c r="O181" s="396"/>
      <c r="P181" s="396"/>
      <c r="Q181" s="396"/>
      <c r="R181" s="396"/>
      <c r="S181" s="396"/>
    </row>
    <row r="182" spans="1:19" ht="18.75">
      <c r="A182" s="265"/>
      <c r="B182" s="266"/>
      <c r="C182" s="265"/>
      <c r="D182" s="267"/>
      <c r="E182" s="267"/>
      <c r="F182" s="267"/>
      <c r="G182" s="267"/>
      <c r="H182" s="267"/>
      <c r="I182" s="267"/>
      <c r="J182" s="267"/>
      <c r="K182" s="267"/>
      <c r="L182" s="260"/>
      <c r="M182" s="396"/>
      <c r="N182" s="396"/>
      <c r="O182" s="396"/>
      <c r="P182" s="396"/>
      <c r="Q182" s="396"/>
      <c r="R182" s="396"/>
      <c r="S182" s="396"/>
    </row>
    <row r="183" spans="1:19" ht="18.75">
      <c r="A183" s="265"/>
      <c r="B183" s="266"/>
      <c r="C183" s="265"/>
      <c r="D183" s="267"/>
      <c r="E183" s="267"/>
      <c r="F183" s="267"/>
      <c r="G183" s="267"/>
      <c r="H183" s="267"/>
      <c r="I183" s="267"/>
      <c r="J183" s="267"/>
      <c r="K183" s="267"/>
      <c r="L183" s="396"/>
      <c r="M183" s="396"/>
      <c r="N183" s="396"/>
      <c r="O183" s="396"/>
      <c r="P183" s="396"/>
      <c r="Q183" s="396"/>
      <c r="R183" s="396"/>
      <c r="S183" s="396"/>
    </row>
    <row r="184" spans="1:19" ht="18.75">
      <c r="A184" s="265"/>
      <c r="B184" s="266"/>
      <c r="C184" s="265"/>
      <c r="D184" s="267"/>
      <c r="E184" s="267"/>
      <c r="F184" s="267"/>
      <c r="G184" s="267"/>
      <c r="H184" s="267"/>
      <c r="I184" s="267"/>
      <c r="J184" s="267"/>
      <c r="K184" s="267"/>
      <c r="L184" s="396"/>
      <c r="M184" s="396"/>
      <c r="N184" s="396"/>
      <c r="O184" s="396"/>
      <c r="P184" s="396"/>
      <c r="Q184" s="396"/>
      <c r="R184" s="396"/>
      <c r="S184" s="396"/>
    </row>
    <row r="185" spans="1:19" ht="18.75">
      <c r="A185" s="265"/>
      <c r="B185" s="266"/>
      <c r="C185" s="265"/>
      <c r="D185" s="267"/>
      <c r="E185" s="267"/>
      <c r="F185" s="267"/>
      <c r="G185" s="267"/>
      <c r="H185" s="267"/>
      <c r="I185" s="267"/>
      <c r="J185" s="267"/>
      <c r="K185" s="267"/>
      <c r="L185" s="396"/>
      <c r="M185" s="396"/>
      <c r="N185" s="396"/>
      <c r="O185" s="396"/>
      <c r="P185" s="396"/>
      <c r="Q185" s="396"/>
      <c r="R185" s="396"/>
      <c r="S185" s="396"/>
    </row>
    <row r="186" spans="1:19" ht="18.75">
      <c r="A186" s="265"/>
      <c r="B186" s="266"/>
      <c r="C186" s="265"/>
      <c r="D186" s="267"/>
      <c r="E186" s="267"/>
      <c r="F186" s="267"/>
      <c r="G186" s="267"/>
      <c r="H186" s="267"/>
      <c r="I186" s="267"/>
      <c r="J186" s="267"/>
      <c r="K186" s="267"/>
      <c r="L186" s="396"/>
      <c r="M186" s="396"/>
      <c r="N186" s="396"/>
      <c r="O186" s="396"/>
      <c r="P186" s="396"/>
      <c r="Q186" s="396"/>
      <c r="R186" s="396"/>
      <c r="S186" s="396"/>
    </row>
    <row r="187" spans="1:19" ht="18.75">
      <c r="A187" s="265"/>
      <c r="B187" s="266"/>
      <c r="C187" s="265"/>
      <c r="D187" s="267"/>
      <c r="E187" s="267"/>
      <c r="F187" s="267"/>
      <c r="G187" s="267"/>
      <c r="H187" s="267"/>
      <c r="I187" s="267"/>
      <c r="J187" s="267"/>
      <c r="K187" s="267"/>
      <c r="L187" s="396"/>
      <c r="M187" s="396"/>
      <c r="N187" s="396"/>
      <c r="O187" s="396"/>
      <c r="P187" s="396"/>
      <c r="Q187" s="396"/>
      <c r="R187" s="396"/>
      <c r="S187" s="396"/>
    </row>
    <row r="188" spans="1:19" ht="18.75">
      <c r="A188" s="265"/>
      <c r="B188" s="266"/>
      <c r="C188" s="265"/>
      <c r="D188" s="267"/>
      <c r="E188" s="267"/>
      <c r="F188" s="267"/>
      <c r="G188" s="267"/>
      <c r="H188" s="267"/>
      <c r="I188" s="267"/>
      <c r="J188" s="267"/>
      <c r="K188" s="267"/>
      <c r="L188" s="396"/>
      <c r="M188" s="396"/>
      <c r="N188" s="396"/>
      <c r="O188" s="396"/>
      <c r="P188" s="396"/>
      <c r="Q188" s="396"/>
      <c r="R188" s="396"/>
      <c r="S188" s="396"/>
    </row>
    <row r="189" spans="1:19" ht="18.75">
      <c r="A189" s="265"/>
      <c r="B189" s="266"/>
      <c r="C189" s="265"/>
      <c r="D189" s="267"/>
      <c r="E189" s="267"/>
      <c r="F189" s="267"/>
      <c r="G189" s="267"/>
      <c r="H189" s="267"/>
      <c r="I189" s="267"/>
      <c r="J189" s="267"/>
      <c r="K189" s="267"/>
      <c r="L189" s="396"/>
      <c r="M189" s="396"/>
      <c r="N189" s="396"/>
      <c r="O189" s="396"/>
      <c r="P189" s="396"/>
      <c r="Q189" s="396"/>
      <c r="R189" s="396"/>
      <c r="S189" s="396"/>
    </row>
    <row r="190" spans="1:19" ht="18.75">
      <c r="A190" s="265"/>
      <c r="B190" s="266"/>
      <c r="C190" s="265"/>
      <c r="D190" s="267"/>
      <c r="E190" s="267"/>
      <c r="F190" s="267"/>
      <c r="G190" s="267"/>
      <c r="H190" s="267"/>
      <c r="I190" s="267"/>
      <c r="J190" s="267"/>
      <c r="K190" s="267"/>
      <c r="L190" s="396"/>
      <c r="M190" s="396"/>
      <c r="N190" s="396"/>
      <c r="O190" s="396"/>
      <c r="P190" s="396"/>
      <c r="Q190" s="396"/>
      <c r="R190" s="396"/>
      <c r="S190" s="396"/>
    </row>
    <row r="191" spans="1:19" ht="18.75">
      <c r="A191" s="265"/>
      <c r="B191" s="266"/>
      <c r="C191" s="265"/>
      <c r="D191" s="267"/>
      <c r="E191" s="267"/>
      <c r="F191" s="267"/>
      <c r="G191" s="267"/>
      <c r="H191" s="267"/>
      <c r="I191" s="267"/>
      <c r="J191" s="267"/>
      <c r="K191" s="267"/>
      <c r="L191" s="396"/>
      <c r="M191" s="396"/>
      <c r="N191" s="396"/>
      <c r="O191" s="396"/>
      <c r="P191" s="396"/>
      <c r="Q191" s="396"/>
      <c r="R191" s="396"/>
      <c r="S191" s="396"/>
    </row>
    <row r="192" spans="1:19" ht="18.75">
      <c r="A192" s="265"/>
      <c r="B192" s="266"/>
      <c r="C192" s="265"/>
      <c r="D192" s="267"/>
      <c r="E192" s="267"/>
      <c r="F192" s="267"/>
      <c r="G192" s="267"/>
      <c r="H192" s="267"/>
      <c r="I192" s="267"/>
      <c r="J192" s="267"/>
      <c r="K192" s="267"/>
      <c r="L192" s="396"/>
      <c r="M192" s="396"/>
      <c r="N192" s="396"/>
      <c r="O192" s="396"/>
      <c r="P192" s="396"/>
      <c r="Q192" s="396"/>
      <c r="R192" s="396"/>
      <c r="S192" s="396"/>
    </row>
    <row r="193" spans="1:19" ht="18.75">
      <c r="A193" s="265"/>
      <c r="B193" s="266"/>
      <c r="C193" s="265"/>
      <c r="D193" s="267"/>
      <c r="E193" s="267"/>
      <c r="F193" s="267"/>
      <c r="G193" s="267"/>
      <c r="H193" s="267"/>
      <c r="I193" s="267"/>
      <c r="J193" s="267"/>
      <c r="K193" s="267"/>
      <c r="L193" s="396"/>
      <c r="M193" s="396"/>
      <c r="N193" s="396"/>
      <c r="O193" s="396"/>
      <c r="P193" s="396"/>
      <c r="Q193" s="396"/>
      <c r="R193" s="396"/>
      <c r="S193" s="396"/>
    </row>
    <row r="194" spans="1:19" ht="18.75">
      <c r="A194" s="265"/>
      <c r="B194" s="266"/>
      <c r="C194" s="265"/>
      <c r="D194" s="267"/>
      <c r="E194" s="267"/>
      <c r="F194" s="267"/>
      <c r="G194" s="267"/>
      <c r="H194" s="267"/>
      <c r="I194" s="267"/>
      <c r="J194" s="267"/>
      <c r="K194" s="267"/>
      <c r="L194" s="396"/>
      <c r="M194" s="396"/>
      <c r="N194" s="396"/>
      <c r="O194" s="396"/>
      <c r="P194" s="396"/>
      <c r="Q194" s="396"/>
      <c r="R194" s="396"/>
      <c r="S194" s="396"/>
    </row>
    <row r="195" spans="1:19" ht="18.75">
      <c r="A195" s="265"/>
      <c r="B195" s="266"/>
      <c r="C195" s="265"/>
      <c r="D195" s="267"/>
      <c r="E195" s="267"/>
      <c r="F195" s="267"/>
      <c r="G195" s="267"/>
      <c r="H195" s="267"/>
      <c r="I195" s="267"/>
      <c r="J195" s="267"/>
      <c r="K195" s="267"/>
      <c r="L195" s="396"/>
      <c r="M195" s="396"/>
      <c r="N195" s="396"/>
      <c r="O195" s="396"/>
      <c r="P195" s="396"/>
      <c r="Q195" s="396"/>
      <c r="R195" s="396"/>
      <c r="S195" s="396"/>
    </row>
    <row r="196" spans="1:19" ht="18.75">
      <c r="A196" s="265"/>
      <c r="B196" s="266"/>
      <c r="C196" s="265"/>
      <c r="D196" s="267"/>
      <c r="E196" s="267"/>
      <c r="F196" s="267"/>
      <c r="G196" s="267"/>
      <c r="H196" s="267"/>
      <c r="I196" s="267"/>
      <c r="J196" s="267"/>
      <c r="K196" s="267"/>
      <c r="L196" s="396"/>
      <c r="M196" s="396"/>
      <c r="N196" s="396"/>
      <c r="O196" s="396"/>
      <c r="P196" s="396"/>
      <c r="Q196" s="396"/>
      <c r="R196" s="396"/>
      <c r="S196" s="396"/>
    </row>
    <row r="197" spans="1:19" ht="18.75">
      <c r="A197" s="265"/>
      <c r="B197" s="266"/>
      <c r="C197" s="265"/>
      <c r="D197" s="267"/>
      <c r="E197" s="267"/>
      <c r="F197" s="267"/>
      <c r="G197" s="267"/>
      <c r="H197" s="267"/>
      <c r="I197" s="267"/>
      <c r="J197" s="267"/>
      <c r="K197" s="267"/>
      <c r="L197" s="396"/>
      <c r="M197" s="396"/>
      <c r="N197" s="396"/>
      <c r="O197" s="396"/>
      <c r="P197" s="396"/>
      <c r="Q197" s="396"/>
      <c r="R197" s="396"/>
      <c r="S197" s="396"/>
    </row>
    <row r="198" spans="1:19" ht="18.75">
      <c r="A198" s="265"/>
      <c r="B198" s="266"/>
      <c r="C198" s="265"/>
      <c r="D198" s="267"/>
      <c r="E198" s="267"/>
      <c r="F198" s="267"/>
      <c r="G198" s="267"/>
      <c r="H198" s="267"/>
      <c r="I198" s="267"/>
      <c r="J198" s="267"/>
      <c r="K198" s="267"/>
      <c r="L198" s="396"/>
      <c r="M198" s="396"/>
      <c r="N198" s="396"/>
      <c r="O198" s="396"/>
      <c r="P198" s="396"/>
      <c r="Q198" s="396"/>
      <c r="R198" s="396"/>
      <c r="S198" s="396"/>
    </row>
    <row r="199" spans="1:19" ht="18.75">
      <c r="A199" s="265"/>
      <c r="B199" s="266"/>
      <c r="C199" s="265"/>
      <c r="D199" s="267"/>
      <c r="E199" s="267"/>
      <c r="F199" s="267"/>
      <c r="G199" s="267"/>
      <c r="H199" s="267"/>
      <c r="I199" s="267"/>
      <c r="J199" s="267"/>
      <c r="K199" s="267"/>
      <c r="L199" s="396"/>
      <c r="M199" s="396"/>
      <c r="N199" s="396"/>
      <c r="O199" s="396"/>
      <c r="P199" s="396"/>
      <c r="Q199" s="396"/>
      <c r="R199" s="396"/>
      <c r="S199" s="396"/>
    </row>
  </sheetData>
  <sheetProtection/>
  <mergeCells count="15">
    <mergeCell ref="R6:R7"/>
    <mergeCell ref="S6:S7"/>
    <mergeCell ref="T6:T7"/>
    <mergeCell ref="A4:S4"/>
    <mergeCell ref="A6:A7"/>
    <mergeCell ref="C6:C7"/>
    <mergeCell ref="D6:K6"/>
    <mergeCell ref="L6:L7"/>
    <mergeCell ref="M6:M7"/>
    <mergeCell ref="N6:N7"/>
    <mergeCell ref="L2:U2"/>
    <mergeCell ref="U6:U7"/>
    <mergeCell ref="O6:O7"/>
    <mergeCell ref="P6:P7"/>
    <mergeCell ref="Q6:Q7"/>
  </mergeCells>
  <printOptions/>
  <pageMargins left="0.75" right="0.17" top="0.52" bottom="0.25" header="0.5" footer="0.17"/>
  <pageSetup fitToHeight="0" fitToWidth="1" horizontalDpi="600" verticalDpi="600" orientation="portrait" paperSize="9" scale="46" r:id="rId1"/>
  <rowBreaks count="1" manualBreakCount="1">
    <brk id="4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2"/>
  <sheetViews>
    <sheetView tabSelected="1" view="pageBreakPreview" zoomScale="60" zoomScalePageLayoutView="0" workbookViewId="0" topLeftCell="A1">
      <selection activeCell="C4" sqref="C4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  <col min="8" max="8" width="17.625" style="0" customWidth="1"/>
  </cols>
  <sheetData>
    <row r="1" spans="3:12" ht="15.75">
      <c r="C1" t="s">
        <v>539</v>
      </c>
      <c r="D1" s="263"/>
      <c r="E1" s="263"/>
      <c r="F1" s="263"/>
      <c r="G1" s="263"/>
      <c r="H1" s="263"/>
      <c r="I1" s="263"/>
      <c r="J1" s="263"/>
      <c r="K1" s="260"/>
      <c r="L1" s="260"/>
    </row>
    <row r="2" spans="3:12" ht="12.75" customHeight="1">
      <c r="C2" s="413" t="s">
        <v>540</v>
      </c>
      <c r="D2" s="412"/>
      <c r="E2" s="412"/>
      <c r="F2" s="412"/>
      <c r="G2" s="412"/>
      <c r="H2" s="412"/>
      <c r="I2" s="412"/>
      <c r="J2" s="412"/>
      <c r="K2" s="412"/>
      <c r="L2" s="412"/>
    </row>
    <row r="3" ht="12.75">
      <c r="C3" s="414" t="s">
        <v>602</v>
      </c>
    </row>
    <row r="4" ht="12.75">
      <c r="G4" s="5"/>
    </row>
    <row r="5" spans="1:7" ht="27.75" customHeight="1">
      <c r="A5" s="453" t="s">
        <v>220</v>
      </c>
      <c r="B5" s="453"/>
      <c r="C5" s="453"/>
      <c r="D5" s="453"/>
      <c r="E5" s="453"/>
      <c r="F5" s="453"/>
      <c r="G5" s="453"/>
    </row>
    <row r="6" spans="1:7" ht="13.5" thickBot="1">
      <c r="A6" s="1"/>
      <c r="B6" s="1"/>
      <c r="C6" s="2"/>
      <c r="D6" s="2"/>
      <c r="E6" s="4"/>
      <c r="F6" s="4"/>
      <c r="G6" s="3" t="s">
        <v>60</v>
      </c>
    </row>
    <row r="7" spans="1:9" ht="12.75" customHeight="1">
      <c r="A7" s="454" t="s">
        <v>0</v>
      </c>
      <c r="B7" s="456" t="s">
        <v>39</v>
      </c>
      <c r="C7" s="458" t="s">
        <v>1</v>
      </c>
      <c r="D7" s="460" t="s">
        <v>10</v>
      </c>
      <c r="E7" s="462" t="s">
        <v>20</v>
      </c>
      <c r="F7" s="465" t="s">
        <v>21</v>
      </c>
      <c r="G7" s="450" t="s">
        <v>542</v>
      </c>
      <c r="H7" s="450" t="s">
        <v>541</v>
      </c>
      <c r="I7" s="450" t="s">
        <v>538</v>
      </c>
    </row>
    <row r="8" spans="1:9" ht="12.75">
      <c r="A8" s="455"/>
      <c r="B8" s="457"/>
      <c r="C8" s="459"/>
      <c r="D8" s="461"/>
      <c r="E8" s="463"/>
      <c r="F8" s="466"/>
      <c r="G8" s="451"/>
      <c r="H8" s="451"/>
      <c r="I8" s="451"/>
    </row>
    <row r="9" spans="1:9" ht="12.75">
      <c r="A9" s="455"/>
      <c r="B9" s="457"/>
      <c r="C9" s="459"/>
      <c r="D9" s="461"/>
      <c r="E9" s="463"/>
      <c r="F9" s="466"/>
      <c r="G9" s="451"/>
      <c r="H9" s="451"/>
      <c r="I9" s="451"/>
    </row>
    <row r="10" spans="1:9" ht="12.75">
      <c r="A10" s="455"/>
      <c r="B10" s="457"/>
      <c r="C10" s="459"/>
      <c r="D10" s="461"/>
      <c r="E10" s="463"/>
      <c r="F10" s="466"/>
      <c r="G10" s="451"/>
      <c r="H10" s="451"/>
      <c r="I10" s="451"/>
    </row>
    <row r="11" spans="1:9" ht="12.75">
      <c r="A11" s="455"/>
      <c r="B11" s="457"/>
      <c r="C11" s="459"/>
      <c r="D11" s="461"/>
      <c r="E11" s="463"/>
      <c r="F11" s="466"/>
      <c r="G11" s="451"/>
      <c r="H11" s="451"/>
      <c r="I11" s="451"/>
    </row>
    <row r="12" spans="1:9" ht="12.75">
      <c r="A12" s="455"/>
      <c r="B12" s="457"/>
      <c r="C12" s="459"/>
      <c r="D12" s="461"/>
      <c r="E12" s="464"/>
      <c r="F12" s="466"/>
      <c r="G12" s="452"/>
      <c r="H12" s="452"/>
      <c r="I12" s="452"/>
    </row>
    <row r="13" spans="1:9" ht="37.5">
      <c r="A13" s="108" t="s">
        <v>38</v>
      </c>
      <c r="B13" s="109" t="s">
        <v>40</v>
      </c>
      <c r="C13" s="91"/>
      <c r="D13" s="25"/>
      <c r="E13" s="110"/>
      <c r="F13" s="26"/>
      <c r="G13" s="27">
        <f>G332</f>
        <v>413351301.40000004</v>
      </c>
      <c r="H13" s="27">
        <f>H332</f>
        <v>208782830.23</v>
      </c>
      <c r="I13" s="415">
        <f>H13/G13*100</f>
        <v>50.50977933851014</v>
      </c>
    </row>
    <row r="14" spans="1:9" ht="18.75">
      <c r="A14" s="132" t="s">
        <v>16</v>
      </c>
      <c r="B14" s="129" t="s">
        <v>40</v>
      </c>
      <c r="C14" s="131" t="s">
        <v>2</v>
      </c>
      <c r="D14" s="158"/>
      <c r="E14" s="131"/>
      <c r="F14" s="169"/>
      <c r="G14" s="21">
        <f>G15+G18+G54+G57</f>
        <v>26532915.73</v>
      </c>
      <c r="H14" s="21">
        <f>H15+H18+H54+H57</f>
        <v>12101441.469999999</v>
      </c>
      <c r="I14" s="415">
        <f aca="true" t="shared" si="0" ref="I14:I78">H14/G14*100</f>
        <v>45.609165585662524</v>
      </c>
    </row>
    <row r="15" spans="1:9" ht="32.25" customHeight="1">
      <c r="A15" s="52" t="s">
        <v>44</v>
      </c>
      <c r="B15" s="128" t="s">
        <v>40</v>
      </c>
      <c r="C15" s="37" t="s">
        <v>2</v>
      </c>
      <c r="D15" s="92" t="s">
        <v>11</v>
      </c>
      <c r="E15" s="7"/>
      <c r="F15" s="162"/>
      <c r="G15" s="20">
        <f>G16</f>
        <v>334500</v>
      </c>
      <c r="H15" s="20">
        <f>H16</f>
        <v>174858.66</v>
      </c>
      <c r="I15" s="415">
        <f t="shared" si="0"/>
        <v>52.27463677130045</v>
      </c>
    </row>
    <row r="16" spans="1:9" ht="21.75" customHeight="1">
      <c r="A16" s="216" t="s">
        <v>226</v>
      </c>
      <c r="B16" s="128" t="s">
        <v>40</v>
      </c>
      <c r="C16" s="215" t="s">
        <v>2</v>
      </c>
      <c r="D16" s="212" t="s">
        <v>11</v>
      </c>
      <c r="E16" s="203" t="s">
        <v>101</v>
      </c>
      <c r="F16" s="213"/>
      <c r="G16" s="214">
        <f>G17</f>
        <v>334500</v>
      </c>
      <c r="H16" s="214">
        <f>H17</f>
        <v>174858.66</v>
      </c>
      <c r="I16" s="415">
        <f t="shared" si="0"/>
        <v>52.27463677130045</v>
      </c>
    </row>
    <row r="17" spans="1:9" ht="14.25" customHeight="1">
      <c r="A17" s="80" t="s">
        <v>103</v>
      </c>
      <c r="B17" s="128" t="s">
        <v>40</v>
      </c>
      <c r="C17" s="38" t="s">
        <v>2</v>
      </c>
      <c r="D17" s="69" t="s">
        <v>11</v>
      </c>
      <c r="E17" s="8" t="s">
        <v>101</v>
      </c>
      <c r="F17" s="170" t="s">
        <v>105</v>
      </c>
      <c r="G17" s="19">
        <v>334500</v>
      </c>
      <c r="H17" s="19">
        <v>174858.66</v>
      </c>
      <c r="I17" s="415">
        <f t="shared" si="0"/>
        <v>52.27463677130045</v>
      </c>
    </row>
    <row r="18" spans="1:9" ht="29.25" customHeight="1">
      <c r="A18" s="28" t="s">
        <v>34</v>
      </c>
      <c r="B18" s="128" t="s">
        <v>40</v>
      </c>
      <c r="C18" s="37" t="s">
        <v>2</v>
      </c>
      <c r="D18" s="92" t="s">
        <v>12</v>
      </c>
      <c r="E18" s="7"/>
      <c r="F18" s="162"/>
      <c r="G18" s="20">
        <f>G19+G25+G27+G31+G34+G37+G41+G43+G45+G47+G49+G52</f>
        <v>17567612</v>
      </c>
      <c r="H18" s="20">
        <f>H19+H25+H27+H31+H34+H37+H41+H43+H45+H47+H49+H52</f>
        <v>9091112.99</v>
      </c>
      <c r="I18" s="415">
        <f t="shared" si="0"/>
        <v>51.74928151874029</v>
      </c>
    </row>
    <row r="19" spans="1:9" ht="30.75" customHeight="1">
      <c r="A19" s="210" t="s">
        <v>117</v>
      </c>
      <c r="B19" s="128" t="s">
        <v>40</v>
      </c>
      <c r="C19" s="215" t="s">
        <v>2</v>
      </c>
      <c r="D19" s="212" t="s">
        <v>12</v>
      </c>
      <c r="E19" s="203" t="s">
        <v>100</v>
      </c>
      <c r="F19" s="213"/>
      <c r="G19" s="214">
        <f>SUM(G20:G24)</f>
        <v>15096612</v>
      </c>
      <c r="H19" s="214">
        <f>SUM(H20:H24)</f>
        <v>8224850.449999999</v>
      </c>
      <c r="I19" s="415">
        <f t="shared" si="0"/>
        <v>54.48143232402077</v>
      </c>
    </row>
    <row r="20" spans="1:9" ht="27" customHeight="1">
      <c r="A20" s="80" t="s">
        <v>106</v>
      </c>
      <c r="B20" s="128" t="s">
        <v>40</v>
      </c>
      <c r="C20" s="38" t="s">
        <v>2</v>
      </c>
      <c r="D20" s="69" t="s">
        <v>12</v>
      </c>
      <c r="E20" s="8" t="s">
        <v>100</v>
      </c>
      <c r="F20" s="170" t="s">
        <v>107</v>
      </c>
      <c r="G20" s="19">
        <v>11460430.21</v>
      </c>
      <c r="H20" s="19">
        <v>6243381.22</v>
      </c>
      <c r="I20" s="415">
        <f t="shared" si="0"/>
        <v>54.47772121636609</v>
      </c>
    </row>
    <row r="21" spans="1:9" ht="16.5" customHeight="1">
      <c r="A21" s="80" t="s">
        <v>122</v>
      </c>
      <c r="B21" s="128" t="s">
        <v>40</v>
      </c>
      <c r="C21" s="38" t="s">
        <v>123</v>
      </c>
      <c r="D21" s="69" t="s">
        <v>12</v>
      </c>
      <c r="E21" s="8" t="s">
        <v>100</v>
      </c>
      <c r="F21" s="170" t="s">
        <v>124</v>
      </c>
      <c r="G21" s="19">
        <v>133000</v>
      </c>
      <c r="H21" s="19">
        <v>69409.1</v>
      </c>
      <c r="I21" s="415">
        <f t="shared" si="0"/>
        <v>52.18729323308271</v>
      </c>
    </row>
    <row r="22" spans="1:9" ht="17.25" customHeight="1">
      <c r="A22" s="80" t="s">
        <v>102</v>
      </c>
      <c r="B22" s="128" t="s">
        <v>40</v>
      </c>
      <c r="C22" s="38" t="s">
        <v>123</v>
      </c>
      <c r="D22" s="69" t="s">
        <v>12</v>
      </c>
      <c r="E22" s="8" t="s">
        <v>100</v>
      </c>
      <c r="F22" s="170" t="s">
        <v>104</v>
      </c>
      <c r="G22" s="19">
        <v>400000</v>
      </c>
      <c r="H22" s="19">
        <v>230628.2</v>
      </c>
      <c r="I22" s="415">
        <f t="shared" si="0"/>
        <v>57.65705</v>
      </c>
    </row>
    <row r="23" spans="1:9" ht="24.75" customHeight="1">
      <c r="A23" s="80" t="s">
        <v>103</v>
      </c>
      <c r="B23" s="128" t="s">
        <v>40</v>
      </c>
      <c r="C23" s="38" t="s">
        <v>2</v>
      </c>
      <c r="D23" s="69" t="s">
        <v>12</v>
      </c>
      <c r="E23" s="8" t="s">
        <v>100</v>
      </c>
      <c r="F23" s="170" t="s">
        <v>105</v>
      </c>
      <c r="G23" s="19">
        <v>1981812</v>
      </c>
      <c r="H23" s="19">
        <v>560062.14</v>
      </c>
      <c r="I23" s="415">
        <f t="shared" si="0"/>
        <v>28.260104389316442</v>
      </c>
    </row>
    <row r="24" spans="1:9" ht="25.5" customHeight="1">
      <c r="A24" s="13" t="s">
        <v>192</v>
      </c>
      <c r="B24" s="133" t="s">
        <v>40</v>
      </c>
      <c r="C24" s="38" t="s">
        <v>2</v>
      </c>
      <c r="D24" s="69" t="s">
        <v>12</v>
      </c>
      <c r="E24" s="8" t="s">
        <v>100</v>
      </c>
      <c r="F24" s="170" t="s">
        <v>193</v>
      </c>
      <c r="G24" s="19">
        <v>1121369.79</v>
      </c>
      <c r="H24" s="19">
        <v>1121369.79</v>
      </c>
      <c r="I24" s="415">
        <f t="shared" si="0"/>
        <v>100</v>
      </c>
    </row>
    <row r="25" spans="1:9" ht="27.75" customHeight="1">
      <c r="A25" s="209" t="s">
        <v>41</v>
      </c>
      <c r="B25" s="133" t="s">
        <v>40</v>
      </c>
      <c r="C25" s="39" t="s">
        <v>2</v>
      </c>
      <c r="D25" s="71" t="s">
        <v>12</v>
      </c>
      <c r="E25" s="32" t="s">
        <v>118</v>
      </c>
      <c r="F25" s="163"/>
      <c r="G25" s="33">
        <f>G26</f>
        <v>1209000</v>
      </c>
      <c r="H25" s="33">
        <f>H26</f>
        <v>482200.23</v>
      </c>
      <c r="I25" s="415">
        <f t="shared" si="0"/>
        <v>39.88422084367246</v>
      </c>
    </row>
    <row r="26" spans="1:9" ht="28.5" customHeight="1">
      <c r="A26" s="80" t="s">
        <v>106</v>
      </c>
      <c r="B26" s="133" t="s">
        <v>40</v>
      </c>
      <c r="C26" s="64" t="s">
        <v>2</v>
      </c>
      <c r="D26" s="69" t="s">
        <v>12</v>
      </c>
      <c r="E26" s="8" t="s">
        <v>118</v>
      </c>
      <c r="F26" s="170" t="s">
        <v>107</v>
      </c>
      <c r="G26" s="19">
        <v>1209000</v>
      </c>
      <c r="H26" s="19">
        <v>482200.23</v>
      </c>
      <c r="I26" s="415">
        <f t="shared" si="0"/>
        <v>39.88422084367246</v>
      </c>
    </row>
    <row r="27" spans="1:9" ht="25.5" customHeight="1">
      <c r="A27" s="79" t="s">
        <v>61</v>
      </c>
      <c r="B27" s="128" t="s">
        <v>40</v>
      </c>
      <c r="C27" s="39" t="s">
        <v>2</v>
      </c>
      <c r="D27" s="71" t="s">
        <v>12</v>
      </c>
      <c r="E27" s="32" t="s">
        <v>119</v>
      </c>
      <c r="F27" s="163"/>
      <c r="G27" s="33">
        <f>SUM(G28:G30)</f>
        <v>346000</v>
      </c>
      <c r="H27" s="33">
        <f>SUM(H28:H30)</f>
        <v>167651.97</v>
      </c>
      <c r="I27" s="415">
        <f t="shared" si="0"/>
        <v>48.454326589595375</v>
      </c>
    </row>
    <row r="28" spans="1:9" ht="26.25" customHeight="1">
      <c r="A28" s="80" t="s">
        <v>106</v>
      </c>
      <c r="B28" s="128" t="s">
        <v>40</v>
      </c>
      <c r="C28" s="38" t="s">
        <v>2</v>
      </c>
      <c r="D28" s="69" t="s">
        <v>12</v>
      </c>
      <c r="E28" s="8" t="s">
        <v>119</v>
      </c>
      <c r="F28" s="170" t="s">
        <v>107</v>
      </c>
      <c r="G28" s="19">
        <v>265000</v>
      </c>
      <c r="H28" s="19">
        <v>140267.97</v>
      </c>
      <c r="I28" s="415">
        <f t="shared" si="0"/>
        <v>52.93130943396226</v>
      </c>
    </row>
    <row r="29" spans="1:9" ht="20.25" customHeight="1">
      <c r="A29" s="80" t="s">
        <v>122</v>
      </c>
      <c r="B29" s="128" t="s">
        <v>40</v>
      </c>
      <c r="C29" s="38" t="s">
        <v>2</v>
      </c>
      <c r="D29" s="69" t="s">
        <v>12</v>
      </c>
      <c r="E29" s="8" t="s">
        <v>119</v>
      </c>
      <c r="F29" s="170" t="s">
        <v>124</v>
      </c>
      <c r="G29" s="19">
        <v>14804</v>
      </c>
      <c r="H29" s="19">
        <v>14484</v>
      </c>
      <c r="I29" s="415">
        <f t="shared" si="0"/>
        <v>97.83842204809511</v>
      </c>
    </row>
    <row r="30" spans="1:9" ht="19.5" customHeight="1">
      <c r="A30" s="80" t="s">
        <v>103</v>
      </c>
      <c r="B30" s="128" t="s">
        <v>40</v>
      </c>
      <c r="C30" s="38" t="s">
        <v>2</v>
      </c>
      <c r="D30" s="69" t="s">
        <v>12</v>
      </c>
      <c r="E30" s="8" t="s">
        <v>119</v>
      </c>
      <c r="F30" s="170" t="s">
        <v>105</v>
      </c>
      <c r="G30" s="19">
        <v>66196</v>
      </c>
      <c r="H30" s="19">
        <v>12900</v>
      </c>
      <c r="I30" s="415">
        <f t="shared" si="0"/>
        <v>19.487582331258686</v>
      </c>
    </row>
    <row r="31" spans="1:9" ht="17.25" customHeight="1">
      <c r="A31" s="56" t="s">
        <v>47</v>
      </c>
      <c r="B31" s="128" t="s">
        <v>40</v>
      </c>
      <c r="C31" s="39" t="s">
        <v>2</v>
      </c>
      <c r="D31" s="71" t="s">
        <v>12</v>
      </c>
      <c r="E31" s="32" t="s">
        <v>120</v>
      </c>
      <c r="F31" s="163"/>
      <c r="G31" s="33">
        <f>G32+G33</f>
        <v>65000</v>
      </c>
      <c r="H31" s="33">
        <f>H32+H33</f>
        <v>21329.44</v>
      </c>
      <c r="I31" s="415">
        <f t="shared" si="0"/>
        <v>32.814523076923074</v>
      </c>
    </row>
    <row r="32" spans="1:9" ht="27" customHeight="1">
      <c r="A32" s="80" t="s">
        <v>106</v>
      </c>
      <c r="B32" s="128" t="s">
        <v>40</v>
      </c>
      <c r="C32" s="38" t="s">
        <v>2</v>
      </c>
      <c r="D32" s="69" t="s">
        <v>12</v>
      </c>
      <c r="E32" s="8" t="s">
        <v>120</v>
      </c>
      <c r="F32" s="170" t="s">
        <v>107</v>
      </c>
      <c r="G32" s="19">
        <v>64000</v>
      </c>
      <c r="H32" s="19">
        <v>21329.44</v>
      </c>
      <c r="I32" s="415">
        <f t="shared" si="0"/>
        <v>33.32725</v>
      </c>
    </row>
    <row r="33" spans="1:9" ht="18" customHeight="1">
      <c r="A33" s="80" t="s">
        <v>103</v>
      </c>
      <c r="B33" s="128" t="s">
        <v>40</v>
      </c>
      <c r="C33" s="38" t="s">
        <v>2</v>
      </c>
      <c r="D33" s="69" t="s">
        <v>12</v>
      </c>
      <c r="E33" s="8" t="s">
        <v>120</v>
      </c>
      <c r="F33" s="170" t="s">
        <v>105</v>
      </c>
      <c r="G33" s="19">
        <v>1000</v>
      </c>
      <c r="H33" s="19"/>
      <c r="I33" s="415">
        <f t="shared" si="0"/>
        <v>0</v>
      </c>
    </row>
    <row r="34" spans="1:9" ht="16.5" customHeight="1">
      <c r="A34" s="54" t="s">
        <v>62</v>
      </c>
      <c r="B34" s="128" t="s">
        <v>40</v>
      </c>
      <c r="C34" s="39" t="s">
        <v>2</v>
      </c>
      <c r="D34" s="71" t="s">
        <v>12</v>
      </c>
      <c r="E34" s="32" t="s">
        <v>121</v>
      </c>
      <c r="F34" s="163"/>
      <c r="G34" s="33">
        <f>G35+G36</f>
        <v>89000</v>
      </c>
      <c r="H34" s="33">
        <f>H35+H36</f>
        <v>18792.73</v>
      </c>
      <c r="I34" s="415">
        <f t="shared" si="0"/>
        <v>21.115426966292134</v>
      </c>
    </row>
    <row r="35" spans="1:9" ht="27" customHeight="1">
      <c r="A35" s="80" t="s">
        <v>106</v>
      </c>
      <c r="B35" s="128" t="s">
        <v>40</v>
      </c>
      <c r="C35" s="38" t="s">
        <v>2</v>
      </c>
      <c r="D35" s="69" t="s">
        <v>12</v>
      </c>
      <c r="E35" s="8" t="s">
        <v>121</v>
      </c>
      <c r="F35" s="170" t="s">
        <v>107</v>
      </c>
      <c r="G35" s="19">
        <v>82000</v>
      </c>
      <c r="H35" s="19">
        <v>18792.73</v>
      </c>
      <c r="I35" s="415">
        <f t="shared" si="0"/>
        <v>22.917963414634144</v>
      </c>
    </row>
    <row r="36" spans="1:9" ht="20.25" customHeight="1">
      <c r="A36" s="80" t="s">
        <v>103</v>
      </c>
      <c r="B36" s="128" t="s">
        <v>40</v>
      </c>
      <c r="C36" s="38" t="s">
        <v>2</v>
      </c>
      <c r="D36" s="69" t="s">
        <v>12</v>
      </c>
      <c r="E36" s="8" t="s">
        <v>121</v>
      </c>
      <c r="F36" s="170" t="s">
        <v>105</v>
      </c>
      <c r="G36" s="19">
        <v>7000</v>
      </c>
      <c r="H36" s="19"/>
      <c r="I36" s="415">
        <f t="shared" si="0"/>
        <v>0</v>
      </c>
    </row>
    <row r="37" spans="1:9" ht="38.25" customHeight="1">
      <c r="A37" s="151" t="s">
        <v>94</v>
      </c>
      <c r="B37" s="128" t="s">
        <v>40</v>
      </c>
      <c r="C37" s="152" t="s">
        <v>2</v>
      </c>
      <c r="D37" s="159" t="s">
        <v>12</v>
      </c>
      <c r="E37" s="147" t="s">
        <v>237</v>
      </c>
      <c r="F37" s="171"/>
      <c r="G37" s="33">
        <f>SUM(G38:G40)</f>
        <v>354000</v>
      </c>
      <c r="H37" s="33">
        <f>SUM(H38:H40)</f>
        <v>176288.16999999998</v>
      </c>
      <c r="I37" s="415">
        <f t="shared" si="0"/>
        <v>49.79891807909604</v>
      </c>
    </row>
    <row r="38" spans="1:9" ht="22.5" customHeight="1">
      <c r="A38" s="80" t="s">
        <v>106</v>
      </c>
      <c r="B38" s="128" t="s">
        <v>40</v>
      </c>
      <c r="C38" s="38" t="s">
        <v>2</v>
      </c>
      <c r="D38" s="69" t="s">
        <v>12</v>
      </c>
      <c r="E38" s="8" t="s">
        <v>237</v>
      </c>
      <c r="F38" s="170" t="s">
        <v>107</v>
      </c>
      <c r="G38" s="19">
        <v>255000</v>
      </c>
      <c r="H38" s="19">
        <v>103279.17</v>
      </c>
      <c r="I38" s="415">
        <f t="shared" si="0"/>
        <v>40.50163529411764</v>
      </c>
    </row>
    <row r="39" spans="1:9" ht="18" customHeight="1">
      <c r="A39" s="80" t="s">
        <v>103</v>
      </c>
      <c r="B39" s="128" t="s">
        <v>40</v>
      </c>
      <c r="C39" s="38" t="s">
        <v>2</v>
      </c>
      <c r="D39" s="69" t="s">
        <v>12</v>
      </c>
      <c r="E39" s="8" t="s">
        <v>237</v>
      </c>
      <c r="F39" s="170" t="s">
        <v>105</v>
      </c>
      <c r="G39" s="19">
        <v>89000</v>
      </c>
      <c r="H39" s="19">
        <v>68209</v>
      </c>
      <c r="I39" s="415">
        <f t="shared" si="0"/>
        <v>76.63932584269662</v>
      </c>
    </row>
    <row r="40" spans="1:9" ht="18.75">
      <c r="A40" s="80" t="s">
        <v>125</v>
      </c>
      <c r="B40" s="128" t="s">
        <v>40</v>
      </c>
      <c r="C40" s="38" t="s">
        <v>2</v>
      </c>
      <c r="D40" s="69" t="s">
        <v>12</v>
      </c>
      <c r="E40" s="8" t="s">
        <v>237</v>
      </c>
      <c r="F40" s="170" t="s">
        <v>82</v>
      </c>
      <c r="G40" s="19">
        <v>10000</v>
      </c>
      <c r="H40" s="19">
        <v>4800</v>
      </c>
      <c r="I40" s="415">
        <f t="shared" si="0"/>
        <v>48</v>
      </c>
    </row>
    <row r="41" spans="1:9" ht="87" customHeight="1">
      <c r="A41" s="210" t="s">
        <v>108</v>
      </c>
      <c r="B41" s="128" t="s">
        <v>40</v>
      </c>
      <c r="C41" s="215" t="s">
        <v>2</v>
      </c>
      <c r="D41" s="212" t="s">
        <v>12</v>
      </c>
      <c r="E41" s="203" t="s">
        <v>227</v>
      </c>
      <c r="F41" s="213"/>
      <c r="G41" s="214">
        <f>G42</f>
        <v>60000</v>
      </c>
      <c r="H41" s="214">
        <f>H42</f>
        <v>0</v>
      </c>
      <c r="I41" s="415">
        <f t="shared" si="0"/>
        <v>0</v>
      </c>
    </row>
    <row r="42" spans="1:9" ht="26.25" customHeight="1">
      <c r="A42" s="80" t="s">
        <v>106</v>
      </c>
      <c r="B42" s="128" t="s">
        <v>40</v>
      </c>
      <c r="C42" s="38" t="s">
        <v>2</v>
      </c>
      <c r="D42" s="69" t="s">
        <v>12</v>
      </c>
      <c r="E42" s="8" t="s">
        <v>227</v>
      </c>
      <c r="F42" s="170" t="s">
        <v>107</v>
      </c>
      <c r="G42" s="19">
        <v>60000</v>
      </c>
      <c r="H42" s="19"/>
      <c r="I42" s="415">
        <f t="shared" si="0"/>
        <v>0</v>
      </c>
    </row>
    <row r="43" spans="1:9" ht="28.5" customHeight="1">
      <c r="A43" s="210" t="s">
        <v>109</v>
      </c>
      <c r="B43" s="128" t="s">
        <v>40</v>
      </c>
      <c r="C43" s="215" t="s">
        <v>2</v>
      </c>
      <c r="D43" s="212" t="s">
        <v>12</v>
      </c>
      <c r="E43" s="203" t="s">
        <v>228</v>
      </c>
      <c r="F43" s="213"/>
      <c r="G43" s="214">
        <f>G44</f>
        <v>240000</v>
      </c>
      <c r="H43" s="214">
        <f>H44</f>
        <v>0</v>
      </c>
      <c r="I43" s="415">
        <f t="shared" si="0"/>
        <v>0</v>
      </c>
    </row>
    <row r="44" spans="1:9" ht="18.75" customHeight="1">
      <c r="A44" s="80" t="s">
        <v>103</v>
      </c>
      <c r="B44" s="128" t="s">
        <v>40</v>
      </c>
      <c r="C44" s="38" t="s">
        <v>2</v>
      </c>
      <c r="D44" s="69" t="s">
        <v>12</v>
      </c>
      <c r="E44" s="8" t="s">
        <v>228</v>
      </c>
      <c r="F44" s="170" t="s">
        <v>105</v>
      </c>
      <c r="G44" s="19">
        <v>240000</v>
      </c>
      <c r="H44" s="19"/>
      <c r="I44" s="415">
        <f t="shared" si="0"/>
        <v>0</v>
      </c>
    </row>
    <row r="45" spans="1:9" ht="134.25" customHeight="1">
      <c r="A45" s="210" t="s">
        <v>110</v>
      </c>
      <c r="B45" s="128" t="s">
        <v>40</v>
      </c>
      <c r="C45" s="211" t="s">
        <v>2</v>
      </c>
      <c r="D45" s="212" t="s">
        <v>12</v>
      </c>
      <c r="E45" s="203" t="s">
        <v>229</v>
      </c>
      <c r="F45" s="213"/>
      <c r="G45" s="214">
        <f>G46</f>
        <v>20000</v>
      </c>
      <c r="H45" s="214">
        <f>H46</f>
        <v>0</v>
      </c>
      <c r="I45" s="415">
        <f t="shared" si="0"/>
        <v>0</v>
      </c>
    </row>
    <row r="46" spans="1:9" ht="20.25" customHeight="1">
      <c r="A46" s="80" t="s">
        <v>103</v>
      </c>
      <c r="B46" s="128" t="s">
        <v>40</v>
      </c>
      <c r="C46" s="38" t="s">
        <v>2</v>
      </c>
      <c r="D46" s="69" t="s">
        <v>12</v>
      </c>
      <c r="E46" s="8" t="s">
        <v>229</v>
      </c>
      <c r="F46" s="170" t="s">
        <v>105</v>
      </c>
      <c r="G46" s="19">
        <v>20000</v>
      </c>
      <c r="H46" s="19"/>
      <c r="I46" s="415">
        <f t="shared" si="0"/>
        <v>0</v>
      </c>
    </row>
    <row r="47" spans="1:9" ht="28.5" customHeight="1">
      <c r="A47" s="134" t="s">
        <v>126</v>
      </c>
      <c r="B47" s="128" t="s">
        <v>40</v>
      </c>
      <c r="C47" s="148" t="s">
        <v>2</v>
      </c>
      <c r="D47" s="149" t="s">
        <v>12</v>
      </c>
      <c r="E47" s="32" t="s">
        <v>127</v>
      </c>
      <c r="F47" s="172"/>
      <c r="G47" s="150">
        <f>G48</f>
        <v>11000</v>
      </c>
      <c r="H47" s="150">
        <f>H48</f>
        <v>0</v>
      </c>
      <c r="I47" s="415">
        <f t="shared" si="0"/>
        <v>0</v>
      </c>
    </row>
    <row r="48" spans="1:9" ht="27" customHeight="1">
      <c r="A48" s="80" t="s">
        <v>106</v>
      </c>
      <c r="B48" s="128" t="s">
        <v>40</v>
      </c>
      <c r="C48" s="38" t="s">
        <v>2</v>
      </c>
      <c r="D48" s="69" t="s">
        <v>12</v>
      </c>
      <c r="E48" s="8" t="s">
        <v>127</v>
      </c>
      <c r="F48" s="170" t="s">
        <v>107</v>
      </c>
      <c r="G48" s="19">
        <v>11000</v>
      </c>
      <c r="H48" s="19"/>
      <c r="I48" s="415">
        <f t="shared" si="0"/>
        <v>0</v>
      </c>
    </row>
    <row r="49" spans="1:9" ht="27.75" customHeight="1">
      <c r="A49" s="134" t="s">
        <v>128</v>
      </c>
      <c r="B49" s="128" t="s">
        <v>40</v>
      </c>
      <c r="C49" s="63" t="s">
        <v>2</v>
      </c>
      <c r="D49" s="71" t="s">
        <v>12</v>
      </c>
      <c r="E49" s="32" t="s">
        <v>129</v>
      </c>
      <c r="F49" s="163"/>
      <c r="G49" s="33">
        <f>SUM(G50:G51)</f>
        <v>66000</v>
      </c>
      <c r="H49" s="33">
        <f>SUM(H50:H51)</f>
        <v>0</v>
      </c>
      <c r="I49" s="415">
        <f t="shared" si="0"/>
        <v>0</v>
      </c>
    </row>
    <row r="50" spans="1:9" ht="28.5" customHeight="1">
      <c r="A50" s="80" t="s">
        <v>106</v>
      </c>
      <c r="B50" s="128" t="s">
        <v>40</v>
      </c>
      <c r="C50" s="38" t="s">
        <v>2</v>
      </c>
      <c r="D50" s="69" t="s">
        <v>12</v>
      </c>
      <c r="E50" s="8" t="s">
        <v>129</v>
      </c>
      <c r="F50" s="170" t="s">
        <v>107</v>
      </c>
      <c r="G50" s="19">
        <v>63000</v>
      </c>
      <c r="H50" s="19"/>
      <c r="I50" s="415">
        <f t="shared" si="0"/>
        <v>0</v>
      </c>
    </row>
    <row r="51" spans="1:9" ht="12" customHeight="1">
      <c r="A51" s="80" t="s">
        <v>103</v>
      </c>
      <c r="B51" s="128" t="s">
        <v>40</v>
      </c>
      <c r="C51" s="38" t="s">
        <v>2</v>
      </c>
      <c r="D51" s="69" t="s">
        <v>12</v>
      </c>
      <c r="E51" s="8" t="s">
        <v>129</v>
      </c>
      <c r="F51" s="170" t="s">
        <v>105</v>
      </c>
      <c r="G51" s="19">
        <v>3000</v>
      </c>
      <c r="H51" s="19"/>
      <c r="I51" s="415">
        <f t="shared" si="0"/>
        <v>0</v>
      </c>
    </row>
    <row r="52" spans="1:9" ht="28.5" customHeight="1">
      <c r="A52" s="134" t="s">
        <v>130</v>
      </c>
      <c r="B52" s="128" t="s">
        <v>40</v>
      </c>
      <c r="C52" s="63" t="s">
        <v>2</v>
      </c>
      <c r="D52" s="71" t="s">
        <v>12</v>
      </c>
      <c r="E52" s="32" t="s">
        <v>131</v>
      </c>
      <c r="F52" s="163"/>
      <c r="G52" s="33">
        <f>G53</f>
        <v>11000</v>
      </c>
      <c r="H52" s="33">
        <f>H53</f>
        <v>0</v>
      </c>
      <c r="I52" s="415">
        <f t="shared" si="0"/>
        <v>0</v>
      </c>
    </row>
    <row r="53" spans="1:9" ht="29.25" customHeight="1">
      <c r="A53" s="80" t="s">
        <v>106</v>
      </c>
      <c r="B53" s="128" t="s">
        <v>40</v>
      </c>
      <c r="C53" s="64" t="s">
        <v>2</v>
      </c>
      <c r="D53" s="69" t="s">
        <v>12</v>
      </c>
      <c r="E53" s="8" t="s">
        <v>131</v>
      </c>
      <c r="F53" s="170" t="s">
        <v>107</v>
      </c>
      <c r="G53" s="19">
        <v>11000</v>
      </c>
      <c r="H53" s="19"/>
      <c r="I53" s="415">
        <f t="shared" si="0"/>
        <v>0</v>
      </c>
    </row>
    <row r="54" spans="1:9" ht="17.25" customHeight="1">
      <c r="A54" s="94" t="s">
        <v>52</v>
      </c>
      <c r="B54" s="128" t="s">
        <v>40</v>
      </c>
      <c r="C54" s="37" t="s">
        <v>2</v>
      </c>
      <c r="D54" s="92" t="s">
        <v>37</v>
      </c>
      <c r="E54" s="7"/>
      <c r="F54" s="162"/>
      <c r="G54" s="20">
        <f>G55</f>
        <v>530000</v>
      </c>
      <c r="H54" s="20">
        <f>H55</f>
        <v>0</v>
      </c>
      <c r="I54" s="415">
        <f t="shared" si="0"/>
        <v>0</v>
      </c>
    </row>
    <row r="55" spans="1:9" ht="16.5" customHeight="1">
      <c r="A55" s="93" t="s">
        <v>53</v>
      </c>
      <c r="B55" s="128" t="s">
        <v>40</v>
      </c>
      <c r="C55" s="39" t="s">
        <v>2</v>
      </c>
      <c r="D55" s="71" t="s">
        <v>37</v>
      </c>
      <c r="E55" s="32" t="s">
        <v>132</v>
      </c>
      <c r="F55" s="163"/>
      <c r="G55" s="33">
        <f>G56</f>
        <v>530000</v>
      </c>
      <c r="H55" s="33">
        <f>H56</f>
        <v>0</v>
      </c>
      <c r="I55" s="415">
        <f t="shared" si="0"/>
        <v>0</v>
      </c>
    </row>
    <row r="56" spans="1:9" ht="13.5" customHeight="1">
      <c r="A56" s="95" t="s">
        <v>133</v>
      </c>
      <c r="B56" s="128" t="s">
        <v>40</v>
      </c>
      <c r="C56" s="82" t="s">
        <v>2</v>
      </c>
      <c r="D56" s="96" t="s">
        <v>37</v>
      </c>
      <c r="E56" s="8" t="s">
        <v>132</v>
      </c>
      <c r="F56" s="173" t="s">
        <v>88</v>
      </c>
      <c r="G56" s="19">
        <v>530000</v>
      </c>
      <c r="H56" s="19"/>
      <c r="I56" s="415">
        <f t="shared" si="0"/>
        <v>0</v>
      </c>
    </row>
    <row r="57" spans="1:9" ht="15.75" customHeight="1">
      <c r="A57" s="28" t="s">
        <v>17</v>
      </c>
      <c r="B57" s="128" t="s">
        <v>40</v>
      </c>
      <c r="C57" s="37" t="s">
        <v>2</v>
      </c>
      <c r="D57" s="92" t="s">
        <v>57</v>
      </c>
      <c r="E57" s="7"/>
      <c r="F57" s="162"/>
      <c r="G57" s="20">
        <f>G58+G66+G73</f>
        <v>8100803.73</v>
      </c>
      <c r="H57" s="20">
        <f>H58+H66+H73</f>
        <v>2835469.8199999994</v>
      </c>
      <c r="I57" s="415">
        <f t="shared" si="0"/>
        <v>35.00232710859666</v>
      </c>
    </row>
    <row r="58" spans="1:9" ht="15.75" customHeight="1">
      <c r="A58" s="210" t="s">
        <v>231</v>
      </c>
      <c r="B58" s="128" t="s">
        <v>40</v>
      </c>
      <c r="C58" s="215" t="s">
        <v>2</v>
      </c>
      <c r="D58" s="212" t="s">
        <v>57</v>
      </c>
      <c r="E58" s="203" t="s">
        <v>230</v>
      </c>
      <c r="F58" s="213"/>
      <c r="G58" s="214">
        <f>SUM(G59:G65)</f>
        <v>3332111.73</v>
      </c>
      <c r="H58" s="214">
        <f>SUM(H59:H65)</f>
        <v>461483.72</v>
      </c>
      <c r="I58" s="415">
        <f t="shared" si="0"/>
        <v>13.849587210570515</v>
      </c>
    </row>
    <row r="59" spans="1:9" ht="27" customHeight="1">
      <c r="A59" s="80" t="s">
        <v>594</v>
      </c>
      <c r="B59" s="128" t="s">
        <v>40</v>
      </c>
      <c r="C59" s="38" t="s">
        <v>123</v>
      </c>
      <c r="D59" s="69" t="s">
        <v>57</v>
      </c>
      <c r="E59" s="8" t="s">
        <v>230</v>
      </c>
      <c r="F59" s="170" t="s">
        <v>593</v>
      </c>
      <c r="G59" s="19">
        <v>50000</v>
      </c>
      <c r="H59" s="19">
        <v>21150</v>
      </c>
      <c r="I59" s="415">
        <f>H59/G59*100</f>
        <v>42.3</v>
      </c>
    </row>
    <row r="60" spans="1:9" ht="18" customHeight="1">
      <c r="A60" s="80" t="s">
        <v>102</v>
      </c>
      <c r="B60" s="128" t="s">
        <v>40</v>
      </c>
      <c r="C60" s="38" t="s">
        <v>123</v>
      </c>
      <c r="D60" s="69" t="s">
        <v>57</v>
      </c>
      <c r="E60" s="8" t="s">
        <v>230</v>
      </c>
      <c r="F60" s="170" t="s">
        <v>104</v>
      </c>
      <c r="G60" s="19"/>
      <c r="H60" s="19"/>
      <c r="I60" s="415" t="e">
        <f t="shared" si="0"/>
        <v>#DIV/0!</v>
      </c>
    </row>
    <row r="61" spans="1:9" ht="18.75" customHeight="1">
      <c r="A61" s="80" t="s">
        <v>103</v>
      </c>
      <c r="B61" s="128" t="s">
        <v>40</v>
      </c>
      <c r="C61" s="38" t="s">
        <v>2</v>
      </c>
      <c r="D61" s="69" t="s">
        <v>57</v>
      </c>
      <c r="E61" s="8" t="s">
        <v>230</v>
      </c>
      <c r="F61" s="170" t="s">
        <v>105</v>
      </c>
      <c r="G61" s="19">
        <v>502200</v>
      </c>
      <c r="H61" s="19">
        <v>298065.22</v>
      </c>
      <c r="I61" s="415">
        <f t="shared" si="0"/>
        <v>59.35189565909995</v>
      </c>
    </row>
    <row r="62" spans="1:9" ht="50.25" customHeight="1">
      <c r="A62" s="80" t="s">
        <v>139</v>
      </c>
      <c r="B62" s="128" t="s">
        <v>40</v>
      </c>
      <c r="C62" s="38" t="s">
        <v>2</v>
      </c>
      <c r="D62" s="69" t="s">
        <v>57</v>
      </c>
      <c r="E62" s="8" t="s">
        <v>230</v>
      </c>
      <c r="F62" s="170" t="s">
        <v>135</v>
      </c>
      <c r="G62" s="19">
        <v>30800</v>
      </c>
      <c r="H62" s="19">
        <v>30800</v>
      </c>
      <c r="I62" s="415">
        <f t="shared" si="0"/>
        <v>100</v>
      </c>
    </row>
    <row r="63" spans="1:9" ht="17.25" customHeight="1">
      <c r="A63" s="80" t="s">
        <v>134</v>
      </c>
      <c r="B63" s="128" t="s">
        <v>40</v>
      </c>
      <c r="C63" s="38" t="s">
        <v>2</v>
      </c>
      <c r="D63" s="69" t="s">
        <v>57</v>
      </c>
      <c r="E63" s="8" t="s">
        <v>230</v>
      </c>
      <c r="F63" s="170" t="s">
        <v>137</v>
      </c>
      <c r="G63" s="19">
        <v>126478</v>
      </c>
      <c r="H63" s="19">
        <v>99740</v>
      </c>
      <c r="I63" s="415">
        <f t="shared" si="0"/>
        <v>78.85956450924272</v>
      </c>
    </row>
    <row r="64" spans="1:9" ht="16.5" customHeight="1">
      <c r="A64" s="80" t="s">
        <v>136</v>
      </c>
      <c r="B64" s="128" t="s">
        <v>40</v>
      </c>
      <c r="C64" s="38" t="s">
        <v>2</v>
      </c>
      <c r="D64" s="69" t="s">
        <v>57</v>
      </c>
      <c r="E64" s="8" t="s">
        <v>230</v>
      </c>
      <c r="F64" s="170" t="s">
        <v>138</v>
      </c>
      <c r="G64" s="19">
        <v>13522</v>
      </c>
      <c r="H64" s="19">
        <v>11728.5</v>
      </c>
      <c r="I64" s="415">
        <f t="shared" si="0"/>
        <v>86.73642952226001</v>
      </c>
    </row>
    <row r="65" spans="1:9" ht="14.25" customHeight="1">
      <c r="A65" s="95" t="s">
        <v>133</v>
      </c>
      <c r="B65" s="128" t="s">
        <v>40</v>
      </c>
      <c r="C65" s="38" t="s">
        <v>2</v>
      </c>
      <c r="D65" s="69" t="s">
        <v>57</v>
      </c>
      <c r="E65" s="8" t="s">
        <v>230</v>
      </c>
      <c r="F65" s="170" t="s">
        <v>88</v>
      </c>
      <c r="G65" s="19">
        <v>2609111.73</v>
      </c>
      <c r="H65" s="19"/>
      <c r="I65" s="415">
        <f t="shared" si="0"/>
        <v>0</v>
      </c>
    </row>
    <row r="66" spans="1:9" ht="15.75" customHeight="1">
      <c r="A66" s="137" t="s">
        <v>87</v>
      </c>
      <c r="B66" s="128" t="s">
        <v>40</v>
      </c>
      <c r="C66" s="138" t="s">
        <v>2</v>
      </c>
      <c r="D66" s="140" t="s">
        <v>57</v>
      </c>
      <c r="E66" s="139" t="s">
        <v>141</v>
      </c>
      <c r="F66" s="174"/>
      <c r="G66" s="141">
        <f>SUM(G67:G72)</f>
        <v>4268692</v>
      </c>
      <c r="H66" s="141">
        <f>SUM(H67:H72)</f>
        <v>2373986.0999999996</v>
      </c>
      <c r="I66" s="415">
        <f t="shared" si="0"/>
        <v>55.61389999559583</v>
      </c>
    </row>
    <row r="67" spans="1:9" ht="30" customHeight="1">
      <c r="A67" s="80" t="s">
        <v>140</v>
      </c>
      <c r="B67" s="128" t="s">
        <v>40</v>
      </c>
      <c r="C67" s="224" t="s">
        <v>2</v>
      </c>
      <c r="D67" s="143" t="s">
        <v>57</v>
      </c>
      <c r="E67" s="143" t="s">
        <v>141</v>
      </c>
      <c r="F67" s="175" t="s">
        <v>142</v>
      </c>
      <c r="G67" s="145">
        <f>2682000*95%</f>
        <v>2547900</v>
      </c>
      <c r="H67" s="145">
        <v>1327803.57</v>
      </c>
      <c r="I67" s="415">
        <f t="shared" si="0"/>
        <v>52.11364535499824</v>
      </c>
    </row>
    <row r="68" spans="1:9" ht="18" customHeight="1">
      <c r="A68" s="80" t="s">
        <v>144</v>
      </c>
      <c r="B68" s="128" t="s">
        <v>40</v>
      </c>
      <c r="C68" s="224" t="s">
        <v>2</v>
      </c>
      <c r="D68" s="143" t="s">
        <v>57</v>
      </c>
      <c r="E68" s="143" t="s">
        <v>141</v>
      </c>
      <c r="F68" s="175" t="s">
        <v>143</v>
      </c>
      <c r="G68" s="145">
        <v>11000</v>
      </c>
      <c r="H68" s="145">
        <v>6445</v>
      </c>
      <c r="I68" s="415">
        <f t="shared" si="0"/>
        <v>58.59090909090909</v>
      </c>
    </row>
    <row r="69" spans="1:9" ht="19.5" customHeight="1">
      <c r="A69" s="80" t="s">
        <v>102</v>
      </c>
      <c r="B69" s="128" t="s">
        <v>40</v>
      </c>
      <c r="C69" s="224" t="s">
        <v>2</v>
      </c>
      <c r="D69" s="143" t="s">
        <v>57</v>
      </c>
      <c r="E69" s="143" t="s">
        <v>141</v>
      </c>
      <c r="F69" s="175" t="s">
        <v>104</v>
      </c>
      <c r="G69" s="145">
        <v>10000</v>
      </c>
      <c r="H69" s="145">
        <v>4200</v>
      </c>
      <c r="I69" s="415">
        <f t="shared" si="0"/>
        <v>42</v>
      </c>
    </row>
    <row r="70" spans="1:9" ht="24" customHeight="1">
      <c r="A70" s="53" t="s">
        <v>145</v>
      </c>
      <c r="B70" s="128" t="s">
        <v>40</v>
      </c>
      <c r="C70" s="224" t="s">
        <v>2</v>
      </c>
      <c r="D70" s="143" t="s">
        <v>57</v>
      </c>
      <c r="E70" s="143" t="s">
        <v>141</v>
      </c>
      <c r="F70" s="175" t="s">
        <v>105</v>
      </c>
      <c r="G70" s="145">
        <v>1615792</v>
      </c>
      <c r="H70" s="145">
        <v>978762.52</v>
      </c>
      <c r="I70" s="415">
        <f t="shared" si="0"/>
        <v>60.574784378187296</v>
      </c>
    </row>
    <row r="71" spans="1:9" ht="17.25" customHeight="1">
      <c r="A71" s="80" t="s">
        <v>134</v>
      </c>
      <c r="B71" s="128" t="s">
        <v>40</v>
      </c>
      <c r="C71" s="38" t="s">
        <v>2</v>
      </c>
      <c r="D71" s="69" t="s">
        <v>57</v>
      </c>
      <c r="E71" s="143" t="s">
        <v>141</v>
      </c>
      <c r="F71" s="170" t="s">
        <v>137</v>
      </c>
      <c r="G71" s="19">
        <v>80000</v>
      </c>
      <c r="H71" s="19">
        <v>54267</v>
      </c>
      <c r="I71" s="415">
        <f t="shared" si="0"/>
        <v>67.83375000000001</v>
      </c>
    </row>
    <row r="72" spans="1:9" ht="16.5" customHeight="1">
      <c r="A72" s="80" t="s">
        <v>136</v>
      </c>
      <c r="B72" s="128" t="s">
        <v>40</v>
      </c>
      <c r="C72" s="38" t="s">
        <v>2</v>
      </c>
      <c r="D72" s="69" t="s">
        <v>57</v>
      </c>
      <c r="E72" s="143" t="s">
        <v>141</v>
      </c>
      <c r="F72" s="170" t="s">
        <v>138</v>
      </c>
      <c r="G72" s="19">
        <v>4000</v>
      </c>
      <c r="H72" s="19">
        <v>2508.01</v>
      </c>
      <c r="I72" s="415">
        <f t="shared" si="0"/>
        <v>62.700250000000004</v>
      </c>
    </row>
    <row r="73" spans="1:9" ht="25.5" customHeight="1">
      <c r="A73" s="35" t="s">
        <v>85</v>
      </c>
      <c r="B73" s="128" t="s">
        <v>40</v>
      </c>
      <c r="C73" s="45" t="s">
        <v>2</v>
      </c>
      <c r="D73" s="71" t="s">
        <v>57</v>
      </c>
      <c r="E73" s="32" t="s">
        <v>232</v>
      </c>
      <c r="F73" s="163"/>
      <c r="G73" s="33">
        <f>G74</f>
        <v>500000</v>
      </c>
      <c r="H73" s="33">
        <f>H74</f>
        <v>0</v>
      </c>
      <c r="I73" s="415">
        <f t="shared" si="0"/>
        <v>0</v>
      </c>
    </row>
    <row r="74" spans="1:9" ht="25.5" customHeight="1">
      <c r="A74" s="53" t="s">
        <v>145</v>
      </c>
      <c r="B74" s="128" t="s">
        <v>40</v>
      </c>
      <c r="C74" s="46" t="s">
        <v>2</v>
      </c>
      <c r="D74" s="69" t="s">
        <v>57</v>
      </c>
      <c r="E74" s="8" t="s">
        <v>232</v>
      </c>
      <c r="F74" s="170" t="s">
        <v>105</v>
      </c>
      <c r="G74" s="19">
        <v>500000</v>
      </c>
      <c r="H74" s="19"/>
      <c r="I74" s="415">
        <f t="shared" si="0"/>
        <v>0</v>
      </c>
    </row>
    <row r="75" spans="1:9" ht="17.25" customHeight="1">
      <c r="A75" s="83" t="s">
        <v>74</v>
      </c>
      <c r="B75" s="129" t="s">
        <v>40</v>
      </c>
      <c r="C75" s="84" t="s">
        <v>9</v>
      </c>
      <c r="D75" s="160"/>
      <c r="E75" s="118"/>
      <c r="F75" s="160"/>
      <c r="G75" s="125">
        <f aca="true" t="shared" si="1" ref="G75:H77">G76</f>
        <v>592000</v>
      </c>
      <c r="H75" s="125">
        <f t="shared" si="1"/>
        <v>295200</v>
      </c>
      <c r="I75" s="415">
        <f t="shared" si="0"/>
        <v>49.86486486486486</v>
      </c>
    </row>
    <row r="76" spans="1:9" ht="17.25" customHeight="1">
      <c r="A76" s="126" t="s">
        <v>75</v>
      </c>
      <c r="B76" s="128" t="s">
        <v>40</v>
      </c>
      <c r="C76" s="127" t="s">
        <v>9</v>
      </c>
      <c r="D76" s="92" t="s">
        <v>11</v>
      </c>
      <c r="E76" s="7"/>
      <c r="F76" s="177"/>
      <c r="G76" s="20">
        <f t="shared" si="1"/>
        <v>592000</v>
      </c>
      <c r="H76" s="20">
        <f t="shared" si="1"/>
        <v>295200</v>
      </c>
      <c r="I76" s="415">
        <f t="shared" si="0"/>
        <v>49.86486486486486</v>
      </c>
    </row>
    <row r="77" spans="1:9" ht="25.5" customHeight="1">
      <c r="A77" s="79" t="s">
        <v>59</v>
      </c>
      <c r="B77" s="128" t="s">
        <v>40</v>
      </c>
      <c r="C77" s="39" t="s">
        <v>9</v>
      </c>
      <c r="D77" s="71" t="s">
        <v>11</v>
      </c>
      <c r="E77" s="32" t="s">
        <v>146</v>
      </c>
      <c r="F77" s="178"/>
      <c r="G77" s="33">
        <f t="shared" si="1"/>
        <v>592000</v>
      </c>
      <c r="H77" s="33">
        <f t="shared" si="1"/>
        <v>295200</v>
      </c>
      <c r="I77" s="415">
        <f t="shared" si="0"/>
        <v>49.86486486486486</v>
      </c>
    </row>
    <row r="78" spans="1:9" ht="18.75" customHeight="1">
      <c r="A78" s="80" t="s">
        <v>125</v>
      </c>
      <c r="B78" s="128" t="s">
        <v>40</v>
      </c>
      <c r="C78" s="38" t="s">
        <v>9</v>
      </c>
      <c r="D78" s="69" t="s">
        <v>11</v>
      </c>
      <c r="E78" s="8" t="s">
        <v>146</v>
      </c>
      <c r="F78" s="179" t="s">
        <v>82</v>
      </c>
      <c r="G78" s="19">
        <v>592000</v>
      </c>
      <c r="H78" s="19">
        <v>295200</v>
      </c>
      <c r="I78" s="415">
        <f t="shared" si="0"/>
        <v>49.86486486486486</v>
      </c>
    </row>
    <row r="79" spans="1:9" ht="19.5" customHeight="1">
      <c r="A79" s="236" t="s">
        <v>217</v>
      </c>
      <c r="B79" s="129" t="s">
        <v>40</v>
      </c>
      <c r="C79" s="84" t="s">
        <v>11</v>
      </c>
      <c r="D79" s="237"/>
      <c r="E79" s="238"/>
      <c r="F79" s="237"/>
      <c r="G79" s="125">
        <f>G80</f>
        <v>1163333</v>
      </c>
      <c r="H79" s="125">
        <f>H80</f>
        <v>250000</v>
      </c>
      <c r="I79" s="415">
        <f aca="true" t="shared" si="2" ref="I79:I142">H79/G79*100</f>
        <v>21.48997750429155</v>
      </c>
    </row>
    <row r="80" spans="1:9" ht="29.25" customHeight="1">
      <c r="A80" s="256" t="s">
        <v>238</v>
      </c>
      <c r="B80" s="128" t="s">
        <v>40</v>
      </c>
      <c r="C80" s="127" t="s">
        <v>11</v>
      </c>
      <c r="D80" s="92" t="s">
        <v>43</v>
      </c>
      <c r="E80" s="7"/>
      <c r="F80" s="177"/>
      <c r="G80" s="20">
        <f>G81+G84</f>
        <v>1163333</v>
      </c>
      <c r="H80" s="20">
        <f>H81+H84</f>
        <v>250000</v>
      </c>
      <c r="I80" s="415">
        <f t="shared" si="2"/>
        <v>21.48997750429155</v>
      </c>
    </row>
    <row r="81" spans="1:9" ht="18.75" customHeight="1">
      <c r="A81" s="134" t="s">
        <v>219</v>
      </c>
      <c r="B81" s="128" t="s">
        <v>40</v>
      </c>
      <c r="C81" s="202" t="s">
        <v>11</v>
      </c>
      <c r="D81" s="203" t="s">
        <v>43</v>
      </c>
      <c r="E81" s="204" t="s">
        <v>247</v>
      </c>
      <c r="F81" s="205"/>
      <c r="G81" s="206">
        <f>G82+G83</f>
        <v>913333</v>
      </c>
      <c r="H81" s="206">
        <f>H82+H83</f>
        <v>0</v>
      </c>
      <c r="I81" s="415">
        <f t="shared" si="2"/>
        <v>0</v>
      </c>
    </row>
    <row r="82" spans="1:9" ht="39.75" customHeight="1">
      <c r="A82" s="80" t="s">
        <v>245</v>
      </c>
      <c r="B82" s="128" t="s">
        <v>40</v>
      </c>
      <c r="C82" s="38" t="s">
        <v>11</v>
      </c>
      <c r="D82" s="69" t="s">
        <v>43</v>
      </c>
      <c r="E82" s="8" t="s">
        <v>247</v>
      </c>
      <c r="F82" s="170" t="s">
        <v>244</v>
      </c>
      <c r="G82" s="19">
        <v>733333</v>
      </c>
      <c r="H82" s="19"/>
      <c r="I82" s="415">
        <f t="shared" si="2"/>
        <v>0</v>
      </c>
    </row>
    <row r="83" spans="1:9" ht="30" customHeight="1">
      <c r="A83" s="80" t="s">
        <v>248</v>
      </c>
      <c r="B83" s="128" t="s">
        <v>40</v>
      </c>
      <c r="C83" s="38" t="s">
        <v>11</v>
      </c>
      <c r="D83" s="69" t="s">
        <v>43</v>
      </c>
      <c r="E83" s="8" t="s">
        <v>247</v>
      </c>
      <c r="F83" s="170" t="s">
        <v>246</v>
      </c>
      <c r="G83" s="19">
        <v>180000</v>
      </c>
      <c r="H83" s="19"/>
      <c r="I83" s="415">
        <f t="shared" si="2"/>
        <v>0</v>
      </c>
    </row>
    <row r="84" spans="1:9" ht="37.5" customHeight="1">
      <c r="A84" s="235" t="s">
        <v>216</v>
      </c>
      <c r="B84" s="128" t="s">
        <v>40</v>
      </c>
      <c r="C84" s="39" t="s">
        <v>11</v>
      </c>
      <c r="D84" s="71" t="s">
        <v>43</v>
      </c>
      <c r="E84" s="32" t="s">
        <v>225</v>
      </c>
      <c r="F84" s="178"/>
      <c r="G84" s="33">
        <f>G85</f>
        <v>250000</v>
      </c>
      <c r="H84" s="33">
        <f>H85</f>
        <v>250000</v>
      </c>
      <c r="I84" s="415">
        <f t="shared" si="2"/>
        <v>100</v>
      </c>
    </row>
    <row r="85" spans="1:9" ht="17.25" customHeight="1">
      <c r="A85" s="55" t="s">
        <v>58</v>
      </c>
      <c r="B85" s="128" t="s">
        <v>40</v>
      </c>
      <c r="C85" s="38" t="s">
        <v>11</v>
      </c>
      <c r="D85" s="69" t="s">
        <v>43</v>
      </c>
      <c r="E85" s="8" t="s">
        <v>225</v>
      </c>
      <c r="F85" s="179" t="s">
        <v>218</v>
      </c>
      <c r="G85" s="19">
        <v>250000</v>
      </c>
      <c r="H85" s="19">
        <v>250000</v>
      </c>
      <c r="I85" s="415">
        <f t="shared" si="2"/>
        <v>100</v>
      </c>
    </row>
    <row r="86" spans="1:9" ht="18.75" customHeight="1">
      <c r="A86" s="83" t="s">
        <v>35</v>
      </c>
      <c r="B86" s="129" t="s">
        <v>40</v>
      </c>
      <c r="C86" s="84" t="s">
        <v>12</v>
      </c>
      <c r="D86" s="161"/>
      <c r="E86" s="78"/>
      <c r="F86" s="161"/>
      <c r="G86" s="239">
        <f>G87+G90</f>
        <v>211000</v>
      </c>
      <c r="H86" s="239">
        <f>H87+H90</f>
        <v>0</v>
      </c>
      <c r="I86" s="415">
        <f t="shared" si="2"/>
        <v>0</v>
      </c>
    </row>
    <row r="87" spans="1:9" ht="21.75" customHeight="1">
      <c r="A87" s="86" t="s">
        <v>239</v>
      </c>
      <c r="B87" s="128" t="s">
        <v>40</v>
      </c>
      <c r="C87" s="40" t="s">
        <v>12</v>
      </c>
      <c r="D87" s="162" t="s">
        <v>8</v>
      </c>
      <c r="E87" s="7"/>
      <c r="F87" s="162"/>
      <c r="G87" s="20">
        <f>G88</f>
        <v>143000</v>
      </c>
      <c r="H87" s="20">
        <f>H88</f>
        <v>0</v>
      </c>
      <c r="I87" s="415">
        <f t="shared" si="2"/>
        <v>0</v>
      </c>
    </row>
    <row r="88" spans="1:9" ht="39.75" customHeight="1">
      <c r="A88" s="135" t="s">
        <v>240</v>
      </c>
      <c r="B88" s="128" t="s">
        <v>40</v>
      </c>
      <c r="C88" s="34" t="s">
        <v>12</v>
      </c>
      <c r="D88" s="163" t="s">
        <v>8</v>
      </c>
      <c r="E88" s="32" t="s">
        <v>241</v>
      </c>
      <c r="F88" s="163"/>
      <c r="G88" s="33">
        <f>G89</f>
        <v>143000</v>
      </c>
      <c r="H88" s="33">
        <f>H89</f>
        <v>0</v>
      </c>
      <c r="I88" s="415">
        <f t="shared" si="2"/>
        <v>0</v>
      </c>
    </row>
    <row r="89" spans="1:9" ht="34.5" customHeight="1">
      <c r="A89" s="53" t="s">
        <v>145</v>
      </c>
      <c r="B89" s="128" t="s">
        <v>40</v>
      </c>
      <c r="C89" s="17" t="s">
        <v>12</v>
      </c>
      <c r="D89" s="69" t="s">
        <v>8</v>
      </c>
      <c r="E89" s="8" t="s">
        <v>241</v>
      </c>
      <c r="F89" s="180" t="s">
        <v>105</v>
      </c>
      <c r="G89" s="19">
        <v>143000</v>
      </c>
      <c r="H89" s="19"/>
      <c r="I89" s="415">
        <f t="shared" si="2"/>
        <v>0</v>
      </c>
    </row>
    <row r="90" spans="1:9" ht="17.25" customHeight="1">
      <c r="A90" s="86" t="s">
        <v>54</v>
      </c>
      <c r="B90" s="128" t="s">
        <v>40</v>
      </c>
      <c r="C90" s="40" t="s">
        <v>12</v>
      </c>
      <c r="D90" s="162" t="s">
        <v>6</v>
      </c>
      <c r="E90" s="7"/>
      <c r="F90" s="162"/>
      <c r="G90" s="20">
        <f>G91+G93</f>
        <v>68000</v>
      </c>
      <c r="H90" s="20">
        <f>H91+H93</f>
        <v>0</v>
      </c>
      <c r="I90" s="415">
        <f t="shared" si="2"/>
        <v>0</v>
      </c>
    </row>
    <row r="91" spans="1:9" ht="18" customHeight="1">
      <c r="A91" s="135" t="s">
        <v>86</v>
      </c>
      <c r="B91" s="128" t="s">
        <v>40</v>
      </c>
      <c r="C91" s="34" t="s">
        <v>12</v>
      </c>
      <c r="D91" s="163" t="s">
        <v>6</v>
      </c>
      <c r="E91" s="32" t="s">
        <v>147</v>
      </c>
      <c r="F91" s="163"/>
      <c r="G91" s="33">
        <f>G92</f>
        <v>53000</v>
      </c>
      <c r="H91" s="33">
        <f>H92</f>
        <v>0</v>
      </c>
      <c r="I91" s="415">
        <f t="shared" si="2"/>
        <v>0</v>
      </c>
    </row>
    <row r="92" spans="1:9" ht="26.25" customHeight="1">
      <c r="A92" s="53" t="s">
        <v>145</v>
      </c>
      <c r="B92" s="128" t="s">
        <v>40</v>
      </c>
      <c r="C92" s="17" t="s">
        <v>12</v>
      </c>
      <c r="D92" s="69" t="s">
        <v>6</v>
      </c>
      <c r="E92" s="8" t="s">
        <v>147</v>
      </c>
      <c r="F92" s="180" t="s">
        <v>105</v>
      </c>
      <c r="G92" s="19">
        <v>53000</v>
      </c>
      <c r="H92" s="19"/>
      <c r="I92" s="415">
        <f t="shared" si="2"/>
        <v>0</v>
      </c>
    </row>
    <row r="93" spans="1:9" ht="29.25" customHeight="1">
      <c r="A93" s="111" t="s">
        <v>148</v>
      </c>
      <c r="B93" s="128" t="s">
        <v>40</v>
      </c>
      <c r="C93" s="34" t="s">
        <v>12</v>
      </c>
      <c r="D93" s="71" t="s">
        <v>6</v>
      </c>
      <c r="E93" s="32" t="s">
        <v>149</v>
      </c>
      <c r="F93" s="62"/>
      <c r="G93" s="33">
        <f>G94</f>
        <v>15000</v>
      </c>
      <c r="H93" s="33">
        <f>H94</f>
        <v>0</v>
      </c>
      <c r="I93" s="415">
        <f t="shared" si="2"/>
        <v>0</v>
      </c>
    </row>
    <row r="94" spans="1:9" ht="27" customHeight="1">
      <c r="A94" s="53" t="s">
        <v>145</v>
      </c>
      <c r="B94" s="128" t="s">
        <v>40</v>
      </c>
      <c r="C94" s="17" t="s">
        <v>12</v>
      </c>
      <c r="D94" s="69" t="s">
        <v>6</v>
      </c>
      <c r="E94" s="8" t="s">
        <v>149</v>
      </c>
      <c r="F94" s="180" t="s">
        <v>105</v>
      </c>
      <c r="G94" s="19">
        <v>15000</v>
      </c>
      <c r="H94" s="19"/>
      <c r="I94" s="415">
        <f t="shared" si="2"/>
        <v>0</v>
      </c>
    </row>
    <row r="95" spans="1:9" ht="16.5" customHeight="1">
      <c r="A95" s="240" t="s">
        <v>31</v>
      </c>
      <c r="B95" s="129" t="s">
        <v>40</v>
      </c>
      <c r="C95" s="241" t="s">
        <v>8</v>
      </c>
      <c r="D95" s="242"/>
      <c r="E95" s="243"/>
      <c r="F95" s="244"/>
      <c r="G95" s="239">
        <f>G96+G99+G111+G116</f>
        <v>23688332</v>
      </c>
      <c r="H95" s="239">
        <f>H96+H99+H111+H116</f>
        <v>567498.44</v>
      </c>
      <c r="I95" s="415">
        <f t="shared" si="2"/>
        <v>2.395687632206438</v>
      </c>
    </row>
    <row r="96" spans="1:9" ht="17.25" customHeight="1">
      <c r="A96" s="153" t="s">
        <v>242</v>
      </c>
      <c r="B96" s="128" t="s">
        <v>40</v>
      </c>
      <c r="C96" s="154" t="s">
        <v>8</v>
      </c>
      <c r="D96" s="207" t="s">
        <v>2</v>
      </c>
      <c r="E96" s="200"/>
      <c r="F96" s="201"/>
      <c r="G96" s="208">
        <f>G97</f>
        <v>1083333</v>
      </c>
      <c r="H96" s="208">
        <f>H97</f>
        <v>0</v>
      </c>
      <c r="I96" s="415">
        <f t="shared" si="2"/>
        <v>0</v>
      </c>
    </row>
    <row r="97" spans="1:9" ht="16.5" customHeight="1">
      <c r="A97" s="134" t="s">
        <v>219</v>
      </c>
      <c r="B97" s="128" t="s">
        <v>40</v>
      </c>
      <c r="C97" s="202" t="s">
        <v>8</v>
      </c>
      <c r="D97" s="203" t="s">
        <v>2</v>
      </c>
      <c r="E97" s="204" t="s">
        <v>243</v>
      </c>
      <c r="F97" s="205"/>
      <c r="G97" s="206">
        <f>G98</f>
        <v>1083333</v>
      </c>
      <c r="H97" s="206">
        <f>H98</f>
        <v>0</v>
      </c>
      <c r="I97" s="415">
        <f t="shared" si="2"/>
        <v>0</v>
      </c>
    </row>
    <row r="98" spans="1:9" ht="38.25" customHeight="1">
      <c r="A98" s="80" t="s">
        <v>245</v>
      </c>
      <c r="B98" s="128" t="s">
        <v>40</v>
      </c>
      <c r="C98" s="38" t="s">
        <v>8</v>
      </c>
      <c r="D98" s="69" t="s">
        <v>2</v>
      </c>
      <c r="E98" s="8" t="s">
        <v>243</v>
      </c>
      <c r="F98" s="170" t="s">
        <v>244</v>
      </c>
      <c r="G98" s="19">
        <v>1083333</v>
      </c>
      <c r="H98" s="19"/>
      <c r="I98" s="415">
        <f t="shared" si="2"/>
        <v>0</v>
      </c>
    </row>
    <row r="99" spans="1:9" ht="17.25" customHeight="1">
      <c r="A99" s="153" t="s">
        <v>111</v>
      </c>
      <c r="B99" s="128" t="s">
        <v>40</v>
      </c>
      <c r="C99" s="154" t="s">
        <v>8</v>
      </c>
      <c r="D99" s="207" t="s">
        <v>9</v>
      </c>
      <c r="E99" s="200"/>
      <c r="F99" s="201"/>
      <c r="G99" s="208">
        <f>G100+G102+G105+G107+G109</f>
        <v>22188999</v>
      </c>
      <c r="H99" s="208">
        <f>H100+H102+H105+H107+H109</f>
        <v>300000</v>
      </c>
      <c r="I99" s="415">
        <f t="shared" si="2"/>
        <v>1.3520213327333963</v>
      </c>
    </row>
    <row r="100" spans="1:9" ht="27" customHeight="1">
      <c r="A100" s="134" t="s">
        <v>249</v>
      </c>
      <c r="B100" s="128" t="s">
        <v>40</v>
      </c>
      <c r="C100" s="202" t="s">
        <v>8</v>
      </c>
      <c r="D100" s="203" t="s">
        <v>9</v>
      </c>
      <c r="E100" s="204" t="s">
        <v>250</v>
      </c>
      <c r="F100" s="205"/>
      <c r="G100" s="206">
        <f>G101</f>
        <v>13528000</v>
      </c>
      <c r="H100" s="206">
        <f>H101</f>
        <v>0</v>
      </c>
      <c r="I100" s="415">
        <f t="shared" si="2"/>
        <v>0</v>
      </c>
    </row>
    <row r="101" spans="1:9" ht="27.75" customHeight="1">
      <c r="A101" s="80" t="s">
        <v>248</v>
      </c>
      <c r="B101" s="128" t="s">
        <v>40</v>
      </c>
      <c r="C101" s="38" t="s">
        <v>8</v>
      </c>
      <c r="D101" s="69" t="s">
        <v>9</v>
      </c>
      <c r="E101" s="8" t="s">
        <v>250</v>
      </c>
      <c r="F101" s="170" t="s">
        <v>246</v>
      </c>
      <c r="G101" s="19">
        <v>13528000</v>
      </c>
      <c r="H101" s="19"/>
      <c r="I101" s="415">
        <f t="shared" si="2"/>
        <v>0</v>
      </c>
    </row>
    <row r="102" spans="1:9" ht="16.5" customHeight="1">
      <c r="A102" s="134" t="s">
        <v>219</v>
      </c>
      <c r="B102" s="128" t="s">
        <v>40</v>
      </c>
      <c r="C102" s="202" t="s">
        <v>8</v>
      </c>
      <c r="D102" s="203" t="s">
        <v>9</v>
      </c>
      <c r="E102" s="204" t="s">
        <v>243</v>
      </c>
      <c r="F102" s="205"/>
      <c r="G102" s="206">
        <f>G103+G104</f>
        <v>2169999</v>
      </c>
      <c r="H102" s="206">
        <f>H103+H104</f>
        <v>0</v>
      </c>
      <c r="I102" s="415">
        <f t="shared" si="2"/>
        <v>0</v>
      </c>
    </row>
    <row r="103" spans="1:9" ht="37.5" customHeight="1">
      <c r="A103" s="80" t="s">
        <v>245</v>
      </c>
      <c r="B103" s="128" t="s">
        <v>40</v>
      </c>
      <c r="C103" s="38" t="s">
        <v>8</v>
      </c>
      <c r="D103" s="69" t="s">
        <v>9</v>
      </c>
      <c r="E103" s="8" t="s">
        <v>243</v>
      </c>
      <c r="F103" s="170" t="s">
        <v>244</v>
      </c>
      <c r="G103" s="19">
        <v>1133333</v>
      </c>
      <c r="H103" s="19"/>
      <c r="I103" s="415">
        <f t="shared" si="2"/>
        <v>0</v>
      </c>
    </row>
    <row r="104" spans="1:9" ht="30" customHeight="1">
      <c r="A104" s="80" t="s">
        <v>248</v>
      </c>
      <c r="B104" s="128" t="s">
        <v>40</v>
      </c>
      <c r="C104" s="38" t="s">
        <v>8</v>
      </c>
      <c r="D104" s="69" t="s">
        <v>9</v>
      </c>
      <c r="E104" s="8" t="s">
        <v>243</v>
      </c>
      <c r="F104" s="170" t="s">
        <v>246</v>
      </c>
      <c r="G104" s="19">
        <v>1036666</v>
      </c>
      <c r="H104" s="19"/>
      <c r="I104" s="415">
        <f t="shared" si="2"/>
        <v>0</v>
      </c>
    </row>
    <row r="105" spans="1:9" ht="41.25" customHeight="1">
      <c r="A105" s="134" t="s">
        <v>112</v>
      </c>
      <c r="B105" s="128" t="s">
        <v>40</v>
      </c>
      <c r="C105" s="202" t="s">
        <v>8</v>
      </c>
      <c r="D105" s="203" t="s">
        <v>9</v>
      </c>
      <c r="E105" s="204" t="s">
        <v>113</v>
      </c>
      <c r="F105" s="205"/>
      <c r="G105" s="206">
        <f>G106</f>
        <v>40000</v>
      </c>
      <c r="H105" s="206">
        <f>H106</f>
        <v>0</v>
      </c>
      <c r="I105" s="415">
        <f t="shared" si="2"/>
        <v>0</v>
      </c>
    </row>
    <row r="106" spans="1:9" ht="18.75" customHeight="1">
      <c r="A106" s="80" t="s">
        <v>103</v>
      </c>
      <c r="B106" s="128" t="s">
        <v>40</v>
      </c>
      <c r="C106" s="38" t="s">
        <v>8</v>
      </c>
      <c r="D106" s="69" t="s">
        <v>9</v>
      </c>
      <c r="E106" s="8" t="s">
        <v>113</v>
      </c>
      <c r="F106" s="170" t="s">
        <v>105</v>
      </c>
      <c r="G106" s="19">
        <v>40000</v>
      </c>
      <c r="H106" s="19"/>
      <c r="I106" s="415">
        <f t="shared" si="2"/>
        <v>0</v>
      </c>
    </row>
    <row r="107" spans="1:9" ht="15.75" customHeight="1">
      <c r="A107" s="134" t="s">
        <v>150</v>
      </c>
      <c r="B107" s="128" t="s">
        <v>40</v>
      </c>
      <c r="C107" s="202" t="s">
        <v>8</v>
      </c>
      <c r="D107" s="203" t="s">
        <v>9</v>
      </c>
      <c r="E107" s="204" t="s">
        <v>151</v>
      </c>
      <c r="F107" s="205"/>
      <c r="G107" s="206">
        <f>G108</f>
        <v>451000</v>
      </c>
      <c r="H107" s="206">
        <f>H108</f>
        <v>0</v>
      </c>
      <c r="I107" s="415">
        <f t="shared" si="2"/>
        <v>0</v>
      </c>
    </row>
    <row r="108" spans="1:9" ht="16.5" customHeight="1">
      <c r="A108" s="80" t="s">
        <v>103</v>
      </c>
      <c r="B108" s="128" t="s">
        <v>40</v>
      </c>
      <c r="C108" s="38" t="s">
        <v>8</v>
      </c>
      <c r="D108" s="69" t="s">
        <v>9</v>
      </c>
      <c r="E108" s="8" t="s">
        <v>151</v>
      </c>
      <c r="F108" s="170" t="s">
        <v>105</v>
      </c>
      <c r="G108" s="19">
        <v>451000</v>
      </c>
      <c r="H108" s="19"/>
      <c r="I108" s="415">
        <f t="shared" si="2"/>
        <v>0</v>
      </c>
    </row>
    <row r="109" spans="1:9" ht="27" customHeight="1">
      <c r="A109" s="225" t="s">
        <v>152</v>
      </c>
      <c r="B109" s="128" t="s">
        <v>40</v>
      </c>
      <c r="C109" s="211" t="s">
        <v>8</v>
      </c>
      <c r="D109" s="203" t="s">
        <v>9</v>
      </c>
      <c r="E109" s="203" t="s">
        <v>153</v>
      </c>
      <c r="F109" s="213"/>
      <c r="G109" s="214">
        <f>G110</f>
        <v>6000000</v>
      </c>
      <c r="H109" s="214">
        <f>H110</f>
        <v>300000</v>
      </c>
      <c r="I109" s="415">
        <f t="shared" si="2"/>
        <v>5</v>
      </c>
    </row>
    <row r="110" spans="1:9" ht="35.25" customHeight="1">
      <c r="A110" s="80" t="s">
        <v>224</v>
      </c>
      <c r="B110" s="128" t="s">
        <v>40</v>
      </c>
      <c r="C110" s="64" t="s">
        <v>8</v>
      </c>
      <c r="D110" s="8" t="s">
        <v>9</v>
      </c>
      <c r="E110" s="8" t="s">
        <v>153</v>
      </c>
      <c r="F110" s="170" t="s">
        <v>223</v>
      </c>
      <c r="G110" s="19">
        <v>6000000</v>
      </c>
      <c r="H110" s="19">
        <v>300000</v>
      </c>
      <c r="I110" s="415">
        <f t="shared" si="2"/>
        <v>5</v>
      </c>
    </row>
    <row r="111" spans="1:9" ht="17.25" customHeight="1">
      <c r="A111" s="30" t="s">
        <v>114</v>
      </c>
      <c r="B111" s="128" t="s">
        <v>40</v>
      </c>
      <c r="C111" s="44" t="s">
        <v>8</v>
      </c>
      <c r="D111" s="220" t="s">
        <v>11</v>
      </c>
      <c r="E111" s="220"/>
      <c r="F111" s="221"/>
      <c r="G111" s="222">
        <f>G112+G114</f>
        <v>377000</v>
      </c>
      <c r="H111" s="222">
        <f>H112+H114</f>
        <v>267498.44</v>
      </c>
      <c r="I111" s="415">
        <f t="shared" si="2"/>
        <v>70.95449336870027</v>
      </c>
    </row>
    <row r="112" spans="1:9" ht="30.75" customHeight="1">
      <c r="A112" s="223" t="s">
        <v>115</v>
      </c>
      <c r="B112" s="128" t="s">
        <v>40</v>
      </c>
      <c r="C112" s="218" t="s">
        <v>8</v>
      </c>
      <c r="D112" s="219" t="s">
        <v>11</v>
      </c>
      <c r="E112" s="203" t="s">
        <v>116</v>
      </c>
      <c r="F112" s="213"/>
      <c r="G112" s="214">
        <f>G113</f>
        <v>40000</v>
      </c>
      <c r="H112" s="214">
        <f>H113</f>
        <v>26872.76</v>
      </c>
      <c r="I112" s="415">
        <f t="shared" si="2"/>
        <v>67.1819</v>
      </c>
    </row>
    <row r="113" spans="1:9" ht="18.75" customHeight="1">
      <c r="A113" s="80" t="s">
        <v>103</v>
      </c>
      <c r="B113" s="128" t="s">
        <v>40</v>
      </c>
      <c r="C113" s="217" t="s">
        <v>8</v>
      </c>
      <c r="D113" s="9" t="s">
        <v>11</v>
      </c>
      <c r="E113" s="8" t="s">
        <v>116</v>
      </c>
      <c r="F113" s="170" t="s">
        <v>105</v>
      </c>
      <c r="G113" s="19">
        <v>40000</v>
      </c>
      <c r="H113" s="19">
        <v>26872.76</v>
      </c>
      <c r="I113" s="415">
        <f t="shared" si="2"/>
        <v>67.1819</v>
      </c>
    </row>
    <row r="114" spans="1:9" ht="14.25" customHeight="1">
      <c r="A114" s="93" t="s">
        <v>251</v>
      </c>
      <c r="B114" s="128" t="s">
        <v>40</v>
      </c>
      <c r="C114" s="257" t="s">
        <v>8</v>
      </c>
      <c r="D114" s="258" t="s">
        <v>11</v>
      </c>
      <c r="E114" s="32" t="s">
        <v>252</v>
      </c>
      <c r="F114" s="258"/>
      <c r="G114" s="33">
        <f>G115</f>
        <v>337000</v>
      </c>
      <c r="H114" s="33">
        <f>H115</f>
        <v>240625.68</v>
      </c>
      <c r="I114" s="415">
        <f t="shared" si="2"/>
        <v>71.40227893175074</v>
      </c>
    </row>
    <row r="115" spans="1:9" ht="24.75" customHeight="1">
      <c r="A115" s="80" t="s">
        <v>103</v>
      </c>
      <c r="B115" s="128" t="s">
        <v>40</v>
      </c>
      <c r="C115" s="217" t="s">
        <v>8</v>
      </c>
      <c r="D115" s="9" t="s">
        <v>11</v>
      </c>
      <c r="E115" s="8" t="s">
        <v>252</v>
      </c>
      <c r="F115" s="9" t="s">
        <v>105</v>
      </c>
      <c r="G115" s="19">
        <v>337000</v>
      </c>
      <c r="H115" s="19">
        <v>240625.68</v>
      </c>
      <c r="I115" s="415">
        <f t="shared" si="2"/>
        <v>71.40227893175074</v>
      </c>
    </row>
    <row r="116" spans="1:9" ht="15" customHeight="1">
      <c r="A116" s="30" t="s">
        <v>32</v>
      </c>
      <c r="B116" s="128" t="s">
        <v>40</v>
      </c>
      <c r="C116" s="44" t="s">
        <v>8</v>
      </c>
      <c r="D116" s="92" t="s">
        <v>8</v>
      </c>
      <c r="E116" s="7"/>
      <c r="F116" s="162"/>
      <c r="G116" s="22">
        <f>G117</f>
        <v>39000</v>
      </c>
      <c r="H116" s="22">
        <f>H117</f>
        <v>0</v>
      </c>
      <c r="I116" s="415">
        <f t="shared" si="2"/>
        <v>0</v>
      </c>
    </row>
    <row r="117" spans="1:9" ht="16.5" customHeight="1">
      <c r="A117" s="35" t="s">
        <v>154</v>
      </c>
      <c r="B117" s="128" t="s">
        <v>40</v>
      </c>
      <c r="C117" s="39" t="s">
        <v>8</v>
      </c>
      <c r="D117" s="71" t="s">
        <v>8</v>
      </c>
      <c r="E117" s="32" t="s">
        <v>155</v>
      </c>
      <c r="F117" s="163"/>
      <c r="G117" s="33">
        <f>G118</f>
        <v>39000</v>
      </c>
      <c r="H117" s="33">
        <f>H118</f>
        <v>0</v>
      </c>
      <c r="I117" s="415">
        <f t="shared" si="2"/>
        <v>0</v>
      </c>
    </row>
    <row r="118" spans="1:9" ht="24.75" customHeight="1">
      <c r="A118" s="13" t="s">
        <v>192</v>
      </c>
      <c r="B118" s="128" t="s">
        <v>40</v>
      </c>
      <c r="C118" s="42" t="s">
        <v>8</v>
      </c>
      <c r="D118" s="69" t="s">
        <v>8</v>
      </c>
      <c r="E118" s="8" t="s">
        <v>155</v>
      </c>
      <c r="F118" s="170" t="s">
        <v>193</v>
      </c>
      <c r="G118" s="19">
        <v>39000</v>
      </c>
      <c r="H118" s="19"/>
      <c r="I118" s="415">
        <f t="shared" si="2"/>
        <v>0</v>
      </c>
    </row>
    <row r="119" spans="1:9" ht="20.25" customHeight="1">
      <c r="A119" s="240" t="s">
        <v>22</v>
      </c>
      <c r="B119" s="129" t="s">
        <v>40</v>
      </c>
      <c r="C119" s="241" t="s">
        <v>3</v>
      </c>
      <c r="D119" s="242"/>
      <c r="E119" s="243"/>
      <c r="F119" s="244"/>
      <c r="G119" s="239">
        <f>G120+G151+G199+G211</f>
        <v>274766648</v>
      </c>
      <c r="H119" s="239">
        <f>H120+H151+H199+H211</f>
        <v>153907183.33</v>
      </c>
      <c r="I119" s="415">
        <f t="shared" si="2"/>
        <v>56.013779128680866</v>
      </c>
    </row>
    <row r="120" spans="1:9" ht="16.5" customHeight="1">
      <c r="A120" s="30" t="s">
        <v>23</v>
      </c>
      <c r="B120" s="128" t="s">
        <v>40</v>
      </c>
      <c r="C120" s="43" t="s">
        <v>3</v>
      </c>
      <c r="D120" s="106" t="s">
        <v>2</v>
      </c>
      <c r="E120" s="10"/>
      <c r="F120" s="182"/>
      <c r="G120" s="22">
        <f>G121+G123+G132+G138+G141+G145+G147+G149</f>
        <v>64985675.41</v>
      </c>
      <c r="H120" s="22">
        <f>H121+H123+H132+H138+H141+H145+H147+H149</f>
        <v>36385223.449999996</v>
      </c>
      <c r="I120" s="415">
        <f t="shared" si="2"/>
        <v>55.98960574071534</v>
      </c>
    </row>
    <row r="121" spans="1:9" ht="17.25" customHeight="1">
      <c r="A121" s="29" t="s">
        <v>168</v>
      </c>
      <c r="B121" s="128" t="s">
        <v>40</v>
      </c>
      <c r="C121" s="41" t="s">
        <v>3</v>
      </c>
      <c r="D121" s="70" t="s">
        <v>2</v>
      </c>
      <c r="E121" s="12" t="s">
        <v>169</v>
      </c>
      <c r="F121" s="165"/>
      <c r="G121" s="18">
        <f>G122</f>
        <v>10035979.41</v>
      </c>
      <c r="H121" s="18">
        <f>H122</f>
        <v>5122468.92</v>
      </c>
      <c r="I121" s="415">
        <f t="shared" si="2"/>
        <v>51.04104652602112</v>
      </c>
    </row>
    <row r="122" spans="1:9" ht="24" customHeight="1">
      <c r="A122" s="80" t="s">
        <v>145</v>
      </c>
      <c r="B122" s="128" t="s">
        <v>40</v>
      </c>
      <c r="C122" s="42" t="s">
        <v>3</v>
      </c>
      <c r="D122" s="69" t="s">
        <v>2</v>
      </c>
      <c r="E122" s="8" t="s">
        <v>169</v>
      </c>
      <c r="F122" s="170" t="s">
        <v>105</v>
      </c>
      <c r="G122" s="19">
        <v>10035979.41</v>
      </c>
      <c r="H122" s="19">
        <v>5122468.92</v>
      </c>
      <c r="I122" s="415">
        <f t="shared" si="2"/>
        <v>51.04104652602112</v>
      </c>
    </row>
    <row r="123" spans="1:9" ht="15" customHeight="1">
      <c r="A123" s="29" t="s">
        <v>24</v>
      </c>
      <c r="B123" s="128" t="s">
        <v>40</v>
      </c>
      <c r="C123" s="41" t="s">
        <v>3</v>
      </c>
      <c r="D123" s="70" t="s">
        <v>2</v>
      </c>
      <c r="E123" s="12" t="s">
        <v>156</v>
      </c>
      <c r="F123" s="165"/>
      <c r="G123" s="18">
        <f>SUM(G124:G131)</f>
        <v>21582696</v>
      </c>
      <c r="H123" s="18">
        <f>SUM(H124:H131)</f>
        <v>13441429.71</v>
      </c>
      <c r="I123" s="415">
        <f t="shared" si="2"/>
        <v>62.27873343534098</v>
      </c>
    </row>
    <row r="124" spans="1:9" ht="27" customHeight="1">
      <c r="A124" s="80" t="s">
        <v>140</v>
      </c>
      <c r="B124" s="128" t="s">
        <v>40</v>
      </c>
      <c r="C124" s="46" t="s">
        <v>3</v>
      </c>
      <c r="D124" s="103" t="s">
        <v>2</v>
      </c>
      <c r="E124" s="8" t="s">
        <v>156</v>
      </c>
      <c r="F124" s="175" t="s">
        <v>142</v>
      </c>
      <c r="G124" s="19">
        <v>16899696</v>
      </c>
      <c r="H124" s="19">
        <v>10279967.92</v>
      </c>
      <c r="I124" s="415">
        <f t="shared" si="2"/>
        <v>60.82930675202678</v>
      </c>
    </row>
    <row r="125" spans="1:9" ht="24.75" customHeight="1">
      <c r="A125" s="80" t="s">
        <v>144</v>
      </c>
      <c r="B125" s="128" t="s">
        <v>40</v>
      </c>
      <c r="C125" s="46" t="s">
        <v>3</v>
      </c>
      <c r="D125" s="103" t="s">
        <v>2</v>
      </c>
      <c r="E125" s="8" t="s">
        <v>156</v>
      </c>
      <c r="F125" s="175" t="s">
        <v>143</v>
      </c>
      <c r="G125" s="19">
        <v>638000</v>
      </c>
      <c r="H125" s="19">
        <v>180796.65</v>
      </c>
      <c r="I125" s="415">
        <f t="shared" si="2"/>
        <v>28.3380329153605</v>
      </c>
    </row>
    <row r="126" spans="1:9" ht="18" customHeight="1">
      <c r="A126" s="80" t="s">
        <v>102</v>
      </c>
      <c r="B126" s="128" t="s">
        <v>40</v>
      </c>
      <c r="C126" s="46" t="s">
        <v>3</v>
      </c>
      <c r="D126" s="103" t="s">
        <v>2</v>
      </c>
      <c r="E126" s="8" t="s">
        <v>156</v>
      </c>
      <c r="F126" s="175" t="s">
        <v>104</v>
      </c>
      <c r="G126" s="19">
        <v>60700</v>
      </c>
      <c r="H126" s="19"/>
      <c r="I126" s="415">
        <f t="shared" si="2"/>
        <v>0</v>
      </c>
    </row>
    <row r="127" spans="1:9" ht="28.5" customHeight="1">
      <c r="A127" s="80" t="s">
        <v>145</v>
      </c>
      <c r="B127" s="128" t="s">
        <v>40</v>
      </c>
      <c r="C127" s="46" t="s">
        <v>3</v>
      </c>
      <c r="D127" s="103" t="s">
        <v>2</v>
      </c>
      <c r="E127" s="8" t="s">
        <v>156</v>
      </c>
      <c r="F127" s="175" t="s">
        <v>105</v>
      </c>
      <c r="G127" s="19">
        <v>3380300</v>
      </c>
      <c r="H127" s="19">
        <v>2580466.04</v>
      </c>
      <c r="I127" s="415">
        <f t="shared" si="2"/>
        <v>76.33837351714345</v>
      </c>
    </row>
    <row r="128" spans="1:9" ht="39" customHeight="1">
      <c r="A128" s="199" t="s">
        <v>157</v>
      </c>
      <c r="B128" s="128" t="s">
        <v>40</v>
      </c>
      <c r="C128" s="226" t="s">
        <v>3</v>
      </c>
      <c r="D128" s="103" t="s">
        <v>2</v>
      </c>
      <c r="E128" s="8" t="s">
        <v>156</v>
      </c>
      <c r="F128" s="175" t="s">
        <v>158</v>
      </c>
      <c r="G128" s="19">
        <f>300000*95%</f>
        <v>285000</v>
      </c>
      <c r="H128" s="19">
        <v>141100</v>
      </c>
      <c r="I128" s="415">
        <f t="shared" si="2"/>
        <v>49.50877192982456</v>
      </c>
    </row>
    <row r="129" spans="1:9" ht="66.75" customHeight="1">
      <c r="A129" s="80" t="s">
        <v>139</v>
      </c>
      <c r="B129" s="128" t="s">
        <v>40</v>
      </c>
      <c r="C129" s="46" t="s">
        <v>3</v>
      </c>
      <c r="D129" s="103" t="s">
        <v>2</v>
      </c>
      <c r="E129" s="8" t="s">
        <v>156</v>
      </c>
      <c r="F129" s="175" t="s">
        <v>135</v>
      </c>
      <c r="G129" s="19">
        <v>52082.13</v>
      </c>
      <c r="H129" s="19">
        <v>38082.13</v>
      </c>
      <c r="I129" s="415">
        <f t="shared" si="2"/>
        <v>73.11937895013126</v>
      </c>
    </row>
    <row r="130" spans="1:9" ht="17.25" customHeight="1">
      <c r="A130" s="80" t="s">
        <v>134</v>
      </c>
      <c r="B130" s="128" t="s">
        <v>40</v>
      </c>
      <c r="C130" s="46" t="s">
        <v>3</v>
      </c>
      <c r="D130" s="103" t="s">
        <v>2</v>
      </c>
      <c r="E130" s="8" t="s">
        <v>156</v>
      </c>
      <c r="F130" s="170" t="s">
        <v>137</v>
      </c>
      <c r="G130" s="19">
        <v>240000</v>
      </c>
      <c r="H130" s="19">
        <v>204037.17</v>
      </c>
      <c r="I130" s="415">
        <f t="shared" si="2"/>
        <v>85.0154875</v>
      </c>
    </row>
    <row r="131" spans="1:9" ht="18" customHeight="1">
      <c r="A131" s="80" t="s">
        <v>136</v>
      </c>
      <c r="B131" s="128" t="s">
        <v>40</v>
      </c>
      <c r="C131" s="46" t="s">
        <v>3</v>
      </c>
      <c r="D131" s="103" t="s">
        <v>2</v>
      </c>
      <c r="E131" s="8" t="s">
        <v>156</v>
      </c>
      <c r="F131" s="170" t="s">
        <v>138</v>
      </c>
      <c r="G131" s="19">
        <v>26917.87</v>
      </c>
      <c r="H131" s="19">
        <v>16979.8</v>
      </c>
      <c r="I131" s="415">
        <f t="shared" si="2"/>
        <v>63.08002824889191</v>
      </c>
    </row>
    <row r="132" spans="1:9" ht="43.5" customHeight="1">
      <c r="A132" s="225" t="s">
        <v>162</v>
      </c>
      <c r="B132" s="128" t="s">
        <v>40</v>
      </c>
      <c r="C132" s="227" t="s">
        <v>3</v>
      </c>
      <c r="D132" s="228" t="s">
        <v>2</v>
      </c>
      <c r="E132" s="203" t="s">
        <v>233</v>
      </c>
      <c r="F132" s="213"/>
      <c r="G132" s="214">
        <f>SUM(G133:G137)</f>
        <v>28924000</v>
      </c>
      <c r="H132" s="214">
        <f>SUM(H133:H137)</f>
        <v>16588237.98</v>
      </c>
      <c r="I132" s="415">
        <f t="shared" si="2"/>
        <v>57.3511201078689</v>
      </c>
    </row>
    <row r="133" spans="1:9" ht="30" customHeight="1">
      <c r="A133" s="80" t="s">
        <v>140</v>
      </c>
      <c r="B133" s="128" t="s">
        <v>40</v>
      </c>
      <c r="C133" s="46" t="s">
        <v>3</v>
      </c>
      <c r="D133" s="103" t="s">
        <v>2</v>
      </c>
      <c r="E133" s="8" t="s">
        <v>233</v>
      </c>
      <c r="F133" s="175" t="s">
        <v>142</v>
      </c>
      <c r="G133" s="19">
        <v>27100000</v>
      </c>
      <c r="H133" s="19">
        <v>15889875.56</v>
      </c>
      <c r="I133" s="415">
        <f t="shared" si="2"/>
        <v>58.63422715867159</v>
      </c>
    </row>
    <row r="134" spans="1:9" ht="21" customHeight="1">
      <c r="A134" s="80" t="s">
        <v>144</v>
      </c>
      <c r="B134" s="128" t="s">
        <v>40</v>
      </c>
      <c r="C134" s="46" t="s">
        <v>3</v>
      </c>
      <c r="D134" s="103" t="s">
        <v>2</v>
      </c>
      <c r="E134" s="8" t="s">
        <v>233</v>
      </c>
      <c r="F134" s="175" t="s">
        <v>143</v>
      </c>
      <c r="G134" s="19">
        <v>134000</v>
      </c>
      <c r="H134" s="19">
        <v>52362.42</v>
      </c>
      <c r="I134" s="415">
        <f t="shared" si="2"/>
        <v>39.076432835820896</v>
      </c>
    </row>
    <row r="135" spans="1:9" ht="19.5" customHeight="1">
      <c r="A135" s="80" t="s">
        <v>102</v>
      </c>
      <c r="B135" s="136" t="s">
        <v>40</v>
      </c>
      <c r="C135" s="46" t="s">
        <v>3</v>
      </c>
      <c r="D135" s="103" t="s">
        <v>2</v>
      </c>
      <c r="E135" s="8" t="s">
        <v>233</v>
      </c>
      <c r="F135" s="175" t="s">
        <v>104</v>
      </c>
      <c r="G135" s="19">
        <v>4000</v>
      </c>
      <c r="H135" s="19"/>
      <c r="I135" s="415">
        <f t="shared" si="2"/>
        <v>0</v>
      </c>
    </row>
    <row r="136" spans="1:9" ht="30" customHeight="1">
      <c r="A136" s="80" t="s">
        <v>145</v>
      </c>
      <c r="B136" s="128" t="s">
        <v>40</v>
      </c>
      <c r="C136" s="46" t="s">
        <v>3</v>
      </c>
      <c r="D136" s="103" t="s">
        <v>2</v>
      </c>
      <c r="E136" s="8" t="s">
        <v>233</v>
      </c>
      <c r="F136" s="175" t="s">
        <v>105</v>
      </c>
      <c r="G136" s="19">
        <v>683000</v>
      </c>
      <c r="H136" s="19"/>
      <c r="I136" s="415">
        <f t="shared" si="2"/>
        <v>0</v>
      </c>
    </row>
    <row r="137" spans="1:9" ht="42.75" customHeight="1">
      <c r="A137" s="199" t="s">
        <v>157</v>
      </c>
      <c r="B137" s="128" t="s">
        <v>40</v>
      </c>
      <c r="C137" s="226" t="s">
        <v>3</v>
      </c>
      <c r="D137" s="103" t="s">
        <v>2</v>
      </c>
      <c r="E137" s="8" t="s">
        <v>233</v>
      </c>
      <c r="F137" s="175" t="s">
        <v>158</v>
      </c>
      <c r="G137" s="19">
        <v>1003000</v>
      </c>
      <c r="H137" s="19">
        <v>646000</v>
      </c>
      <c r="I137" s="415">
        <f t="shared" si="2"/>
        <v>64.40677966101694</v>
      </c>
    </row>
    <row r="138" spans="1:9" ht="18" customHeight="1">
      <c r="A138" s="35" t="s">
        <v>83</v>
      </c>
      <c r="B138" s="128" t="s">
        <v>40</v>
      </c>
      <c r="C138" s="39" t="s">
        <v>3</v>
      </c>
      <c r="D138" s="71" t="s">
        <v>2</v>
      </c>
      <c r="E138" s="32" t="s">
        <v>159</v>
      </c>
      <c r="F138" s="163"/>
      <c r="G138" s="33">
        <f>G139+G140</f>
        <v>1000000</v>
      </c>
      <c r="H138" s="33">
        <f>H139+H140</f>
        <v>434599.18</v>
      </c>
      <c r="I138" s="415">
        <f t="shared" si="2"/>
        <v>43.459917999999995</v>
      </c>
    </row>
    <row r="139" spans="1:9" ht="17.25" customHeight="1">
      <c r="A139" s="13" t="s">
        <v>144</v>
      </c>
      <c r="B139" s="128" t="s">
        <v>40</v>
      </c>
      <c r="C139" s="38" t="s">
        <v>3</v>
      </c>
      <c r="D139" s="69" t="s">
        <v>2</v>
      </c>
      <c r="E139" s="8" t="s">
        <v>159</v>
      </c>
      <c r="F139" s="170" t="s">
        <v>143</v>
      </c>
      <c r="G139" s="19">
        <v>900000</v>
      </c>
      <c r="H139" s="19">
        <v>384769.36</v>
      </c>
      <c r="I139" s="415">
        <f t="shared" si="2"/>
        <v>42.75215111111111</v>
      </c>
    </row>
    <row r="140" spans="1:9" ht="18.75">
      <c r="A140" s="13" t="s">
        <v>99</v>
      </c>
      <c r="B140" s="128" t="s">
        <v>40</v>
      </c>
      <c r="C140" s="38" t="s">
        <v>3</v>
      </c>
      <c r="D140" s="69" t="s">
        <v>2</v>
      </c>
      <c r="E140" s="8" t="s">
        <v>159</v>
      </c>
      <c r="F140" s="170" t="s">
        <v>98</v>
      </c>
      <c r="G140" s="19">
        <v>100000</v>
      </c>
      <c r="H140" s="19">
        <v>49829.82</v>
      </c>
      <c r="I140" s="415">
        <f t="shared" si="2"/>
        <v>49.829820000000005</v>
      </c>
    </row>
    <row r="141" spans="1:9" ht="18.75">
      <c r="A141" s="35" t="s">
        <v>48</v>
      </c>
      <c r="B141" s="128" t="s">
        <v>40</v>
      </c>
      <c r="C141" s="39" t="s">
        <v>3</v>
      </c>
      <c r="D141" s="71" t="s">
        <v>2</v>
      </c>
      <c r="E141" s="32" t="s">
        <v>160</v>
      </c>
      <c r="F141" s="163"/>
      <c r="G141" s="33">
        <f>SUM(G142:G144)</f>
        <v>700000</v>
      </c>
      <c r="H141" s="33">
        <f>SUM(H142:H144)</f>
        <v>83785.33</v>
      </c>
      <c r="I141" s="415">
        <f t="shared" si="2"/>
        <v>11.969332857142858</v>
      </c>
    </row>
    <row r="142" spans="1:9" ht="28.5" customHeight="1">
      <c r="A142" s="80" t="s">
        <v>145</v>
      </c>
      <c r="B142" s="128" t="s">
        <v>40</v>
      </c>
      <c r="C142" s="64" t="s">
        <v>3</v>
      </c>
      <c r="D142" s="8" t="s">
        <v>2</v>
      </c>
      <c r="E142" s="8" t="s">
        <v>160</v>
      </c>
      <c r="F142" s="8" t="s">
        <v>105</v>
      </c>
      <c r="G142" s="19">
        <v>477500</v>
      </c>
      <c r="H142" s="19">
        <v>31366.5</v>
      </c>
      <c r="I142" s="415">
        <f t="shared" si="2"/>
        <v>6.568900523560209</v>
      </c>
    </row>
    <row r="143" spans="1:9" ht="33.75" customHeight="1">
      <c r="A143" s="80" t="s">
        <v>140</v>
      </c>
      <c r="B143" s="128" t="s">
        <v>40</v>
      </c>
      <c r="C143" s="64" t="s">
        <v>3</v>
      </c>
      <c r="D143" s="8" t="s">
        <v>2</v>
      </c>
      <c r="E143" s="8" t="s">
        <v>160</v>
      </c>
      <c r="F143" s="8" t="s">
        <v>142</v>
      </c>
      <c r="G143" s="19">
        <v>122500</v>
      </c>
      <c r="H143" s="19">
        <v>52418.83</v>
      </c>
      <c r="I143" s="415">
        <f aca="true" t="shared" si="3" ref="I143:I210">H143/G143*100</f>
        <v>42.79088163265306</v>
      </c>
    </row>
    <row r="144" spans="1:9" ht="18" customHeight="1">
      <c r="A144" s="13" t="s">
        <v>99</v>
      </c>
      <c r="B144" s="128" t="s">
        <v>40</v>
      </c>
      <c r="C144" s="64" t="s">
        <v>3</v>
      </c>
      <c r="D144" s="8" t="s">
        <v>2</v>
      </c>
      <c r="E144" s="8" t="s">
        <v>160</v>
      </c>
      <c r="F144" s="8" t="s">
        <v>98</v>
      </c>
      <c r="G144" s="19">
        <v>100000</v>
      </c>
      <c r="H144" s="19"/>
      <c r="I144" s="415">
        <f t="shared" si="3"/>
        <v>0</v>
      </c>
    </row>
    <row r="145" spans="1:9" ht="18" customHeight="1">
      <c r="A145" s="35" t="s">
        <v>254</v>
      </c>
      <c r="B145" s="128" t="s">
        <v>40</v>
      </c>
      <c r="C145" s="39" t="s">
        <v>3</v>
      </c>
      <c r="D145" s="71" t="s">
        <v>2</v>
      </c>
      <c r="E145" s="32" t="s">
        <v>253</v>
      </c>
      <c r="F145" s="163"/>
      <c r="G145" s="33">
        <f>G146</f>
        <v>597000</v>
      </c>
      <c r="H145" s="33">
        <f>H146</f>
        <v>60476.33</v>
      </c>
      <c r="I145" s="415">
        <f t="shared" si="3"/>
        <v>10.13003852596315</v>
      </c>
    </row>
    <row r="146" spans="1:9" ht="27" customHeight="1">
      <c r="A146" s="13" t="s">
        <v>192</v>
      </c>
      <c r="B146" s="128" t="s">
        <v>40</v>
      </c>
      <c r="C146" s="38" t="s">
        <v>3</v>
      </c>
      <c r="D146" s="69" t="s">
        <v>2</v>
      </c>
      <c r="E146" s="8" t="s">
        <v>253</v>
      </c>
      <c r="F146" s="8" t="s">
        <v>193</v>
      </c>
      <c r="G146" s="19">
        <v>597000</v>
      </c>
      <c r="H146" s="19">
        <v>60476.33</v>
      </c>
      <c r="I146" s="415">
        <f t="shared" si="3"/>
        <v>10.13003852596315</v>
      </c>
    </row>
    <row r="147" spans="1:9" ht="27" customHeight="1">
      <c r="A147" s="35" t="s">
        <v>255</v>
      </c>
      <c r="B147" s="128" t="s">
        <v>40</v>
      </c>
      <c r="C147" s="39" t="s">
        <v>3</v>
      </c>
      <c r="D147" s="71" t="s">
        <v>2</v>
      </c>
      <c r="E147" s="32" t="s">
        <v>256</v>
      </c>
      <c r="F147" s="163"/>
      <c r="G147" s="33">
        <f>G148</f>
        <v>66000</v>
      </c>
      <c r="H147" s="33">
        <f>H148</f>
        <v>6719.59</v>
      </c>
      <c r="I147" s="415">
        <f t="shared" si="3"/>
        <v>10.18119696969697</v>
      </c>
    </row>
    <row r="148" spans="1:9" ht="27.75" customHeight="1">
      <c r="A148" s="13" t="s">
        <v>192</v>
      </c>
      <c r="B148" s="128" t="s">
        <v>40</v>
      </c>
      <c r="C148" s="38" t="s">
        <v>3</v>
      </c>
      <c r="D148" s="69" t="s">
        <v>2</v>
      </c>
      <c r="E148" s="8" t="s">
        <v>256</v>
      </c>
      <c r="F148" s="8" t="s">
        <v>193</v>
      </c>
      <c r="G148" s="19">
        <v>66000</v>
      </c>
      <c r="H148" s="19">
        <v>6719.59</v>
      </c>
      <c r="I148" s="415">
        <f t="shared" si="3"/>
        <v>10.18119696969697</v>
      </c>
    </row>
    <row r="149" spans="1:9" ht="18" customHeight="1">
      <c r="A149" s="35" t="s">
        <v>219</v>
      </c>
      <c r="B149" s="128" t="s">
        <v>40</v>
      </c>
      <c r="C149" s="39" t="s">
        <v>3</v>
      </c>
      <c r="D149" s="71" t="s">
        <v>2</v>
      </c>
      <c r="E149" s="32" t="s">
        <v>235</v>
      </c>
      <c r="F149" s="163"/>
      <c r="G149" s="33">
        <f>G150</f>
        <v>2080000</v>
      </c>
      <c r="H149" s="33">
        <f>H150</f>
        <v>647506.41</v>
      </c>
      <c r="I149" s="415">
        <f t="shared" si="3"/>
        <v>31.130115865384617</v>
      </c>
    </row>
    <row r="150" spans="1:9" ht="30" customHeight="1">
      <c r="A150" s="80" t="s">
        <v>145</v>
      </c>
      <c r="B150" s="128" t="s">
        <v>40</v>
      </c>
      <c r="C150" s="38" t="s">
        <v>3</v>
      </c>
      <c r="D150" s="69" t="s">
        <v>2</v>
      </c>
      <c r="E150" s="8" t="s">
        <v>235</v>
      </c>
      <c r="F150" s="8" t="s">
        <v>105</v>
      </c>
      <c r="G150" s="19">
        <v>2080000</v>
      </c>
      <c r="H150" s="19">
        <v>647506.41</v>
      </c>
      <c r="I150" s="415">
        <f t="shared" si="3"/>
        <v>31.130115865384617</v>
      </c>
    </row>
    <row r="151" spans="1:9" ht="18" customHeight="1">
      <c r="A151" s="30" t="s">
        <v>25</v>
      </c>
      <c r="B151" s="128" t="s">
        <v>40</v>
      </c>
      <c r="C151" s="44" t="s">
        <v>3</v>
      </c>
      <c r="D151" s="100" t="s">
        <v>9</v>
      </c>
      <c r="E151" s="7"/>
      <c r="F151" s="185"/>
      <c r="G151" s="22">
        <f>G152+G160+G162+G170+G172+G174+G176+G179+G183+G192+G194+G197</f>
        <v>188745137.59</v>
      </c>
      <c r="H151" s="22">
        <f>H152+H160+H162+H170+H172+H174+H176+H179+H183+H192+H194+H197</f>
        <v>111973237.08</v>
      </c>
      <c r="I151" s="415">
        <f t="shared" si="3"/>
        <v>59.3250975944254</v>
      </c>
    </row>
    <row r="152" spans="1:9" ht="28.5" customHeight="1">
      <c r="A152" s="35" t="s">
        <v>55</v>
      </c>
      <c r="B152" s="128" t="s">
        <v>40</v>
      </c>
      <c r="C152" s="45" t="s">
        <v>3</v>
      </c>
      <c r="D152" s="102" t="s">
        <v>9</v>
      </c>
      <c r="E152" s="32" t="s">
        <v>161</v>
      </c>
      <c r="F152" s="183"/>
      <c r="G152" s="33">
        <f>SUM(G153:G159)</f>
        <v>12411000</v>
      </c>
      <c r="H152" s="33">
        <f>SUM(H153:H159)</f>
        <v>6657828.470000001</v>
      </c>
      <c r="I152" s="415">
        <f t="shared" si="3"/>
        <v>53.64457714930304</v>
      </c>
    </row>
    <row r="153" spans="1:9" ht="25.5">
      <c r="A153" s="80" t="s">
        <v>140</v>
      </c>
      <c r="B153" s="128" t="s">
        <v>40</v>
      </c>
      <c r="C153" s="46" t="s">
        <v>3</v>
      </c>
      <c r="D153" s="103" t="s">
        <v>9</v>
      </c>
      <c r="E153" s="8" t="s">
        <v>161</v>
      </c>
      <c r="F153" s="175" t="s">
        <v>142</v>
      </c>
      <c r="G153" s="19">
        <v>8000000</v>
      </c>
      <c r="H153" s="19">
        <v>4212632.13</v>
      </c>
      <c r="I153" s="415">
        <f t="shared" si="3"/>
        <v>52.657901625</v>
      </c>
    </row>
    <row r="154" spans="1:9" ht="17.25" customHeight="1">
      <c r="A154" s="80" t="s">
        <v>144</v>
      </c>
      <c r="B154" s="128" t="s">
        <v>40</v>
      </c>
      <c r="C154" s="46" t="s">
        <v>3</v>
      </c>
      <c r="D154" s="103" t="s">
        <v>9</v>
      </c>
      <c r="E154" s="8" t="s">
        <v>161</v>
      </c>
      <c r="F154" s="175" t="s">
        <v>143</v>
      </c>
      <c r="G154" s="19">
        <v>140000</v>
      </c>
      <c r="H154" s="19">
        <v>55373.51</v>
      </c>
      <c r="I154" s="415">
        <f t="shared" si="3"/>
        <v>39.552507142857145</v>
      </c>
    </row>
    <row r="155" spans="1:9" ht="17.25" customHeight="1">
      <c r="A155" s="80" t="s">
        <v>102</v>
      </c>
      <c r="B155" s="128" t="s">
        <v>40</v>
      </c>
      <c r="C155" s="46" t="s">
        <v>3</v>
      </c>
      <c r="D155" s="103" t="s">
        <v>9</v>
      </c>
      <c r="E155" s="8" t="s">
        <v>161</v>
      </c>
      <c r="F155" s="175" t="s">
        <v>104</v>
      </c>
      <c r="G155" s="19">
        <v>79500</v>
      </c>
      <c r="H155" s="19"/>
      <c r="I155" s="415">
        <f t="shared" si="3"/>
        <v>0</v>
      </c>
    </row>
    <row r="156" spans="1:9" ht="26.25" customHeight="1">
      <c r="A156" s="80" t="s">
        <v>145</v>
      </c>
      <c r="B156" s="128" t="s">
        <v>40</v>
      </c>
      <c r="C156" s="46" t="s">
        <v>3</v>
      </c>
      <c r="D156" s="103" t="s">
        <v>9</v>
      </c>
      <c r="E156" s="8" t="s">
        <v>161</v>
      </c>
      <c r="F156" s="175" t="s">
        <v>105</v>
      </c>
      <c r="G156" s="19">
        <v>3916500</v>
      </c>
      <c r="H156" s="19">
        <v>2201688.47</v>
      </c>
      <c r="I156" s="415">
        <f t="shared" si="3"/>
        <v>56.215714796374314</v>
      </c>
    </row>
    <row r="157" spans="1:9" ht="28.5" customHeight="1">
      <c r="A157" s="80" t="s">
        <v>164</v>
      </c>
      <c r="B157" s="128" t="s">
        <v>40</v>
      </c>
      <c r="C157" s="46" t="s">
        <v>3</v>
      </c>
      <c r="D157" s="103" t="s">
        <v>9</v>
      </c>
      <c r="E157" s="8" t="s">
        <v>161</v>
      </c>
      <c r="F157" s="175" t="s">
        <v>165</v>
      </c>
      <c r="G157" s="19">
        <v>230000</v>
      </c>
      <c r="H157" s="19">
        <v>158717.15</v>
      </c>
      <c r="I157" s="415">
        <f t="shared" si="3"/>
        <v>69.00745652173913</v>
      </c>
    </row>
    <row r="158" spans="1:9" ht="18.75" customHeight="1">
      <c r="A158" s="80" t="s">
        <v>134</v>
      </c>
      <c r="B158" s="128" t="s">
        <v>40</v>
      </c>
      <c r="C158" s="46" t="s">
        <v>3</v>
      </c>
      <c r="D158" s="103" t="s">
        <v>9</v>
      </c>
      <c r="E158" s="8" t="s">
        <v>161</v>
      </c>
      <c r="F158" s="170" t="s">
        <v>137</v>
      </c>
      <c r="G158" s="19">
        <v>35000</v>
      </c>
      <c r="H158" s="19">
        <v>25596.23</v>
      </c>
      <c r="I158" s="415">
        <f t="shared" si="3"/>
        <v>73.13208571428571</v>
      </c>
    </row>
    <row r="159" spans="1:9" ht="17.25" customHeight="1">
      <c r="A159" s="80" t="s">
        <v>136</v>
      </c>
      <c r="B159" s="128" t="s">
        <v>40</v>
      </c>
      <c r="C159" s="46" t="s">
        <v>3</v>
      </c>
      <c r="D159" s="103" t="s">
        <v>9</v>
      </c>
      <c r="E159" s="8" t="s">
        <v>161</v>
      </c>
      <c r="F159" s="170" t="s">
        <v>138</v>
      </c>
      <c r="G159" s="19">
        <v>10000</v>
      </c>
      <c r="H159" s="19">
        <v>3820.98</v>
      </c>
      <c r="I159" s="415">
        <f t="shared" si="3"/>
        <v>38.2098</v>
      </c>
    </row>
    <row r="160" spans="1:9" ht="18" customHeight="1">
      <c r="A160" s="195" t="s">
        <v>170</v>
      </c>
      <c r="B160" s="128" t="s">
        <v>40</v>
      </c>
      <c r="C160" s="229" t="s">
        <v>3</v>
      </c>
      <c r="D160" s="230" t="s">
        <v>9</v>
      </c>
      <c r="E160" s="196" t="s">
        <v>171</v>
      </c>
      <c r="F160" s="197"/>
      <c r="G160" s="198">
        <f>G161</f>
        <v>2453515.59</v>
      </c>
      <c r="H160" s="198">
        <f>H161</f>
        <v>1459740.96</v>
      </c>
      <c r="I160" s="415">
        <f t="shared" si="3"/>
        <v>59.49589095539434</v>
      </c>
    </row>
    <row r="161" spans="1:9" ht="24" customHeight="1">
      <c r="A161" s="80" t="s">
        <v>145</v>
      </c>
      <c r="B161" s="128" t="s">
        <v>40</v>
      </c>
      <c r="C161" s="46" t="s">
        <v>3</v>
      </c>
      <c r="D161" s="103" t="s">
        <v>9</v>
      </c>
      <c r="E161" s="8" t="s">
        <v>171</v>
      </c>
      <c r="F161" s="170" t="s">
        <v>105</v>
      </c>
      <c r="G161" s="19">
        <v>2453515.59</v>
      </c>
      <c r="H161" s="19">
        <v>1459740.96</v>
      </c>
      <c r="I161" s="415">
        <f t="shared" si="3"/>
        <v>59.49589095539434</v>
      </c>
    </row>
    <row r="162" spans="1:9" ht="18.75">
      <c r="A162" s="29" t="s">
        <v>26</v>
      </c>
      <c r="B162" s="128" t="s">
        <v>40</v>
      </c>
      <c r="C162" s="47" t="s">
        <v>3</v>
      </c>
      <c r="D162" s="101" t="s">
        <v>9</v>
      </c>
      <c r="E162" s="12" t="s">
        <v>166</v>
      </c>
      <c r="F162" s="186"/>
      <c r="G162" s="18">
        <f>SUM(G163:G169)</f>
        <v>12439000</v>
      </c>
      <c r="H162" s="18">
        <f>SUM(H163:H169)</f>
        <v>6013149.2</v>
      </c>
      <c r="I162" s="415">
        <f t="shared" si="3"/>
        <v>48.341098159016</v>
      </c>
    </row>
    <row r="163" spans="1:9" ht="18.75">
      <c r="A163" s="80" t="s">
        <v>144</v>
      </c>
      <c r="B163" s="128" t="s">
        <v>40</v>
      </c>
      <c r="C163" s="46" t="s">
        <v>3</v>
      </c>
      <c r="D163" s="103" t="s">
        <v>9</v>
      </c>
      <c r="E163" s="8" t="s">
        <v>166</v>
      </c>
      <c r="F163" s="175" t="s">
        <v>143</v>
      </c>
      <c r="G163" s="19">
        <v>20000</v>
      </c>
      <c r="H163" s="19">
        <v>2946</v>
      </c>
      <c r="I163" s="415">
        <f>H163/G163*100</f>
        <v>14.729999999999999</v>
      </c>
    </row>
    <row r="164" spans="1:9" ht="15.75" customHeight="1">
      <c r="A164" s="80" t="s">
        <v>102</v>
      </c>
      <c r="B164" s="128" t="s">
        <v>40</v>
      </c>
      <c r="C164" s="46" t="s">
        <v>3</v>
      </c>
      <c r="D164" s="103" t="s">
        <v>9</v>
      </c>
      <c r="E164" s="8" t="s">
        <v>166</v>
      </c>
      <c r="F164" s="175" t="s">
        <v>104</v>
      </c>
      <c r="G164" s="19"/>
      <c r="H164" s="19"/>
      <c r="I164" s="415" t="e">
        <f t="shared" si="3"/>
        <v>#DIV/0!</v>
      </c>
    </row>
    <row r="165" spans="1:9" ht="30" customHeight="1">
      <c r="A165" s="80" t="s">
        <v>145</v>
      </c>
      <c r="B165" s="128" t="s">
        <v>40</v>
      </c>
      <c r="C165" s="46" t="s">
        <v>3</v>
      </c>
      <c r="D165" s="103" t="s">
        <v>9</v>
      </c>
      <c r="E165" s="8" t="s">
        <v>166</v>
      </c>
      <c r="F165" s="175" t="s">
        <v>105</v>
      </c>
      <c r="G165" s="19">
        <v>2812645.29</v>
      </c>
      <c r="H165" s="19">
        <v>1570151.19</v>
      </c>
      <c r="I165" s="415">
        <f t="shared" si="3"/>
        <v>55.824714036372505</v>
      </c>
    </row>
    <row r="166" spans="1:9" ht="45" customHeight="1">
      <c r="A166" s="199" t="s">
        <v>157</v>
      </c>
      <c r="B166" s="128" t="s">
        <v>40</v>
      </c>
      <c r="C166" s="226" t="s">
        <v>3</v>
      </c>
      <c r="D166" s="103" t="s">
        <v>9</v>
      </c>
      <c r="E166" s="8" t="s">
        <v>166</v>
      </c>
      <c r="F166" s="175" t="s">
        <v>158</v>
      </c>
      <c r="G166" s="19">
        <v>8860000</v>
      </c>
      <c r="H166" s="19">
        <v>3963010.53</v>
      </c>
      <c r="I166" s="415">
        <f t="shared" si="3"/>
        <v>44.72923848758465</v>
      </c>
    </row>
    <row r="167" spans="1:9" ht="69.75" customHeight="1">
      <c r="A167" s="253" t="s">
        <v>139</v>
      </c>
      <c r="B167" s="128" t="s">
        <v>40</v>
      </c>
      <c r="C167" s="226" t="s">
        <v>3</v>
      </c>
      <c r="D167" s="103" t="s">
        <v>9</v>
      </c>
      <c r="E167" s="8" t="s">
        <v>166</v>
      </c>
      <c r="F167" s="175" t="s">
        <v>135</v>
      </c>
      <c r="G167" s="19">
        <v>125354.71</v>
      </c>
      <c r="H167" s="19">
        <v>60389.48</v>
      </c>
      <c r="I167" s="415">
        <f t="shared" si="3"/>
        <v>48.17487910904983</v>
      </c>
    </row>
    <row r="168" spans="1:9" ht="16.5" customHeight="1">
      <c r="A168" s="253" t="s">
        <v>134</v>
      </c>
      <c r="B168" s="128" t="s">
        <v>40</v>
      </c>
      <c r="C168" s="226" t="s">
        <v>3</v>
      </c>
      <c r="D168" s="103" t="s">
        <v>9</v>
      </c>
      <c r="E168" s="8" t="s">
        <v>166</v>
      </c>
      <c r="F168" s="170" t="s">
        <v>137</v>
      </c>
      <c r="G168" s="19">
        <v>521000</v>
      </c>
      <c r="H168" s="19">
        <v>393971.28</v>
      </c>
      <c r="I168" s="415">
        <f t="shared" si="3"/>
        <v>75.61828790786949</v>
      </c>
    </row>
    <row r="169" spans="1:9" ht="17.25" customHeight="1">
      <c r="A169" s="253" t="s">
        <v>136</v>
      </c>
      <c r="B169" s="128" t="s">
        <v>40</v>
      </c>
      <c r="C169" s="226" t="s">
        <v>3</v>
      </c>
      <c r="D169" s="103" t="s">
        <v>9</v>
      </c>
      <c r="E169" s="8" t="s">
        <v>166</v>
      </c>
      <c r="F169" s="170" t="s">
        <v>138</v>
      </c>
      <c r="G169" s="19">
        <v>100000</v>
      </c>
      <c r="H169" s="19">
        <v>22680.72</v>
      </c>
      <c r="I169" s="415">
        <f t="shared" si="3"/>
        <v>22.68072</v>
      </c>
    </row>
    <row r="170" spans="1:9" ht="18.75" customHeight="1">
      <c r="A170" s="254" t="s">
        <v>219</v>
      </c>
      <c r="B170" s="128" t="s">
        <v>40</v>
      </c>
      <c r="C170" s="63" t="s">
        <v>3</v>
      </c>
      <c r="D170" s="71" t="s">
        <v>9</v>
      </c>
      <c r="E170" s="32" t="s">
        <v>235</v>
      </c>
      <c r="F170" s="163"/>
      <c r="G170" s="33">
        <f>G171</f>
        <v>6079000</v>
      </c>
      <c r="H170" s="33">
        <f>H171</f>
        <v>5183485.8</v>
      </c>
      <c r="I170" s="415">
        <f t="shared" si="3"/>
        <v>85.26872511926304</v>
      </c>
    </row>
    <row r="171" spans="1:9" ht="24" customHeight="1">
      <c r="A171" s="253" t="s">
        <v>145</v>
      </c>
      <c r="B171" s="128" t="s">
        <v>40</v>
      </c>
      <c r="C171" s="64" t="s">
        <v>3</v>
      </c>
      <c r="D171" s="69" t="s">
        <v>9</v>
      </c>
      <c r="E171" s="8" t="s">
        <v>235</v>
      </c>
      <c r="F171" s="8" t="s">
        <v>105</v>
      </c>
      <c r="G171" s="19">
        <v>6079000</v>
      </c>
      <c r="H171" s="19">
        <v>5183485.8</v>
      </c>
      <c r="I171" s="415">
        <f t="shared" si="3"/>
        <v>85.26872511926304</v>
      </c>
    </row>
    <row r="172" spans="1:9" ht="14.25" customHeight="1">
      <c r="A172" s="255" t="s">
        <v>27</v>
      </c>
      <c r="B172" s="128" t="s">
        <v>40</v>
      </c>
      <c r="C172" s="67" t="s">
        <v>3</v>
      </c>
      <c r="D172" s="101" t="s">
        <v>9</v>
      </c>
      <c r="E172" s="12" t="s">
        <v>167</v>
      </c>
      <c r="F172" s="186"/>
      <c r="G172" s="18">
        <f>G173</f>
        <v>17914000</v>
      </c>
      <c r="H172" s="18">
        <f>H173</f>
        <v>9138439</v>
      </c>
      <c r="I172" s="415">
        <f t="shared" si="3"/>
        <v>51.01283353801496</v>
      </c>
    </row>
    <row r="173" spans="1:9" ht="38.25">
      <c r="A173" s="199" t="s">
        <v>157</v>
      </c>
      <c r="B173" s="128" t="s">
        <v>40</v>
      </c>
      <c r="C173" s="226" t="s">
        <v>3</v>
      </c>
      <c r="D173" s="103" t="s">
        <v>9</v>
      </c>
      <c r="E173" s="8" t="s">
        <v>167</v>
      </c>
      <c r="F173" s="184" t="s">
        <v>158</v>
      </c>
      <c r="G173" s="19">
        <v>17914000</v>
      </c>
      <c r="H173" s="19">
        <v>9138439</v>
      </c>
      <c r="I173" s="415">
        <f t="shared" si="3"/>
        <v>51.01283353801496</v>
      </c>
    </row>
    <row r="174" spans="1:9" ht="15.75" customHeight="1">
      <c r="A174" s="255" t="s">
        <v>172</v>
      </c>
      <c r="B174" s="128" t="s">
        <v>40</v>
      </c>
      <c r="C174" s="67" t="s">
        <v>3</v>
      </c>
      <c r="D174" s="101" t="s">
        <v>9</v>
      </c>
      <c r="E174" s="12" t="s">
        <v>173</v>
      </c>
      <c r="F174" s="186"/>
      <c r="G174" s="18">
        <f>G175</f>
        <v>195505</v>
      </c>
      <c r="H174" s="18">
        <f>H175</f>
        <v>163207</v>
      </c>
      <c r="I174" s="415">
        <f t="shared" si="3"/>
        <v>83.4797064013708</v>
      </c>
    </row>
    <row r="175" spans="1:9" ht="27" customHeight="1">
      <c r="A175" s="253" t="s">
        <v>145</v>
      </c>
      <c r="B175" s="128" t="s">
        <v>40</v>
      </c>
      <c r="C175" s="226" t="s">
        <v>3</v>
      </c>
      <c r="D175" s="103" t="s">
        <v>9</v>
      </c>
      <c r="E175" s="8" t="s">
        <v>173</v>
      </c>
      <c r="F175" s="184" t="s">
        <v>105</v>
      </c>
      <c r="G175" s="19">
        <v>195505</v>
      </c>
      <c r="H175" s="19">
        <v>163207</v>
      </c>
      <c r="I175" s="415">
        <f t="shared" si="3"/>
        <v>83.4797064013708</v>
      </c>
    </row>
    <row r="176" spans="1:9" ht="27.75" customHeight="1">
      <c r="A176" s="35" t="s">
        <v>83</v>
      </c>
      <c r="B176" s="128" t="s">
        <v>40</v>
      </c>
      <c r="C176" s="39" t="s">
        <v>3</v>
      </c>
      <c r="D176" s="71" t="s">
        <v>9</v>
      </c>
      <c r="E176" s="32" t="s">
        <v>159</v>
      </c>
      <c r="F176" s="163"/>
      <c r="G176" s="33">
        <f>G177+G178</f>
        <v>5521000</v>
      </c>
      <c r="H176" s="33">
        <f>H177+H178</f>
        <v>2517280.71</v>
      </c>
      <c r="I176" s="415">
        <f t="shared" si="3"/>
        <v>45.59465151240717</v>
      </c>
    </row>
    <row r="177" spans="1:9" ht="20.25" customHeight="1">
      <c r="A177" s="13" t="s">
        <v>144</v>
      </c>
      <c r="B177" s="128" t="s">
        <v>40</v>
      </c>
      <c r="C177" s="38" t="s">
        <v>3</v>
      </c>
      <c r="D177" s="69" t="s">
        <v>9</v>
      </c>
      <c r="E177" s="8" t="s">
        <v>159</v>
      </c>
      <c r="F177" s="170" t="s">
        <v>143</v>
      </c>
      <c r="G177" s="23">
        <v>4286618.12</v>
      </c>
      <c r="H177" s="23">
        <v>1802922.84</v>
      </c>
      <c r="I177" s="415">
        <f t="shared" si="3"/>
        <v>42.0593295117224</v>
      </c>
    </row>
    <row r="178" spans="1:9" ht="15.75" customHeight="1">
      <c r="A178" s="13" t="s">
        <v>99</v>
      </c>
      <c r="B178" s="128" t="s">
        <v>40</v>
      </c>
      <c r="C178" s="38" t="s">
        <v>3</v>
      </c>
      <c r="D178" s="69" t="s">
        <v>9</v>
      </c>
      <c r="E178" s="8" t="s">
        <v>159</v>
      </c>
      <c r="F178" s="170" t="s">
        <v>98</v>
      </c>
      <c r="G178" s="19">
        <v>1234381.88</v>
      </c>
      <c r="H178" s="19">
        <v>714357.87</v>
      </c>
      <c r="I178" s="415">
        <f t="shared" si="3"/>
        <v>57.8717074168328</v>
      </c>
    </row>
    <row r="179" spans="1:9" ht="18.75">
      <c r="A179" s="35" t="s">
        <v>48</v>
      </c>
      <c r="B179" s="128" t="s">
        <v>40</v>
      </c>
      <c r="C179" s="39" t="s">
        <v>3</v>
      </c>
      <c r="D179" s="71" t="s">
        <v>9</v>
      </c>
      <c r="E179" s="32" t="s">
        <v>160</v>
      </c>
      <c r="F179" s="163"/>
      <c r="G179" s="33">
        <f>SUM(G180:G182)</f>
        <v>107000</v>
      </c>
      <c r="H179" s="33">
        <f>SUM(H180:H182)</f>
        <v>2826</v>
      </c>
      <c r="I179" s="415">
        <f t="shared" si="3"/>
        <v>2.6411214953271025</v>
      </c>
    </row>
    <row r="180" spans="1:9" ht="25.5">
      <c r="A180" s="80" t="s">
        <v>145</v>
      </c>
      <c r="B180" s="128" t="s">
        <v>40</v>
      </c>
      <c r="C180" s="64" t="s">
        <v>3</v>
      </c>
      <c r="D180" s="8" t="s">
        <v>9</v>
      </c>
      <c r="E180" s="8" t="s">
        <v>160</v>
      </c>
      <c r="F180" s="8" t="s">
        <v>105</v>
      </c>
      <c r="G180" s="19">
        <v>72000</v>
      </c>
      <c r="H180" s="19">
        <v>2826</v>
      </c>
      <c r="I180" s="415">
        <f t="shared" si="3"/>
        <v>3.925</v>
      </c>
    </row>
    <row r="181" spans="1:9" ht="24" customHeight="1">
      <c r="A181" s="80" t="s">
        <v>140</v>
      </c>
      <c r="B181" s="128" t="s">
        <v>40</v>
      </c>
      <c r="C181" s="64" t="s">
        <v>3</v>
      </c>
      <c r="D181" s="8" t="s">
        <v>9</v>
      </c>
      <c r="E181" s="8" t="s">
        <v>160</v>
      </c>
      <c r="F181" s="8" t="s">
        <v>142</v>
      </c>
      <c r="G181" s="19">
        <v>15000</v>
      </c>
      <c r="H181" s="19"/>
      <c r="I181" s="415">
        <f t="shared" si="3"/>
        <v>0</v>
      </c>
    </row>
    <row r="182" spans="1:9" ht="16.5" customHeight="1">
      <c r="A182" s="13" t="s">
        <v>99</v>
      </c>
      <c r="B182" s="128" t="s">
        <v>40</v>
      </c>
      <c r="C182" s="64" t="s">
        <v>3</v>
      </c>
      <c r="D182" s="8" t="s">
        <v>9</v>
      </c>
      <c r="E182" s="8" t="s">
        <v>160</v>
      </c>
      <c r="F182" s="8" t="s">
        <v>98</v>
      </c>
      <c r="G182" s="19">
        <v>20000</v>
      </c>
      <c r="H182" s="19"/>
      <c r="I182" s="415">
        <f t="shared" si="3"/>
        <v>0</v>
      </c>
    </row>
    <row r="183" spans="1:9" ht="68.25" customHeight="1">
      <c r="A183" s="232" t="s">
        <v>174</v>
      </c>
      <c r="B183" s="128" t="s">
        <v>40</v>
      </c>
      <c r="C183" s="231" t="s">
        <v>3</v>
      </c>
      <c r="D183" s="101" t="s">
        <v>9</v>
      </c>
      <c r="E183" s="196" t="s">
        <v>163</v>
      </c>
      <c r="F183" s="186"/>
      <c r="G183" s="18">
        <f>SUM(G184:G191)</f>
        <v>129995000</v>
      </c>
      <c r="H183" s="18">
        <f>SUM(H184:H191)</f>
        <v>79423511.66</v>
      </c>
      <c r="I183" s="415">
        <f t="shared" si="3"/>
        <v>61.09735886764875</v>
      </c>
    </row>
    <row r="184" spans="1:9" ht="24.75" customHeight="1">
      <c r="A184" s="80" t="s">
        <v>140</v>
      </c>
      <c r="B184" s="128" t="s">
        <v>40</v>
      </c>
      <c r="C184" s="64" t="s">
        <v>3</v>
      </c>
      <c r="D184" s="8" t="s">
        <v>9</v>
      </c>
      <c r="E184" s="8" t="s">
        <v>163</v>
      </c>
      <c r="F184" s="175" t="s">
        <v>142</v>
      </c>
      <c r="G184" s="19">
        <v>68795559</v>
      </c>
      <c r="H184" s="19">
        <v>41856706.36</v>
      </c>
      <c r="I184" s="415">
        <f t="shared" si="3"/>
        <v>60.84216331464069</v>
      </c>
    </row>
    <row r="185" spans="1:9" ht="18" customHeight="1">
      <c r="A185" s="80" t="s">
        <v>144</v>
      </c>
      <c r="B185" s="128" t="s">
        <v>40</v>
      </c>
      <c r="C185" s="64" t="s">
        <v>3</v>
      </c>
      <c r="D185" s="8" t="s">
        <v>9</v>
      </c>
      <c r="E185" s="8" t="s">
        <v>163</v>
      </c>
      <c r="F185" s="175" t="s">
        <v>143</v>
      </c>
      <c r="G185" s="19">
        <v>933000</v>
      </c>
      <c r="H185" s="19">
        <v>326641.56</v>
      </c>
      <c r="I185" s="415">
        <f t="shared" si="3"/>
        <v>35.00981350482315</v>
      </c>
    </row>
    <row r="186" spans="1:9" ht="20.25" customHeight="1">
      <c r="A186" s="80" t="s">
        <v>102</v>
      </c>
      <c r="B186" s="128" t="s">
        <v>40</v>
      </c>
      <c r="C186" s="64" t="s">
        <v>3</v>
      </c>
      <c r="D186" s="8" t="s">
        <v>9</v>
      </c>
      <c r="E186" s="8" t="s">
        <v>163</v>
      </c>
      <c r="F186" s="175" t="s">
        <v>104</v>
      </c>
      <c r="G186" s="19"/>
      <c r="H186" s="19"/>
      <c r="I186" s="415" t="e">
        <f t="shared" si="3"/>
        <v>#DIV/0!</v>
      </c>
    </row>
    <row r="187" spans="1:9" ht="32.25" customHeight="1">
      <c r="A187" s="80" t="s">
        <v>145</v>
      </c>
      <c r="B187" s="128" t="s">
        <v>40</v>
      </c>
      <c r="C187" s="64" t="s">
        <v>3</v>
      </c>
      <c r="D187" s="8" t="s">
        <v>9</v>
      </c>
      <c r="E187" s="8" t="s">
        <v>163</v>
      </c>
      <c r="F187" s="175" t="s">
        <v>105</v>
      </c>
      <c r="G187" s="19">
        <v>2185441</v>
      </c>
      <c r="H187" s="19">
        <v>1496572.74</v>
      </c>
      <c r="I187" s="415">
        <f t="shared" si="3"/>
        <v>68.47921037447362</v>
      </c>
    </row>
    <row r="188" spans="1:9" ht="39.75" customHeight="1">
      <c r="A188" s="199" t="s">
        <v>157</v>
      </c>
      <c r="B188" s="128" t="s">
        <v>40</v>
      </c>
      <c r="C188" s="64" t="s">
        <v>3</v>
      </c>
      <c r="D188" s="8" t="s">
        <v>9</v>
      </c>
      <c r="E188" s="8" t="s">
        <v>163</v>
      </c>
      <c r="F188" s="175" t="s">
        <v>158</v>
      </c>
      <c r="G188" s="19">
        <v>57951000</v>
      </c>
      <c r="H188" s="19">
        <v>35725500</v>
      </c>
      <c r="I188" s="415">
        <f t="shared" si="3"/>
        <v>61.647771393073455</v>
      </c>
    </row>
    <row r="189" spans="1:9" ht="66.75" customHeight="1">
      <c r="A189" s="80" t="s">
        <v>139</v>
      </c>
      <c r="B189" s="128" t="s">
        <v>40</v>
      </c>
      <c r="C189" s="64" t="s">
        <v>3</v>
      </c>
      <c r="D189" s="8" t="s">
        <v>9</v>
      </c>
      <c r="E189" s="8" t="s">
        <v>163</v>
      </c>
      <c r="F189" s="175" t="s">
        <v>135</v>
      </c>
      <c r="G189" s="19"/>
      <c r="H189" s="19"/>
      <c r="I189" s="415" t="e">
        <f t="shared" si="3"/>
        <v>#DIV/0!</v>
      </c>
    </row>
    <row r="190" spans="1:9" ht="19.5" customHeight="1">
      <c r="A190" s="80" t="s">
        <v>134</v>
      </c>
      <c r="B190" s="128" t="s">
        <v>40</v>
      </c>
      <c r="C190" s="64" t="s">
        <v>3</v>
      </c>
      <c r="D190" s="8" t="s">
        <v>9</v>
      </c>
      <c r="E190" s="8" t="s">
        <v>163</v>
      </c>
      <c r="F190" s="170" t="s">
        <v>137</v>
      </c>
      <c r="G190" s="19">
        <v>98000</v>
      </c>
      <c r="H190" s="19"/>
      <c r="I190" s="415">
        <f t="shared" si="3"/>
        <v>0</v>
      </c>
    </row>
    <row r="191" spans="1:9" ht="19.5" customHeight="1">
      <c r="A191" s="80" t="s">
        <v>136</v>
      </c>
      <c r="B191" s="128" t="s">
        <v>40</v>
      </c>
      <c r="C191" s="64" t="s">
        <v>3</v>
      </c>
      <c r="D191" s="8" t="s">
        <v>9</v>
      </c>
      <c r="E191" s="8" t="s">
        <v>163</v>
      </c>
      <c r="F191" s="170" t="s">
        <v>138</v>
      </c>
      <c r="G191" s="19">
        <v>32000</v>
      </c>
      <c r="H191" s="19">
        <v>18091</v>
      </c>
      <c r="I191" s="415">
        <f t="shared" si="3"/>
        <v>56.534375000000004</v>
      </c>
    </row>
    <row r="192" spans="1:9" ht="38.25">
      <c r="A192" s="232" t="s">
        <v>257</v>
      </c>
      <c r="B192" s="128" t="s">
        <v>40</v>
      </c>
      <c r="C192" s="231" t="s">
        <v>3</v>
      </c>
      <c r="D192" s="101" t="s">
        <v>9</v>
      </c>
      <c r="E192" s="196" t="s">
        <v>258</v>
      </c>
      <c r="F192" s="186"/>
      <c r="G192" s="18">
        <f>G193</f>
        <v>52000</v>
      </c>
      <c r="H192" s="18">
        <f>H193</f>
        <v>40601.09</v>
      </c>
      <c r="I192" s="415">
        <f t="shared" si="3"/>
        <v>78.07901923076922</v>
      </c>
    </row>
    <row r="193" spans="1:9" ht="25.5">
      <c r="A193" s="80" t="s">
        <v>140</v>
      </c>
      <c r="B193" s="128" t="s">
        <v>40</v>
      </c>
      <c r="C193" s="64" t="s">
        <v>3</v>
      </c>
      <c r="D193" s="8" t="s">
        <v>9</v>
      </c>
      <c r="E193" s="8" t="s">
        <v>258</v>
      </c>
      <c r="F193" s="175" t="s">
        <v>142</v>
      </c>
      <c r="G193" s="19">
        <v>52000</v>
      </c>
      <c r="H193" s="19">
        <v>40601.09</v>
      </c>
      <c r="I193" s="415">
        <f t="shared" si="3"/>
        <v>78.07901923076922</v>
      </c>
    </row>
    <row r="194" spans="1:9" ht="28.5" customHeight="1">
      <c r="A194" s="232" t="s">
        <v>259</v>
      </c>
      <c r="B194" s="128" t="s">
        <v>40</v>
      </c>
      <c r="C194" s="231" t="s">
        <v>3</v>
      </c>
      <c r="D194" s="101" t="s">
        <v>9</v>
      </c>
      <c r="E194" s="196" t="s">
        <v>260</v>
      </c>
      <c r="F194" s="186"/>
      <c r="G194" s="18">
        <f>G195+G196</f>
        <v>590000</v>
      </c>
      <c r="H194" s="18">
        <f>H195+H196</f>
        <v>385050.19</v>
      </c>
      <c r="I194" s="415">
        <f t="shared" si="3"/>
        <v>65.2627440677966</v>
      </c>
    </row>
    <row r="195" spans="1:9" ht="27.75" customHeight="1">
      <c r="A195" s="80" t="s">
        <v>145</v>
      </c>
      <c r="B195" s="128" t="s">
        <v>40</v>
      </c>
      <c r="C195" s="64" t="s">
        <v>3</v>
      </c>
      <c r="D195" s="8" t="s">
        <v>9</v>
      </c>
      <c r="E195" s="8" t="s">
        <v>260</v>
      </c>
      <c r="F195" s="175" t="s">
        <v>105</v>
      </c>
      <c r="G195" s="19">
        <f>257140+31860</f>
        <v>289000</v>
      </c>
      <c r="H195" s="19">
        <v>230065.19</v>
      </c>
      <c r="I195" s="415">
        <f t="shared" si="3"/>
        <v>79.60733217993081</v>
      </c>
    </row>
    <row r="196" spans="1:9" ht="16.5" customHeight="1">
      <c r="A196" s="13" t="s">
        <v>99</v>
      </c>
      <c r="B196" s="128" t="s">
        <v>40</v>
      </c>
      <c r="C196" s="64" t="s">
        <v>3</v>
      </c>
      <c r="D196" s="8" t="s">
        <v>9</v>
      </c>
      <c r="E196" s="8" t="s">
        <v>260</v>
      </c>
      <c r="F196" s="175" t="s">
        <v>98</v>
      </c>
      <c r="G196" s="19">
        <v>301000</v>
      </c>
      <c r="H196" s="19">
        <v>154985</v>
      </c>
      <c r="I196" s="415">
        <f t="shared" si="3"/>
        <v>51.49003322259136</v>
      </c>
    </row>
    <row r="197" spans="1:9" ht="17.25" customHeight="1">
      <c r="A197" s="232" t="s">
        <v>596</v>
      </c>
      <c r="B197" s="128" t="s">
        <v>40</v>
      </c>
      <c r="C197" s="231" t="s">
        <v>3</v>
      </c>
      <c r="D197" s="101" t="s">
        <v>9</v>
      </c>
      <c r="E197" s="196" t="s">
        <v>595</v>
      </c>
      <c r="F197" s="186"/>
      <c r="G197" s="18">
        <f>G198</f>
        <v>988117</v>
      </c>
      <c r="H197" s="18">
        <f>H198</f>
        <v>988117</v>
      </c>
      <c r="I197" s="415">
        <f>H197/G197*100</f>
        <v>100</v>
      </c>
    </row>
    <row r="198" spans="1:9" ht="23.25" customHeight="1">
      <c r="A198" s="13" t="s">
        <v>99</v>
      </c>
      <c r="B198" s="128" t="s">
        <v>40</v>
      </c>
      <c r="C198" s="64" t="s">
        <v>3</v>
      </c>
      <c r="D198" s="8" t="s">
        <v>9</v>
      </c>
      <c r="E198" s="8" t="s">
        <v>595</v>
      </c>
      <c r="F198" s="175" t="s">
        <v>98</v>
      </c>
      <c r="G198" s="19">
        <v>988117</v>
      </c>
      <c r="H198" s="19">
        <v>988117</v>
      </c>
      <c r="I198" s="415">
        <f>H198/G198*100</f>
        <v>100</v>
      </c>
    </row>
    <row r="199" spans="1:9" ht="17.25" customHeight="1">
      <c r="A199" s="153" t="s">
        <v>95</v>
      </c>
      <c r="B199" s="128" t="s">
        <v>40</v>
      </c>
      <c r="C199" s="154" t="s">
        <v>3</v>
      </c>
      <c r="D199" s="164" t="s">
        <v>3</v>
      </c>
      <c r="E199" s="155"/>
      <c r="F199" s="187"/>
      <c r="G199" s="156">
        <f>G200+G205+G208</f>
        <v>2668400</v>
      </c>
      <c r="H199" s="156">
        <f>H200+H205+H208</f>
        <v>831649.5</v>
      </c>
      <c r="I199" s="415">
        <f t="shared" si="3"/>
        <v>31.166597961325138</v>
      </c>
    </row>
    <row r="200" spans="1:9" ht="17.25" customHeight="1">
      <c r="A200" s="111" t="s">
        <v>96</v>
      </c>
      <c r="B200" s="128" t="s">
        <v>40</v>
      </c>
      <c r="C200" s="66" t="s">
        <v>3</v>
      </c>
      <c r="D200" s="71" t="s">
        <v>3</v>
      </c>
      <c r="E200" s="32" t="s">
        <v>175</v>
      </c>
      <c r="F200" s="62"/>
      <c r="G200" s="33">
        <f>SUM(G201:G204)</f>
        <v>314000</v>
      </c>
      <c r="H200" s="33">
        <f>SUM(H201:H204)</f>
        <v>171732.9</v>
      </c>
      <c r="I200" s="415">
        <f t="shared" si="3"/>
        <v>54.69200636942675</v>
      </c>
    </row>
    <row r="201" spans="1:9" ht="32.25" customHeight="1">
      <c r="A201" s="80" t="s">
        <v>140</v>
      </c>
      <c r="B201" s="128" t="s">
        <v>40</v>
      </c>
      <c r="C201" s="46" t="s">
        <v>3</v>
      </c>
      <c r="D201" s="103" t="s">
        <v>3</v>
      </c>
      <c r="E201" s="8" t="s">
        <v>175</v>
      </c>
      <c r="F201" s="170" t="s">
        <v>142</v>
      </c>
      <c r="G201" s="19">
        <v>40867.38</v>
      </c>
      <c r="H201" s="19">
        <v>22899.68</v>
      </c>
      <c r="I201" s="415">
        <f t="shared" si="3"/>
        <v>56.034127952415844</v>
      </c>
    </row>
    <row r="202" spans="1:9" ht="32.25" customHeight="1">
      <c r="A202" s="80" t="s">
        <v>594</v>
      </c>
      <c r="B202" s="128" t="s">
        <v>40</v>
      </c>
      <c r="C202" s="46" t="s">
        <v>3</v>
      </c>
      <c r="D202" s="103" t="s">
        <v>3</v>
      </c>
      <c r="E202" s="8" t="s">
        <v>175</v>
      </c>
      <c r="F202" s="170" t="s">
        <v>593</v>
      </c>
      <c r="G202" s="19">
        <v>136602.2</v>
      </c>
      <c r="H202" s="19">
        <f>9132.03+23513.47</f>
        <v>32645.5</v>
      </c>
      <c r="I202" s="415">
        <f>H202/G202*100</f>
        <v>23.89822418672613</v>
      </c>
    </row>
    <row r="203" spans="1:9" ht="32.25" customHeight="1">
      <c r="A203" s="80" t="s">
        <v>145</v>
      </c>
      <c r="B203" s="128" t="s">
        <v>40</v>
      </c>
      <c r="C203" s="46" t="s">
        <v>3</v>
      </c>
      <c r="D203" s="103" t="s">
        <v>3</v>
      </c>
      <c r="E203" s="8" t="s">
        <v>175</v>
      </c>
      <c r="F203" s="184" t="s">
        <v>105</v>
      </c>
      <c r="G203" s="19">
        <v>74046</v>
      </c>
      <c r="H203" s="19">
        <v>71046</v>
      </c>
      <c r="I203" s="415">
        <f t="shared" si="3"/>
        <v>95.9484644680334</v>
      </c>
    </row>
    <row r="204" spans="1:9" ht="19.5" customHeight="1">
      <c r="A204" s="13" t="s">
        <v>99</v>
      </c>
      <c r="B204" s="128" t="s">
        <v>40</v>
      </c>
      <c r="C204" s="46" t="s">
        <v>3</v>
      </c>
      <c r="D204" s="103" t="s">
        <v>3</v>
      </c>
      <c r="E204" s="8" t="s">
        <v>175</v>
      </c>
      <c r="F204" s="184" t="s">
        <v>98</v>
      </c>
      <c r="G204" s="19">
        <v>62484.42</v>
      </c>
      <c r="H204" s="19">
        <v>45141.72</v>
      </c>
      <c r="I204" s="415">
        <f t="shared" si="3"/>
        <v>72.24476117406547</v>
      </c>
    </row>
    <row r="205" spans="1:9" ht="19.5" customHeight="1">
      <c r="A205" s="111" t="s">
        <v>261</v>
      </c>
      <c r="B205" s="128" t="s">
        <v>40</v>
      </c>
      <c r="C205" s="66" t="s">
        <v>3</v>
      </c>
      <c r="D205" s="71" t="s">
        <v>3</v>
      </c>
      <c r="E205" s="32" t="s">
        <v>262</v>
      </c>
      <c r="F205" s="62"/>
      <c r="G205" s="33">
        <f>SUM(G206:G207)</f>
        <v>2119000</v>
      </c>
      <c r="H205" s="33">
        <f>SUM(H206:H207)</f>
        <v>517949</v>
      </c>
      <c r="I205" s="415">
        <f t="shared" si="3"/>
        <v>24.44308636149127</v>
      </c>
    </row>
    <row r="206" spans="1:9" ht="32.25" customHeight="1">
      <c r="A206" s="80" t="s">
        <v>145</v>
      </c>
      <c r="B206" s="128" t="s">
        <v>40</v>
      </c>
      <c r="C206" s="46" t="s">
        <v>3</v>
      </c>
      <c r="D206" s="103" t="s">
        <v>3</v>
      </c>
      <c r="E206" s="8" t="s">
        <v>262</v>
      </c>
      <c r="F206" s="170" t="s">
        <v>105</v>
      </c>
      <c r="G206" s="19">
        <v>943485</v>
      </c>
      <c r="H206" s="19">
        <v>216756</v>
      </c>
      <c r="I206" s="415">
        <f t="shared" si="3"/>
        <v>22.973974149032575</v>
      </c>
    </row>
    <row r="207" spans="1:9" ht="15.75" customHeight="1">
      <c r="A207" s="13" t="s">
        <v>99</v>
      </c>
      <c r="B207" s="128" t="s">
        <v>40</v>
      </c>
      <c r="C207" s="46" t="s">
        <v>3</v>
      </c>
      <c r="D207" s="103" t="s">
        <v>3</v>
      </c>
      <c r="E207" s="8" t="s">
        <v>262</v>
      </c>
      <c r="F207" s="184" t="s">
        <v>98</v>
      </c>
      <c r="G207" s="19">
        <v>1175515</v>
      </c>
      <c r="H207" s="19">
        <v>301193</v>
      </c>
      <c r="I207" s="415">
        <f t="shared" si="3"/>
        <v>25.622216645470285</v>
      </c>
    </row>
    <row r="208" spans="1:9" ht="25.5">
      <c r="A208" s="111" t="s">
        <v>263</v>
      </c>
      <c r="B208" s="128" t="s">
        <v>40</v>
      </c>
      <c r="C208" s="66" t="s">
        <v>3</v>
      </c>
      <c r="D208" s="71" t="s">
        <v>3</v>
      </c>
      <c r="E208" s="32" t="s">
        <v>264</v>
      </c>
      <c r="F208" s="62"/>
      <c r="G208" s="33">
        <f>SUM(G209:G210)</f>
        <v>235400</v>
      </c>
      <c r="H208" s="33">
        <f>SUM(H209:H210)</f>
        <v>141967.6</v>
      </c>
      <c r="I208" s="415">
        <f t="shared" si="3"/>
        <v>60.30909090909091</v>
      </c>
    </row>
    <row r="209" spans="1:9" ht="25.5">
      <c r="A209" s="80" t="s">
        <v>145</v>
      </c>
      <c r="B209" s="128" t="s">
        <v>40</v>
      </c>
      <c r="C209" s="46" t="s">
        <v>3</v>
      </c>
      <c r="D209" s="103" t="s">
        <v>3</v>
      </c>
      <c r="E209" s="8" t="s">
        <v>264</v>
      </c>
      <c r="F209" s="170" t="s">
        <v>105</v>
      </c>
      <c r="G209" s="19">
        <v>104789</v>
      </c>
      <c r="H209" s="19">
        <v>22676.6</v>
      </c>
      <c r="I209" s="415">
        <f t="shared" si="3"/>
        <v>21.640248499365388</v>
      </c>
    </row>
    <row r="210" spans="1:9" ht="18.75">
      <c r="A210" s="13" t="s">
        <v>99</v>
      </c>
      <c r="B210" s="128" t="s">
        <v>40</v>
      </c>
      <c r="C210" s="46" t="s">
        <v>3</v>
      </c>
      <c r="D210" s="103" t="s">
        <v>3</v>
      </c>
      <c r="E210" s="8" t="s">
        <v>264</v>
      </c>
      <c r="F210" s="184" t="s">
        <v>98</v>
      </c>
      <c r="G210" s="19">
        <v>130611</v>
      </c>
      <c r="H210" s="19">
        <v>119291</v>
      </c>
      <c r="I210" s="415">
        <f t="shared" si="3"/>
        <v>91.33304239306031</v>
      </c>
    </row>
    <row r="211" spans="1:9" ht="18.75">
      <c r="A211" s="30" t="s">
        <v>28</v>
      </c>
      <c r="B211" s="128" t="s">
        <v>40</v>
      </c>
      <c r="C211" s="44" t="s">
        <v>3</v>
      </c>
      <c r="D211" s="92" t="s">
        <v>5</v>
      </c>
      <c r="E211" s="7"/>
      <c r="F211" s="162"/>
      <c r="G211" s="20">
        <f>G212+G220+G222+G226</f>
        <v>18367435</v>
      </c>
      <c r="H211" s="20">
        <f>H212+H220+H222+H226</f>
        <v>4717073.3</v>
      </c>
      <c r="I211" s="415">
        <f aca="true" t="shared" si="4" ref="I211:I281">H211/G211*100</f>
        <v>25.68172039264056</v>
      </c>
    </row>
    <row r="212" spans="1:9" ht="18.75">
      <c r="A212" s="29" t="s">
        <v>176</v>
      </c>
      <c r="B212" s="128" t="s">
        <v>40</v>
      </c>
      <c r="C212" s="47" t="s">
        <v>3</v>
      </c>
      <c r="D212" s="70" t="s">
        <v>5</v>
      </c>
      <c r="E212" s="12" t="s">
        <v>177</v>
      </c>
      <c r="F212" s="165"/>
      <c r="G212" s="18">
        <f>SUM(G213:G219)</f>
        <v>9534100</v>
      </c>
      <c r="H212" s="18">
        <f>SUM(H213:H219)</f>
        <v>4261822.34</v>
      </c>
      <c r="I212" s="415">
        <f t="shared" si="4"/>
        <v>44.700835317439505</v>
      </c>
    </row>
    <row r="213" spans="1:9" ht="25.5">
      <c r="A213" s="80" t="s">
        <v>140</v>
      </c>
      <c r="B213" s="128" t="s">
        <v>40</v>
      </c>
      <c r="C213" s="46" t="s">
        <v>3</v>
      </c>
      <c r="D213" s="69" t="s">
        <v>5</v>
      </c>
      <c r="E213" s="8" t="s">
        <v>177</v>
      </c>
      <c r="F213" s="175" t="s">
        <v>142</v>
      </c>
      <c r="G213" s="19">
        <f>9190000*95%</f>
        <v>8730500</v>
      </c>
      <c r="H213" s="19">
        <v>3945513.02</v>
      </c>
      <c r="I213" s="415">
        <f t="shared" si="4"/>
        <v>45.19229162132753</v>
      </c>
    </row>
    <row r="214" spans="1:9" ht="18.75">
      <c r="A214" s="80" t="s">
        <v>144</v>
      </c>
      <c r="B214" s="128" t="s">
        <v>40</v>
      </c>
      <c r="C214" s="46" t="s">
        <v>3</v>
      </c>
      <c r="D214" s="69" t="s">
        <v>5</v>
      </c>
      <c r="E214" s="8" t="s">
        <v>177</v>
      </c>
      <c r="F214" s="175" t="s">
        <v>143</v>
      </c>
      <c r="G214" s="19">
        <v>130000</v>
      </c>
      <c r="H214" s="19">
        <v>28860.07</v>
      </c>
      <c r="I214" s="415">
        <f t="shared" si="4"/>
        <v>22.200053846153846</v>
      </c>
    </row>
    <row r="215" spans="1:9" ht="25.5">
      <c r="A215" s="80" t="s">
        <v>102</v>
      </c>
      <c r="B215" s="128" t="s">
        <v>40</v>
      </c>
      <c r="C215" s="46" t="s">
        <v>3</v>
      </c>
      <c r="D215" s="69" t="s">
        <v>5</v>
      </c>
      <c r="E215" s="8" t="s">
        <v>177</v>
      </c>
      <c r="F215" s="175" t="s">
        <v>104</v>
      </c>
      <c r="G215" s="19">
        <v>100000</v>
      </c>
      <c r="H215" s="19">
        <v>8500</v>
      </c>
      <c r="I215" s="415">
        <f t="shared" si="4"/>
        <v>8.5</v>
      </c>
    </row>
    <row r="216" spans="1:9" ht="25.5">
      <c r="A216" s="80" t="s">
        <v>145</v>
      </c>
      <c r="B216" s="128" t="s">
        <v>40</v>
      </c>
      <c r="C216" s="46" t="s">
        <v>3</v>
      </c>
      <c r="D216" s="69" t="s">
        <v>5</v>
      </c>
      <c r="E216" s="8" t="s">
        <v>177</v>
      </c>
      <c r="F216" s="175" t="s">
        <v>105</v>
      </c>
      <c r="G216" s="19">
        <v>435000</v>
      </c>
      <c r="H216" s="19">
        <v>248142.6</v>
      </c>
      <c r="I216" s="415">
        <f t="shared" si="4"/>
        <v>57.04427586206897</v>
      </c>
    </row>
    <row r="217" spans="1:9" ht="18.75">
      <c r="A217" s="80" t="s">
        <v>134</v>
      </c>
      <c r="B217" s="128" t="s">
        <v>40</v>
      </c>
      <c r="C217" s="46" t="s">
        <v>3</v>
      </c>
      <c r="D217" s="69" t="s">
        <v>5</v>
      </c>
      <c r="E217" s="8" t="s">
        <v>177</v>
      </c>
      <c r="F217" s="170" t="s">
        <v>137</v>
      </c>
      <c r="G217" s="19">
        <v>40000</v>
      </c>
      <c r="H217" s="19"/>
      <c r="I217" s="415">
        <f t="shared" si="4"/>
        <v>0</v>
      </c>
    </row>
    <row r="218" spans="1:9" ht="18.75">
      <c r="A218" s="80" t="s">
        <v>136</v>
      </c>
      <c r="B218" s="128" t="s">
        <v>40</v>
      </c>
      <c r="C218" s="46" t="s">
        <v>3</v>
      </c>
      <c r="D218" s="69" t="s">
        <v>5</v>
      </c>
      <c r="E218" s="8" t="s">
        <v>177</v>
      </c>
      <c r="F218" s="170" t="s">
        <v>138</v>
      </c>
      <c r="G218" s="19">
        <v>40000</v>
      </c>
      <c r="H218" s="19">
        <v>30806.65</v>
      </c>
      <c r="I218" s="415">
        <f t="shared" si="4"/>
        <v>77.016625</v>
      </c>
    </row>
    <row r="219" spans="1:9" ht="18.75">
      <c r="A219" s="95" t="s">
        <v>133</v>
      </c>
      <c r="B219" s="128" t="s">
        <v>40</v>
      </c>
      <c r="C219" s="46" t="s">
        <v>3</v>
      </c>
      <c r="D219" s="69" t="s">
        <v>5</v>
      </c>
      <c r="E219" s="8" t="s">
        <v>177</v>
      </c>
      <c r="F219" s="170" t="s">
        <v>88</v>
      </c>
      <c r="G219" s="19">
        <v>58600</v>
      </c>
      <c r="H219" s="19"/>
      <c r="I219" s="415">
        <f t="shared" si="4"/>
        <v>0</v>
      </c>
    </row>
    <row r="220" spans="1:9" ht="25.5">
      <c r="A220" s="35" t="s">
        <v>265</v>
      </c>
      <c r="B220" s="128" t="s">
        <v>40</v>
      </c>
      <c r="C220" s="45" t="s">
        <v>3</v>
      </c>
      <c r="D220" s="71" t="s">
        <v>5</v>
      </c>
      <c r="E220" s="32" t="s">
        <v>235</v>
      </c>
      <c r="F220" s="163"/>
      <c r="G220" s="33">
        <f>G221</f>
        <v>833335</v>
      </c>
      <c r="H220" s="33">
        <f>H221</f>
        <v>183735.2</v>
      </c>
      <c r="I220" s="415">
        <f t="shared" si="4"/>
        <v>22.048179903640193</v>
      </c>
    </row>
    <row r="221" spans="1:9" ht="18.75">
      <c r="A221" s="13" t="s">
        <v>99</v>
      </c>
      <c r="B221" s="128" t="s">
        <v>40</v>
      </c>
      <c r="C221" s="46" t="s">
        <v>3</v>
      </c>
      <c r="D221" s="69" t="s">
        <v>5</v>
      </c>
      <c r="E221" s="8" t="s">
        <v>235</v>
      </c>
      <c r="F221" s="175" t="s">
        <v>98</v>
      </c>
      <c r="G221" s="19">
        <v>833335</v>
      </c>
      <c r="H221" s="19">
        <v>183735.2</v>
      </c>
      <c r="I221" s="415">
        <f t="shared" si="4"/>
        <v>22.048179903640193</v>
      </c>
    </row>
    <row r="222" spans="1:9" ht="18.75">
      <c r="A222" s="35" t="s">
        <v>178</v>
      </c>
      <c r="B222" s="128" t="s">
        <v>40</v>
      </c>
      <c r="C222" s="45" t="s">
        <v>3</v>
      </c>
      <c r="D222" s="71" t="s">
        <v>5</v>
      </c>
      <c r="E222" s="32" t="s">
        <v>179</v>
      </c>
      <c r="F222" s="163"/>
      <c r="G222" s="33">
        <f>G223+G224+G225</f>
        <v>5600000</v>
      </c>
      <c r="H222" s="33">
        <f>H223+H224+H225</f>
        <v>33000</v>
      </c>
      <c r="I222" s="415">
        <f t="shared" si="4"/>
        <v>0.5892857142857143</v>
      </c>
    </row>
    <row r="223" spans="1:9" ht="25.5">
      <c r="A223" s="80" t="s">
        <v>594</v>
      </c>
      <c r="B223" s="128" t="s">
        <v>40</v>
      </c>
      <c r="C223" s="46" t="s">
        <v>3</v>
      </c>
      <c r="D223" s="69" t="s">
        <v>5</v>
      </c>
      <c r="E223" s="8" t="s">
        <v>179</v>
      </c>
      <c r="F223" s="175" t="s">
        <v>593</v>
      </c>
      <c r="G223" s="19">
        <v>40000</v>
      </c>
      <c r="H223" s="19">
        <v>33000</v>
      </c>
      <c r="I223" s="415">
        <f>H223/G223*100</f>
        <v>82.5</v>
      </c>
    </row>
    <row r="224" spans="1:9" ht="25.5">
      <c r="A224" s="80" t="s">
        <v>145</v>
      </c>
      <c r="B224" s="128" t="s">
        <v>40</v>
      </c>
      <c r="C224" s="46" t="s">
        <v>3</v>
      </c>
      <c r="D224" s="69" t="s">
        <v>5</v>
      </c>
      <c r="E224" s="8" t="s">
        <v>179</v>
      </c>
      <c r="F224" s="175" t="s">
        <v>105</v>
      </c>
      <c r="G224" s="19">
        <v>5560000</v>
      </c>
      <c r="H224" s="19"/>
      <c r="I224" s="415">
        <f t="shared" si="4"/>
        <v>0</v>
      </c>
    </row>
    <row r="225" spans="1:9" ht="18.75">
      <c r="A225" s="13" t="s">
        <v>99</v>
      </c>
      <c r="B225" s="128" t="s">
        <v>40</v>
      </c>
      <c r="C225" s="46" t="s">
        <v>3</v>
      </c>
      <c r="D225" s="69" t="s">
        <v>5</v>
      </c>
      <c r="E225" s="8" t="s">
        <v>179</v>
      </c>
      <c r="F225" s="175" t="s">
        <v>98</v>
      </c>
      <c r="G225" s="19"/>
      <c r="H225" s="19"/>
      <c r="I225" s="415" t="e">
        <f t="shared" si="4"/>
        <v>#DIV/0!</v>
      </c>
    </row>
    <row r="226" spans="1:9" ht="18.75">
      <c r="A226" s="35" t="s">
        <v>81</v>
      </c>
      <c r="B226" s="128" t="s">
        <v>40</v>
      </c>
      <c r="C226" s="45" t="s">
        <v>3</v>
      </c>
      <c r="D226" s="71" t="s">
        <v>5</v>
      </c>
      <c r="E226" s="32" t="s">
        <v>180</v>
      </c>
      <c r="F226" s="163"/>
      <c r="G226" s="33">
        <f>G227+G228</f>
        <v>2400000</v>
      </c>
      <c r="H226" s="33">
        <f>H227+H228</f>
        <v>238515.76</v>
      </c>
      <c r="I226" s="415">
        <f t="shared" si="4"/>
        <v>9.938156666666668</v>
      </c>
    </row>
    <row r="227" spans="1:9" ht="25.5">
      <c r="A227" s="80" t="s">
        <v>145</v>
      </c>
      <c r="B227" s="128" t="s">
        <v>40</v>
      </c>
      <c r="C227" s="46" t="s">
        <v>3</v>
      </c>
      <c r="D227" s="69" t="s">
        <v>5</v>
      </c>
      <c r="E227" s="8" t="s">
        <v>180</v>
      </c>
      <c r="F227" s="175" t="s">
        <v>105</v>
      </c>
      <c r="G227" s="19">
        <v>2400000</v>
      </c>
      <c r="H227" s="19">
        <v>238515.76</v>
      </c>
      <c r="I227" s="415">
        <f t="shared" si="4"/>
        <v>9.938156666666668</v>
      </c>
    </row>
    <row r="228" spans="1:9" ht="18.75">
      <c r="A228" s="13" t="s">
        <v>99</v>
      </c>
      <c r="B228" s="128" t="s">
        <v>40</v>
      </c>
      <c r="C228" s="46" t="s">
        <v>3</v>
      </c>
      <c r="D228" s="69" t="s">
        <v>5</v>
      </c>
      <c r="E228" s="8" t="s">
        <v>180</v>
      </c>
      <c r="F228" s="175" t="s">
        <v>98</v>
      </c>
      <c r="G228" s="19"/>
      <c r="H228" s="19"/>
      <c r="I228" s="415" t="e">
        <f t="shared" si="4"/>
        <v>#DIV/0!</v>
      </c>
    </row>
    <row r="229" spans="1:9" ht="18.75">
      <c r="A229" s="57" t="s">
        <v>77</v>
      </c>
      <c r="B229" s="129" t="s">
        <v>40</v>
      </c>
      <c r="C229" s="49" t="s">
        <v>4</v>
      </c>
      <c r="D229" s="99"/>
      <c r="E229" s="14"/>
      <c r="F229" s="181"/>
      <c r="G229" s="21">
        <f>G230</f>
        <v>12131300</v>
      </c>
      <c r="H229" s="21">
        <f>H230</f>
        <v>5209300.130000001</v>
      </c>
      <c r="I229" s="415">
        <f t="shared" si="4"/>
        <v>42.94098843487508</v>
      </c>
    </row>
    <row r="230" spans="1:9" ht="18.75">
      <c r="A230" s="30" t="s">
        <v>29</v>
      </c>
      <c r="B230" s="128" t="s">
        <v>40</v>
      </c>
      <c r="C230" s="40" t="s">
        <v>4</v>
      </c>
      <c r="D230" s="92" t="s">
        <v>2</v>
      </c>
      <c r="E230" s="7"/>
      <c r="F230" s="162"/>
      <c r="G230" s="22">
        <f>G231+G233+G237+G241+G245+G249+G257+G259+G262+G264+G266+G268</f>
        <v>12131300</v>
      </c>
      <c r="H230" s="22">
        <f>H231+H233+H237+H241+H245+H249+H257+H259+H262+H264+H266+H268</f>
        <v>5209300.130000001</v>
      </c>
      <c r="I230" s="415">
        <f t="shared" si="4"/>
        <v>42.94098843487508</v>
      </c>
    </row>
    <row r="231" spans="1:9" ht="38.25">
      <c r="A231" s="146" t="s">
        <v>89</v>
      </c>
      <c r="B231" s="128" t="s">
        <v>40</v>
      </c>
      <c r="C231" s="39" t="s">
        <v>4</v>
      </c>
      <c r="D231" s="71" t="s">
        <v>2</v>
      </c>
      <c r="E231" s="32" t="s">
        <v>181</v>
      </c>
      <c r="F231" s="163"/>
      <c r="G231" s="33">
        <f>G232</f>
        <v>10000</v>
      </c>
      <c r="H231" s="33">
        <f>H232</f>
        <v>0</v>
      </c>
      <c r="I231" s="415">
        <f t="shared" si="4"/>
        <v>0</v>
      </c>
    </row>
    <row r="232" spans="1:9" ht="25.5">
      <c r="A232" s="80" t="s">
        <v>145</v>
      </c>
      <c r="B232" s="128" t="s">
        <v>40</v>
      </c>
      <c r="C232" s="38" t="s">
        <v>4</v>
      </c>
      <c r="D232" s="69" t="s">
        <v>2</v>
      </c>
      <c r="E232" s="8" t="s">
        <v>181</v>
      </c>
      <c r="F232" s="170" t="s">
        <v>105</v>
      </c>
      <c r="G232" s="19">
        <v>10000</v>
      </c>
      <c r="H232" s="19"/>
      <c r="I232" s="415">
        <f t="shared" si="4"/>
        <v>0</v>
      </c>
    </row>
    <row r="233" spans="1:9" ht="38.25">
      <c r="A233" s="146" t="s">
        <v>90</v>
      </c>
      <c r="B233" s="128" t="s">
        <v>40</v>
      </c>
      <c r="C233" s="138" t="s">
        <v>4</v>
      </c>
      <c r="D233" s="140" t="s">
        <v>2</v>
      </c>
      <c r="E233" s="139" t="s">
        <v>182</v>
      </c>
      <c r="F233" s="174"/>
      <c r="G233" s="141">
        <f>SUM(G234:G236)</f>
        <v>500000</v>
      </c>
      <c r="H233" s="141">
        <f>SUM(H234:H236)</f>
        <v>104844.36</v>
      </c>
      <c r="I233" s="415">
        <f t="shared" si="4"/>
        <v>20.968872</v>
      </c>
    </row>
    <row r="234" spans="1:9" ht="25.5">
      <c r="A234" s="80" t="s">
        <v>140</v>
      </c>
      <c r="B234" s="128" t="s">
        <v>40</v>
      </c>
      <c r="C234" s="142" t="s">
        <v>4</v>
      </c>
      <c r="D234" s="144" t="s">
        <v>2</v>
      </c>
      <c r="E234" s="143" t="s">
        <v>182</v>
      </c>
      <c r="F234" s="175" t="s">
        <v>142</v>
      </c>
      <c r="G234" s="145">
        <v>440000</v>
      </c>
      <c r="H234" s="145">
        <v>96468.41</v>
      </c>
      <c r="I234" s="415">
        <f t="shared" si="4"/>
        <v>21.924638636363635</v>
      </c>
    </row>
    <row r="235" spans="1:9" ht="18.75">
      <c r="A235" s="80" t="s">
        <v>144</v>
      </c>
      <c r="B235" s="128" t="s">
        <v>40</v>
      </c>
      <c r="C235" s="142" t="s">
        <v>4</v>
      </c>
      <c r="D235" s="144" t="s">
        <v>2</v>
      </c>
      <c r="E235" s="143" t="s">
        <v>182</v>
      </c>
      <c r="F235" s="175" t="s">
        <v>143</v>
      </c>
      <c r="G235" s="145">
        <v>4000</v>
      </c>
      <c r="H235" s="145"/>
      <c r="I235" s="415">
        <f t="shared" si="4"/>
        <v>0</v>
      </c>
    </row>
    <row r="236" spans="1:9" ht="25.5">
      <c r="A236" s="80" t="s">
        <v>145</v>
      </c>
      <c r="B236" s="128" t="s">
        <v>40</v>
      </c>
      <c r="C236" s="142" t="s">
        <v>4</v>
      </c>
      <c r="D236" s="144" t="s">
        <v>2</v>
      </c>
      <c r="E236" s="143" t="s">
        <v>182</v>
      </c>
      <c r="F236" s="170" t="s">
        <v>105</v>
      </c>
      <c r="G236" s="145">
        <v>56000</v>
      </c>
      <c r="H236" s="145">
        <v>8375.95</v>
      </c>
      <c r="I236" s="415">
        <f t="shared" si="4"/>
        <v>14.957053571428572</v>
      </c>
    </row>
    <row r="237" spans="1:9" ht="25.5">
      <c r="A237" s="35" t="s">
        <v>79</v>
      </c>
      <c r="B237" s="128" t="s">
        <v>40</v>
      </c>
      <c r="C237" s="39" t="s">
        <v>4</v>
      </c>
      <c r="D237" s="71" t="s">
        <v>2</v>
      </c>
      <c r="E237" s="32" t="s">
        <v>183</v>
      </c>
      <c r="F237" s="163"/>
      <c r="G237" s="33">
        <f>SUM(G238:G240)</f>
        <v>280000</v>
      </c>
      <c r="H237" s="33">
        <f>SUM(H238:H240)</f>
        <v>50664.66</v>
      </c>
      <c r="I237" s="415">
        <f t="shared" si="4"/>
        <v>18.09452142857143</v>
      </c>
    </row>
    <row r="238" spans="1:9" ht="25.5">
      <c r="A238" s="80" t="s">
        <v>140</v>
      </c>
      <c r="B238" s="128" t="s">
        <v>40</v>
      </c>
      <c r="C238" s="142" t="s">
        <v>4</v>
      </c>
      <c r="D238" s="144" t="s">
        <v>2</v>
      </c>
      <c r="E238" s="143" t="s">
        <v>183</v>
      </c>
      <c r="F238" s="175" t="s">
        <v>142</v>
      </c>
      <c r="G238" s="145">
        <v>160000</v>
      </c>
      <c r="H238" s="145">
        <v>41304.36</v>
      </c>
      <c r="I238" s="415">
        <f t="shared" si="4"/>
        <v>25.815225</v>
      </c>
    </row>
    <row r="239" spans="1:9" ht="18.75">
      <c r="A239" s="80" t="s">
        <v>144</v>
      </c>
      <c r="B239" s="128" t="s">
        <v>40</v>
      </c>
      <c r="C239" s="142" t="s">
        <v>4</v>
      </c>
      <c r="D239" s="144" t="s">
        <v>2</v>
      </c>
      <c r="E239" s="143" t="s">
        <v>183</v>
      </c>
      <c r="F239" s="175" t="s">
        <v>143</v>
      </c>
      <c r="G239" s="145">
        <v>4000</v>
      </c>
      <c r="H239" s="145"/>
      <c r="I239" s="415">
        <f t="shared" si="4"/>
        <v>0</v>
      </c>
    </row>
    <row r="240" spans="1:9" ht="25.5">
      <c r="A240" s="80" t="s">
        <v>145</v>
      </c>
      <c r="B240" s="128" t="s">
        <v>40</v>
      </c>
      <c r="C240" s="142" t="s">
        <v>4</v>
      </c>
      <c r="D240" s="144" t="s">
        <v>2</v>
      </c>
      <c r="E240" s="143" t="s">
        <v>183</v>
      </c>
      <c r="F240" s="170" t="s">
        <v>105</v>
      </c>
      <c r="G240" s="145">
        <v>116000</v>
      </c>
      <c r="H240" s="145">
        <v>9360.3</v>
      </c>
      <c r="I240" s="415">
        <f t="shared" si="4"/>
        <v>8.069224137931034</v>
      </c>
    </row>
    <row r="241" spans="1:9" ht="25.5">
      <c r="A241" s="35" t="s">
        <v>221</v>
      </c>
      <c r="B241" s="128" t="s">
        <v>40</v>
      </c>
      <c r="C241" s="39" t="s">
        <v>4</v>
      </c>
      <c r="D241" s="71" t="s">
        <v>2</v>
      </c>
      <c r="E241" s="32" t="s">
        <v>222</v>
      </c>
      <c r="F241" s="163"/>
      <c r="G241" s="33">
        <f>SUM(G242:G244)</f>
        <v>500000</v>
      </c>
      <c r="H241" s="33">
        <f>SUM(H242:H244)</f>
        <v>23842.49</v>
      </c>
      <c r="I241" s="415">
        <f t="shared" si="4"/>
        <v>4.768498</v>
      </c>
    </row>
    <row r="242" spans="1:9" ht="25.5">
      <c r="A242" s="80" t="s">
        <v>140</v>
      </c>
      <c r="B242" s="128" t="s">
        <v>40</v>
      </c>
      <c r="C242" s="142" t="s">
        <v>4</v>
      </c>
      <c r="D242" s="144" t="s">
        <v>2</v>
      </c>
      <c r="E242" s="143" t="s">
        <v>222</v>
      </c>
      <c r="F242" s="175" t="s">
        <v>142</v>
      </c>
      <c r="G242" s="145">
        <v>330000</v>
      </c>
      <c r="H242" s="145">
        <v>23842.49</v>
      </c>
      <c r="I242" s="415">
        <f t="shared" si="4"/>
        <v>7.22499696969697</v>
      </c>
    </row>
    <row r="243" spans="1:9" ht="18.75">
      <c r="A243" s="80" t="s">
        <v>144</v>
      </c>
      <c r="B243" s="128" t="s">
        <v>40</v>
      </c>
      <c r="C243" s="142" t="s">
        <v>4</v>
      </c>
      <c r="D243" s="144" t="s">
        <v>2</v>
      </c>
      <c r="E243" s="143" t="s">
        <v>222</v>
      </c>
      <c r="F243" s="175" t="s">
        <v>143</v>
      </c>
      <c r="G243" s="145">
        <v>10000</v>
      </c>
      <c r="H243" s="145"/>
      <c r="I243" s="415">
        <f t="shared" si="4"/>
        <v>0</v>
      </c>
    </row>
    <row r="244" spans="1:9" ht="25.5">
      <c r="A244" s="80" t="s">
        <v>145</v>
      </c>
      <c r="B244" s="128" t="s">
        <v>40</v>
      </c>
      <c r="C244" s="142" t="s">
        <v>4</v>
      </c>
      <c r="D244" s="144" t="s">
        <v>2</v>
      </c>
      <c r="E244" s="143" t="s">
        <v>222</v>
      </c>
      <c r="F244" s="170" t="s">
        <v>105</v>
      </c>
      <c r="G244" s="145">
        <v>160000</v>
      </c>
      <c r="H244" s="145"/>
      <c r="I244" s="415">
        <f t="shared" si="4"/>
        <v>0</v>
      </c>
    </row>
    <row r="245" spans="1:9" ht="18.75">
      <c r="A245" s="209" t="s">
        <v>184</v>
      </c>
      <c r="B245" s="128" t="s">
        <v>40</v>
      </c>
      <c r="C245" s="39" t="s">
        <v>4</v>
      </c>
      <c r="D245" s="71" t="s">
        <v>2</v>
      </c>
      <c r="E245" s="32" t="s">
        <v>185</v>
      </c>
      <c r="F245" s="163"/>
      <c r="G245" s="33">
        <f>G246+G247+G248</f>
        <v>315000</v>
      </c>
      <c r="H245" s="33">
        <f>H246+H247+H248</f>
        <v>191699.1</v>
      </c>
      <c r="I245" s="415">
        <f t="shared" si="4"/>
        <v>60.856857142857145</v>
      </c>
    </row>
    <row r="246" spans="1:9" ht="18.75">
      <c r="A246" s="80" t="s">
        <v>144</v>
      </c>
      <c r="B246" s="128" t="s">
        <v>40</v>
      </c>
      <c r="C246" s="48" t="s">
        <v>4</v>
      </c>
      <c r="D246" s="69" t="s">
        <v>2</v>
      </c>
      <c r="E246" s="8" t="s">
        <v>185</v>
      </c>
      <c r="F246" s="170" t="s">
        <v>143</v>
      </c>
      <c r="G246" s="19">
        <v>10000</v>
      </c>
      <c r="H246" s="19">
        <v>4440</v>
      </c>
      <c r="I246" s="415">
        <f t="shared" si="4"/>
        <v>44.4</v>
      </c>
    </row>
    <row r="247" spans="1:9" ht="25.5">
      <c r="A247" s="80" t="s">
        <v>145</v>
      </c>
      <c r="B247" s="128" t="s">
        <v>40</v>
      </c>
      <c r="C247" s="48" t="s">
        <v>4</v>
      </c>
      <c r="D247" s="69" t="s">
        <v>2</v>
      </c>
      <c r="E247" s="8" t="s">
        <v>185</v>
      </c>
      <c r="F247" s="170" t="s">
        <v>105</v>
      </c>
      <c r="G247" s="19">
        <v>300000</v>
      </c>
      <c r="H247" s="19">
        <v>183827.1</v>
      </c>
      <c r="I247" s="415">
        <f t="shared" si="4"/>
        <v>61.2757</v>
      </c>
    </row>
    <row r="248" spans="1:9" ht="18.75">
      <c r="A248" s="80" t="s">
        <v>136</v>
      </c>
      <c r="B248" s="128" t="s">
        <v>40</v>
      </c>
      <c r="C248" s="48" t="s">
        <v>4</v>
      </c>
      <c r="D248" s="69" t="s">
        <v>2</v>
      </c>
      <c r="E248" s="8" t="s">
        <v>185</v>
      </c>
      <c r="F248" s="170" t="s">
        <v>138</v>
      </c>
      <c r="G248" s="19">
        <v>5000</v>
      </c>
      <c r="H248" s="19">
        <v>3432</v>
      </c>
      <c r="I248" s="415">
        <f>H248/G248*100</f>
        <v>68.64</v>
      </c>
    </row>
    <row r="249" spans="1:9" ht="18.75">
      <c r="A249" s="209" t="s">
        <v>30</v>
      </c>
      <c r="B249" s="128" t="s">
        <v>40</v>
      </c>
      <c r="C249" s="39" t="s">
        <v>4</v>
      </c>
      <c r="D249" s="71" t="s">
        <v>2</v>
      </c>
      <c r="E249" s="32" t="s">
        <v>186</v>
      </c>
      <c r="F249" s="163"/>
      <c r="G249" s="33">
        <f>SUM(G250:G256)</f>
        <v>9423000</v>
      </c>
      <c r="H249" s="33">
        <f>SUM(H250:H256)</f>
        <v>4687951.61</v>
      </c>
      <c r="I249" s="415">
        <f t="shared" si="4"/>
        <v>49.750096678340235</v>
      </c>
    </row>
    <row r="250" spans="1:9" ht="25.5">
      <c r="A250" s="80" t="s">
        <v>140</v>
      </c>
      <c r="B250" s="128" t="s">
        <v>40</v>
      </c>
      <c r="C250" s="48" t="s">
        <v>4</v>
      </c>
      <c r="D250" s="69" t="s">
        <v>2</v>
      </c>
      <c r="E250" s="8" t="s">
        <v>186</v>
      </c>
      <c r="F250" s="175" t="s">
        <v>142</v>
      </c>
      <c r="G250" s="19">
        <f>8600000*95%</f>
        <v>8170000</v>
      </c>
      <c r="H250" s="19">
        <v>4009971.52</v>
      </c>
      <c r="I250" s="415">
        <f t="shared" si="4"/>
        <v>49.081658751529986</v>
      </c>
    </row>
    <row r="251" spans="1:9" ht="18.75">
      <c r="A251" s="80" t="s">
        <v>144</v>
      </c>
      <c r="B251" s="128" t="s">
        <v>40</v>
      </c>
      <c r="C251" s="48" t="s">
        <v>4</v>
      </c>
      <c r="D251" s="69" t="s">
        <v>2</v>
      </c>
      <c r="E251" s="8" t="s">
        <v>186</v>
      </c>
      <c r="F251" s="175" t="s">
        <v>143</v>
      </c>
      <c r="G251" s="19">
        <v>82000</v>
      </c>
      <c r="H251" s="19">
        <v>39814.34</v>
      </c>
      <c r="I251" s="415">
        <f t="shared" si="4"/>
        <v>48.554073170731705</v>
      </c>
    </row>
    <row r="252" spans="1:9" ht="25.5">
      <c r="A252" s="80" t="s">
        <v>102</v>
      </c>
      <c r="B252" s="128" t="s">
        <v>40</v>
      </c>
      <c r="C252" s="48" t="s">
        <v>4</v>
      </c>
      <c r="D252" s="69" t="s">
        <v>2</v>
      </c>
      <c r="E252" s="8" t="s">
        <v>186</v>
      </c>
      <c r="F252" s="175" t="s">
        <v>104</v>
      </c>
      <c r="G252" s="19">
        <v>83000</v>
      </c>
      <c r="H252" s="19"/>
      <c r="I252" s="415">
        <f t="shared" si="4"/>
        <v>0</v>
      </c>
    </row>
    <row r="253" spans="1:9" ht="25.5">
      <c r="A253" s="80" t="s">
        <v>145</v>
      </c>
      <c r="B253" s="128" t="s">
        <v>40</v>
      </c>
      <c r="C253" s="48" t="s">
        <v>4</v>
      </c>
      <c r="D253" s="69" t="s">
        <v>2</v>
      </c>
      <c r="E253" s="8" t="s">
        <v>186</v>
      </c>
      <c r="F253" s="170" t="s">
        <v>105</v>
      </c>
      <c r="G253" s="19">
        <v>1048000</v>
      </c>
      <c r="H253" s="19">
        <v>625272.17</v>
      </c>
      <c r="I253" s="415">
        <f t="shared" si="4"/>
        <v>59.66337500000001</v>
      </c>
    </row>
    <row r="254" spans="1:9" ht="18.75">
      <c r="A254" s="80" t="s">
        <v>139</v>
      </c>
      <c r="B254" s="128" t="s">
        <v>40</v>
      </c>
      <c r="C254" s="48" t="s">
        <v>4</v>
      </c>
      <c r="D254" s="69" t="s">
        <v>2</v>
      </c>
      <c r="E254" s="8" t="s">
        <v>186</v>
      </c>
      <c r="F254" s="170" t="s">
        <v>135</v>
      </c>
      <c r="G254" s="19">
        <v>2000</v>
      </c>
      <c r="H254" s="19">
        <v>2000</v>
      </c>
      <c r="I254" s="415">
        <f t="shared" si="4"/>
        <v>100</v>
      </c>
    </row>
    <row r="255" spans="1:9" ht="18.75">
      <c r="A255" s="80" t="s">
        <v>134</v>
      </c>
      <c r="B255" s="128" t="s">
        <v>40</v>
      </c>
      <c r="C255" s="48" t="s">
        <v>4</v>
      </c>
      <c r="D255" s="69" t="s">
        <v>2</v>
      </c>
      <c r="E255" s="8" t="s">
        <v>186</v>
      </c>
      <c r="F255" s="170" t="s">
        <v>137</v>
      </c>
      <c r="G255" s="19">
        <v>30000</v>
      </c>
      <c r="H255" s="19">
        <v>6900</v>
      </c>
      <c r="I255" s="415">
        <f t="shared" si="4"/>
        <v>23</v>
      </c>
    </row>
    <row r="256" spans="1:9" ht="18.75">
      <c r="A256" s="80" t="s">
        <v>136</v>
      </c>
      <c r="B256" s="128" t="s">
        <v>40</v>
      </c>
      <c r="C256" s="48" t="s">
        <v>4</v>
      </c>
      <c r="D256" s="69" t="s">
        <v>2</v>
      </c>
      <c r="E256" s="8" t="s">
        <v>186</v>
      </c>
      <c r="F256" s="170" t="s">
        <v>138</v>
      </c>
      <c r="G256" s="19">
        <v>8000</v>
      </c>
      <c r="H256" s="19">
        <v>3993.58</v>
      </c>
      <c r="I256" s="415">
        <f t="shared" si="4"/>
        <v>49.91975</v>
      </c>
    </row>
    <row r="257" spans="1:9" ht="18.75">
      <c r="A257" s="134" t="s">
        <v>219</v>
      </c>
      <c r="B257" s="128" t="s">
        <v>40</v>
      </c>
      <c r="C257" s="202" t="s">
        <v>4</v>
      </c>
      <c r="D257" s="203" t="s">
        <v>2</v>
      </c>
      <c r="E257" s="204" t="s">
        <v>600</v>
      </c>
      <c r="F257" s="205"/>
      <c r="G257" s="206">
        <f>G258</f>
        <v>500000</v>
      </c>
      <c r="H257" s="206">
        <f>H258</f>
        <v>0</v>
      </c>
      <c r="I257" s="415">
        <f t="shared" si="4"/>
        <v>0</v>
      </c>
    </row>
    <row r="258" spans="1:9" ht="38.25">
      <c r="A258" s="80" t="s">
        <v>245</v>
      </c>
      <c r="B258" s="128" t="s">
        <v>40</v>
      </c>
      <c r="C258" s="38" t="s">
        <v>4</v>
      </c>
      <c r="D258" s="69" t="s">
        <v>2</v>
      </c>
      <c r="E258" s="8" t="s">
        <v>600</v>
      </c>
      <c r="F258" s="170" t="s">
        <v>244</v>
      </c>
      <c r="G258" s="19">
        <v>500000</v>
      </c>
      <c r="H258" s="19"/>
      <c r="I258" s="415">
        <f t="shared" si="4"/>
        <v>0</v>
      </c>
    </row>
    <row r="259" spans="1:9" ht="18.75">
      <c r="A259" s="134" t="s">
        <v>597</v>
      </c>
      <c r="B259" s="128" t="s">
        <v>40</v>
      </c>
      <c r="C259" s="202" t="s">
        <v>4</v>
      </c>
      <c r="D259" s="203" t="s">
        <v>2</v>
      </c>
      <c r="E259" s="204" t="s">
        <v>598</v>
      </c>
      <c r="F259" s="205"/>
      <c r="G259" s="206">
        <f>G260+G261</f>
        <v>43300</v>
      </c>
      <c r="H259" s="206">
        <f>H260+H261</f>
        <v>0</v>
      </c>
      <c r="I259" s="415">
        <f t="shared" si="4"/>
        <v>0</v>
      </c>
    </row>
    <row r="260" spans="1:9" ht="25.5">
      <c r="A260" s="80" t="s">
        <v>145</v>
      </c>
      <c r="B260" s="128" t="s">
        <v>40</v>
      </c>
      <c r="C260" s="38" t="s">
        <v>4</v>
      </c>
      <c r="D260" s="69" t="s">
        <v>2</v>
      </c>
      <c r="E260" s="8" t="s">
        <v>598</v>
      </c>
      <c r="F260" s="170" t="s">
        <v>105</v>
      </c>
      <c r="G260" s="19">
        <v>36500</v>
      </c>
      <c r="H260" s="19"/>
      <c r="I260" s="415">
        <f t="shared" si="4"/>
        <v>0</v>
      </c>
    </row>
    <row r="261" spans="1:9" ht="38.25">
      <c r="A261" s="80" t="s">
        <v>245</v>
      </c>
      <c r="B261" s="128" t="s">
        <v>40</v>
      </c>
      <c r="C261" s="38" t="s">
        <v>4</v>
      </c>
      <c r="D261" s="69" t="s">
        <v>2</v>
      </c>
      <c r="E261" s="8" t="s">
        <v>598</v>
      </c>
      <c r="F261" s="170" t="s">
        <v>244</v>
      </c>
      <c r="G261" s="19">
        <v>6800</v>
      </c>
      <c r="H261" s="19"/>
      <c r="I261" s="415">
        <f t="shared" si="4"/>
        <v>0</v>
      </c>
    </row>
    <row r="262" spans="1:9" ht="18.75">
      <c r="A262" s="35" t="s">
        <v>64</v>
      </c>
      <c r="B262" s="128" t="s">
        <v>40</v>
      </c>
      <c r="C262" s="45" t="s">
        <v>4</v>
      </c>
      <c r="D262" s="71" t="s">
        <v>2</v>
      </c>
      <c r="E262" s="32" t="s">
        <v>187</v>
      </c>
      <c r="F262" s="163"/>
      <c r="G262" s="33">
        <f>G263</f>
        <v>100000</v>
      </c>
      <c r="H262" s="33">
        <f>H263</f>
        <v>520</v>
      </c>
      <c r="I262" s="415">
        <f t="shared" si="4"/>
        <v>0.52</v>
      </c>
    </row>
    <row r="263" spans="1:9" ht="32.25" customHeight="1">
      <c r="A263" s="80" t="s">
        <v>594</v>
      </c>
      <c r="B263" s="128" t="s">
        <v>40</v>
      </c>
      <c r="C263" s="46" t="s">
        <v>4</v>
      </c>
      <c r="D263" s="69" t="s">
        <v>2</v>
      </c>
      <c r="E263" s="8" t="s">
        <v>187</v>
      </c>
      <c r="F263" s="170" t="s">
        <v>593</v>
      </c>
      <c r="G263" s="19">
        <v>100000</v>
      </c>
      <c r="H263" s="19">
        <v>520</v>
      </c>
      <c r="I263" s="415">
        <f t="shared" si="4"/>
        <v>0.52</v>
      </c>
    </row>
    <row r="264" spans="1:9" ht="18.75">
      <c r="A264" s="35" t="s">
        <v>81</v>
      </c>
      <c r="B264" s="128" t="s">
        <v>40</v>
      </c>
      <c r="C264" s="45" t="s">
        <v>4</v>
      </c>
      <c r="D264" s="71" t="s">
        <v>2</v>
      </c>
      <c r="E264" s="32" t="s">
        <v>188</v>
      </c>
      <c r="F264" s="163"/>
      <c r="G264" s="33">
        <f>G265</f>
        <v>150000</v>
      </c>
      <c r="H264" s="33">
        <f>H265</f>
        <v>0</v>
      </c>
      <c r="I264" s="415">
        <f t="shared" si="4"/>
        <v>0</v>
      </c>
    </row>
    <row r="265" spans="1:9" ht="25.5">
      <c r="A265" s="80" t="s">
        <v>145</v>
      </c>
      <c r="B265" s="128" t="s">
        <v>40</v>
      </c>
      <c r="C265" s="46" t="s">
        <v>4</v>
      </c>
      <c r="D265" s="69" t="s">
        <v>2</v>
      </c>
      <c r="E265" s="8" t="s">
        <v>188</v>
      </c>
      <c r="F265" s="170" t="s">
        <v>105</v>
      </c>
      <c r="G265" s="19">
        <v>150000</v>
      </c>
      <c r="H265" s="19"/>
      <c r="I265" s="415">
        <f t="shared" si="4"/>
        <v>0</v>
      </c>
    </row>
    <row r="266" spans="1:9" ht="18.75">
      <c r="A266" s="35" t="s">
        <v>91</v>
      </c>
      <c r="B266" s="128" t="s">
        <v>40</v>
      </c>
      <c r="C266" s="45" t="s">
        <v>4</v>
      </c>
      <c r="D266" s="71" t="s">
        <v>2</v>
      </c>
      <c r="E266" s="32" t="s">
        <v>189</v>
      </c>
      <c r="F266" s="163"/>
      <c r="G266" s="33">
        <f>G267</f>
        <v>200000</v>
      </c>
      <c r="H266" s="33">
        <f>H267</f>
        <v>149777.91</v>
      </c>
      <c r="I266" s="415">
        <f t="shared" si="4"/>
        <v>74.888955</v>
      </c>
    </row>
    <row r="267" spans="1:9" ht="25.5">
      <c r="A267" s="80" t="s">
        <v>145</v>
      </c>
      <c r="B267" s="128" t="s">
        <v>40</v>
      </c>
      <c r="C267" s="46" t="s">
        <v>4</v>
      </c>
      <c r="D267" s="69" t="s">
        <v>2</v>
      </c>
      <c r="E267" s="8" t="s">
        <v>189</v>
      </c>
      <c r="F267" s="170" t="s">
        <v>105</v>
      </c>
      <c r="G267" s="19">
        <v>200000</v>
      </c>
      <c r="H267" s="19">
        <v>149777.91</v>
      </c>
      <c r="I267" s="415">
        <f t="shared" si="4"/>
        <v>74.888955</v>
      </c>
    </row>
    <row r="268" spans="1:9" ht="18.75">
      <c r="A268" s="35" t="s">
        <v>92</v>
      </c>
      <c r="B268" s="128" t="s">
        <v>40</v>
      </c>
      <c r="C268" s="45" t="s">
        <v>4</v>
      </c>
      <c r="D268" s="71" t="s">
        <v>2</v>
      </c>
      <c r="E268" s="32" t="s">
        <v>190</v>
      </c>
      <c r="F268" s="163"/>
      <c r="G268" s="33">
        <f>G269</f>
        <v>110000</v>
      </c>
      <c r="H268" s="33">
        <f>H269</f>
        <v>0</v>
      </c>
      <c r="I268" s="415">
        <f t="shared" si="4"/>
        <v>0</v>
      </c>
    </row>
    <row r="269" spans="1:9" ht="25.5">
      <c r="A269" s="80" t="s">
        <v>145</v>
      </c>
      <c r="B269" s="128" t="s">
        <v>40</v>
      </c>
      <c r="C269" s="46" t="s">
        <v>4</v>
      </c>
      <c r="D269" s="69" t="s">
        <v>2</v>
      </c>
      <c r="E269" s="8" t="s">
        <v>190</v>
      </c>
      <c r="F269" s="170" t="s">
        <v>105</v>
      </c>
      <c r="G269" s="19">
        <v>110000</v>
      </c>
      <c r="H269" s="19"/>
      <c r="I269" s="415">
        <f t="shared" si="4"/>
        <v>0</v>
      </c>
    </row>
    <row r="270" spans="1:9" ht="18.75">
      <c r="A270" s="240" t="s">
        <v>13</v>
      </c>
      <c r="B270" s="129" t="s">
        <v>40</v>
      </c>
      <c r="C270" s="245" t="s">
        <v>7</v>
      </c>
      <c r="D270" s="242"/>
      <c r="E270" s="243"/>
      <c r="F270" s="244"/>
      <c r="G270" s="246">
        <f>G271+G274+G279+G295</f>
        <v>62931772.67</v>
      </c>
      <c r="H270" s="246">
        <f>H271+H274+H279+H295</f>
        <v>30948691.37</v>
      </c>
      <c r="I270" s="415">
        <f t="shared" si="4"/>
        <v>49.17816558622613</v>
      </c>
    </row>
    <row r="271" spans="1:9" ht="18.75">
      <c r="A271" s="28" t="s">
        <v>18</v>
      </c>
      <c r="B271" s="128" t="s">
        <v>40</v>
      </c>
      <c r="C271" s="37" t="s">
        <v>7</v>
      </c>
      <c r="D271" s="92" t="s">
        <v>2</v>
      </c>
      <c r="E271" s="7"/>
      <c r="F271" s="162"/>
      <c r="G271" s="20">
        <f>G272</f>
        <v>4000000</v>
      </c>
      <c r="H271" s="20">
        <f>H272</f>
        <v>1620406.01</v>
      </c>
      <c r="I271" s="415">
        <f t="shared" si="4"/>
        <v>40.510150249999995</v>
      </c>
    </row>
    <row r="272" spans="1:9" ht="18.75">
      <c r="A272" s="35" t="s">
        <v>36</v>
      </c>
      <c r="B272" s="128" t="s">
        <v>40</v>
      </c>
      <c r="C272" s="39" t="s">
        <v>7</v>
      </c>
      <c r="D272" s="71" t="s">
        <v>2</v>
      </c>
      <c r="E272" s="32" t="s">
        <v>191</v>
      </c>
      <c r="F272" s="163"/>
      <c r="G272" s="33">
        <f>G273</f>
        <v>4000000</v>
      </c>
      <c r="H272" s="33">
        <f>H273</f>
        <v>1620406.01</v>
      </c>
      <c r="I272" s="415">
        <f t="shared" si="4"/>
        <v>40.510150249999995</v>
      </c>
    </row>
    <row r="273" spans="1:9" ht="18.75">
      <c r="A273" s="13" t="s">
        <v>194</v>
      </c>
      <c r="B273" s="128" t="s">
        <v>40</v>
      </c>
      <c r="C273" s="48" t="s">
        <v>7</v>
      </c>
      <c r="D273" s="69" t="s">
        <v>2</v>
      </c>
      <c r="E273" s="8" t="s">
        <v>191</v>
      </c>
      <c r="F273" s="170" t="s">
        <v>195</v>
      </c>
      <c r="G273" s="19">
        <v>4000000</v>
      </c>
      <c r="H273" s="19">
        <v>1620406.01</v>
      </c>
      <c r="I273" s="415">
        <f t="shared" si="4"/>
        <v>40.510150249999995</v>
      </c>
    </row>
    <row r="274" spans="1:9" ht="18.75">
      <c r="A274" s="28" t="s">
        <v>14</v>
      </c>
      <c r="B274" s="128" t="s">
        <v>40</v>
      </c>
      <c r="C274" s="37" t="s">
        <v>7</v>
      </c>
      <c r="D274" s="92" t="s">
        <v>9</v>
      </c>
      <c r="E274" s="8"/>
      <c r="F274" s="170"/>
      <c r="G274" s="20">
        <f>G275+G277</f>
        <v>22767000</v>
      </c>
      <c r="H274" s="20">
        <f>H275+H277</f>
        <v>11270458.13</v>
      </c>
      <c r="I274" s="415">
        <f t="shared" si="4"/>
        <v>49.503483682522955</v>
      </c>
    </row>
    <row r="275" spans="1:9" ht="40.5" customHeight="1">
      <c r="A275" s="234" t="s">
        <v>49</v>
      </c>
      <c r="B275" s="128" t="s">
        <v>40</v>
      </c>
      <c r="C275" s="211" t="s">
        <v>7</v>
      </c>
      <c r="D275" s="213" t="s">
        <v>9</v>
      </c>
      <c r="E275" s="203" t="s">
        <v>196</v>
      </c>
      <c r="F275" s="213"/>
      <c r="G275" s="214">
        <f>G276</f>
        <v>21887000</v>
      </c>
      <c r="H275" s="214">
        <f>H276</f>
        <v>10938000</v>
      </c>
      <c r="I275" s="415">
        <f t="shared" si="4"/>
        <v>49.974870927948096</v>
      </c>
    </row>
    <row r="276" spans="1:9" ht="38.25">
      <c r="A276" s="58" t="s">
        <v>157</v>
      </c>
      <c r="B276" s="128" t="s">
        <v>40</v>
      </c>
      <c r="C276" s="38" t="s">
        <v>7</v>
      </c>
      <c r="D276" s="69" t="s">
        <v>9</v>
      </c>
      <c r="E276" s="8" t="s">
        <v>196</v>
      </c>
      <c r="F276" s="170" t="s">
        <v>158</v>
      </c>
      <c r="G276" s="19">
        <v>21887000</v>
      </c>
      <c r="H276" s="19">
        <v>10938000</v>
      </c>
      <c r="I276" s="415">
        <f t="shared" si="4"/>
        <v>49.974870927948096</v>
      </c>
    </row>
    <row r="277" spans="1:9" ht="104.25" customHeight="1">
      <c r="A277" s="233" t="s">
        <v>45</v>
      </c>
      <c r="B277" s="128" t="s">
        <v>40</v>
      </c>
      <c r="C277" s="39" t="s">
        <v>7</v>
      </c>
      <c r="D277" s="71" t="s">
        <v>9</v>
      </c>
      <c r="E277" s="32" t="s">
        <v>197</v>
      </c>
      <c r="F277" s="163"/>
      <c r="G277" s="33">
        <f>G278</f>
        <v>880000</v>
      </c>
      <c r="H277" s="33">
        <f>H278</f>
        <v>332458.13</v>
      </c>
      <c r="I277" s="415">
        <f t="shared" si="4"/>
        <v>37.77933295454545</v>
      </c>
    </row>
    <row r="278" spans="1:9" ht="25.5">
      <c r="A278" s="13" t="s">
        <v>192</v>
      </c>
      <c r="B278" s="128" t="s">
        <v>40</v>
      </c>
      <c r="C278" s="38" t="s">
        <v>7</v>
      </c>
      <c r="D278" s="69" t="s">
        <v>9</v>
      </c>
      <c r="E278" s="8" t="s">
        <v>197</v>
      </c>
      <c r="F278" s="170" t="s">
        <v>98</v>
      </c>
      <c r="G278" s="23">
        <v>880000</v>
      </c>
      <c r="H278" s="23">
        <v>332458.13</v>
      </c>
      <c r="I278" s="415">
        <f t="shared" si="4"/>
        <v>37.77933295454545</v>
      </c>
    </row>
    <row r="279" spans="1:9" ht="18.75">
      <c r="A279" s="28" t="s">
        <v>15</v>
      </c>
      <c r="B279" s="128" t="s">
        <v>40</v>
      </c>
      <c r="C279" s="37" t="s">
        <v>7</v>
      </c>
      <c r="D279" s="92" t="s">
        <v>11</v>
      </c>
      <c r="E279" s="8"/>
      <c r="F279" s="170"/>
      <c r="G279" s="20">
        <f>G280+G282+G285+G287+G290+G292</f>
        <v>10363772.67</v>
      </c>
      <c r="H279" s="20">
        <f>H280+H282+H285+H287+H290+H292</f>
        <v>5581232.110000001</v>
      </c>
      <c r="I279" s="415">
        <f t="shared" si="4"/>
        <v>53.85328574560485</v>
      </c>
    </row>
    <row r="280" spans="1:9" ht="18.75">
      <c r="A280" s="35" t="s">
        <v>271</v>
      </c>
      <c r="B280" s="128" t="s">
        <v>40</v>
      </c>
      <c r="C280" s="39" t="s">
        <v>7</v>
      </c>
      <c r="D280" s="71" t="s">
        <v>11</v>
      </c>
      <c r="E280" s="32" t="s">
        <v>266</v>
      </c>
      <c r="F280" s="163"/>
      <c r="G280" s="33">
        <f>G281</f>
        <v>3019474.51</v>
      </c>
      <c r="H280" s="33">
        <f>H281</f>
        <v>1903682.58</v>
      </c>
      <c r="I280" s="415">
        <f t="shared" si="4"/>
        <v>63.04681737485508</v>
      </c>
    </row>
    <row r="281" spans="1:9" ht="25.5">
      <c r="A281" s="13" t="s">
        <v>267</v>
      </c>
      <c r="B281" s="128" t="s">
        <v>40</v>
      </c>
      <c r="C281" s="38" t="s">
        <v>7</v>
      </c>
      <c r="D281" s="69" t="s">
        <v>11</v>
      </c>
      <c r="E281" s="8" t="s">
        <v>266</v>
      </c>
      <c r="F281" s="170" t="s">
        <v>193</v>
      </c>
      <c r="G281" s="23">
        <v>3019474.51</v>
      </c>
      <c r="H281" s="23">
        <v>1903682.58</v>
      </c>
      <c r="I281" s="415">
        <f t="shared" si="4"/>
        <v>63.04681737485508</v>
      </c>
    </row>
    <row r="282" spans="1:9" ht="18.75">
      <c r="A282" s="35" t="s">
        <v>272</v>
      </c>
      <c r="B282" s="128" t="s">
        <v>40</v>
      </c>
      <c r="C282" s="39" t="s">
        <v>7</v>
      </c>
      <c r="D282" s="71" t="s">
        <v>11</v>
      </c>
      <c r="E282" s="32" t="s">
        <v>273</v>
      </c>
      <c r="F282" s="163"/>
      <c r="G282" s="33">
        <f>G283+G284</f>
        <v>1166298.1600000001</v>
      </c>
      <c r="H282" s="33">
        <f>H283+H284</f>
        <v>794367.52</v>
      </c>
      <c r="I282" s="415">
        <f aca="true" t="shared" si="5" ref="I282:I332">H282/G282*100</f>
        <v>68.1101580405477</v>
      </c>
    </row>
    <row r="283" spans="1:9" ht="25.5">
      <c r="A283" s="13" t="s">
        <v>267</v>
      </c>
      <c r="B283" s="128" t="s">
        <v>40</v>
      </c>
      <c r="C283" s="38" t="s">
        <v>7</v>
      </c>
      <c r="D283" s="69" t="s">
        <v>11</v>
      </c>
      <c r="E283" s="8" t="s">
        <v>273</v>
      </c>
      <c r="F283" s="170" t="s">
        <v>193</v>
      </c>
      <c r="G283" s="23">
        <v>546413.76</v>
      </c>
      <c r="H283" s="23">
        <v>546413.76</v>
      </c>
      <c r="I283" s="415">
        <f t="shared" si="5"/>
        <v>100</v>
      </c>
    </row>
    <row r="284" spans="1:9" ht="25.5">
      <c r="A284" s="13" t="s">
        <v>599</v>
      </c>
      <c r="B284" s="128" t="s">
        <v>40</v>
      </c>
      <c r="C284" s="38" t="s">
        <v>7</v>
      </c>
      <c r="D284" s="69" t="s">
        <v>11</v>
      </c>
      <c r="E284" s="8" t="s">
        <v>273</v>
      </c>
      <c r="F284" s="170" t="s">
        <v>193</v>
      </c>
      <c r="G284" s="19">
        <v>619884.4</v>
      </c>
      <c r="H284" s="19">
        <f>794367.52-H283</f>
        <v>247953.76</v>
      </c>
      <c r="I284" s="415">
        <f>H284/G284*100</f>
        <v>40</v>
      </c>
    </row>
    <row r="285" spans="1:9" ht="18.75">
      <c r="A285" s="35" t="s">
        <v>48</v>
      </c>
      <c r="B285" s="128" t="s">
        <v>40</v>
      </c>
      <c r="C285" s="39" t="s">
        <v>7</v>
      </c>
      <c r="D285" s="71" t="s">
        <v>11</v>
      </c>
      <c r="E285" s="32" t="s">
        <v>198</v>
      </c>
      <c r="F285" s="163"/>
      <c r="G285" s="33">
        <f>G286</f>
        <v>40000</v>
      </c>
      <c r="H285" s="33">
        <f>H286</f>
        <v>0</v>
      </c>
      <c r="I285" s="415">
        <f t="shared" si="5"/>
        <v>0</v>
      </c>
    </row>
    <row r="286" spans="1:9" ht="25.5">
      <c r="A286" s="13" t="s">
        <v>192</v>
      </c>
      <c r="B286" s="128" t="s">
        <v>40</v>
      </c>
      <c r="C286" s="38" t="s">
        <v>7</v>
      </c>
      <c r="D286" s="69" t="s">
        <v>11</v>
      </c>
      <c r="E286" s="8" t="s">
        <v>198</v>
      </c>
      <c r="F286" s="170" t="s">
        <v>193</v>
      </c>
      <c r="G286" s="23">
        <v>40000</v>
      </c>
      <c r="H286" s="23"/>
      <c r="I286" s="415">
        <f t="shared" si="5"/>
        <v>0</v>
      </c>
    </row>
    <row r="287" spans="1:9" ht="25.5">
      <c r="A287" s="35" t="s">
        <v>80</v>
      </c>
      <c r="B287" s="128" t="s">
        <v>40</v>
      </c>
      <c r="C287" s="39" t="s">
        <v>7</v>
      </c>
      <c r="D287" s="71" t="s">
        <v>11</v>
      </c>
      <c r="E287" s="32" t="s">
        <v>234</v>
      </c>
      <c r="F287" s="163"/>
      <c r="G287" s="33">
        <f>SUM(G288:G289)</f>
        <v>5318000</v>
      </c>
      <c r="H287" s="33">
        <f>SUM(H288:H289)</f>
        <v>2494591.1900000004</v>
      </c>
      <c r="I287" s="415">
        <f t="shared" si="5"/>
        <v>46.90844659646484</v>
      </c>
    </row>
    <row r="288" spans="1:9" ht="25.5">
      <c r="A288" s="13" t="s">
        <v>192</v>
      </c>
      <c r="B288" s="128" t="s">
        <v>40</v>
      </c>
      <c r="C288" s="48" t="s">
        <v>7</v>
      </c>
      <c r="D288" s="69" t="s">
        <v>11</v>
      </c>
      <c r="E288" s="8" t="s">
        <v>234</v>
      </c>
      <c r="F288" s="170" t="s">
        <v>193</v>
      </c>
      <c r="G288" s="19">
        <v>2608000</v>
      </c>
      <c r="H288" s="19">
        <v>1214243.85</v>
      </c>
      <c r="I288" s="415">
        <f t="shared" si="5"/>
        <v>46.55842983128834</v>
      </c>
    </row>
    <row r="289" spans="1:9" ht="25.5">
      <c r="A289" s="13" t="s">
        <v>192</v>
      </c>
      <c r="B289" s="128" t="s">
        <v>40</v>
      </c>
      <c r="C289" s="48" t="s">
        <v>7</v>
      </c>
      <c r="D289" s="69" t="s">
        <v>11</v>
      </c>
      <c r="E289" s="8" t="s">
        <v>234</v>
      </c>
      <c r="F289" s="259" t="s">
        <v>98</v>
      </c>
      <c r="G289" s="19">
        <v>2710000</v>
      </c>
      <c r="H289" s="19">
        <v>1280347.34</v>
      </c>
      <c r="I289" s="415">
        <f t="shared" si="5"/>
        <v>47.24528929889299</v>
      </c>
    </row>
    <row r="290" spans="1:9" ht="18.75">
      <c r="A290" s="35" t="s">
        <v>46</v>
      </c>
      <c r="B290" s="128" t="s">
        <v>40</v>
      </c>
      <c r="C290" s="50" t="s">
        <v>7</v>
      </c>
      <c r="D290" s="104" t="s">
        <v>11</v>
      </c>
      <c r="E290" s="32" t="s">
        <v>199</v>
      </c>
      <c r="F290" s="32"/>
      <c r="G290" s="33">
        <f>G291</f>
        <v>600000</v>
      </c>
      <c r="H290" s="33">
        <f>H291</f>
        <v>241150</v>
      </c>
      <c r="I290" s="415">
        <f t="shared" si="5"/>
        <v>40.19166666666666</v>
      </c>
    </row>
    <row r="291" spans="1:9" ht="25.5">
      <c r="A291" s="13" t="s">
        <v>192</v>
      </c>
      <c r="B291" s="128" t="s">
        <v>40</v>
      </c>
      <c r="C291" s="38" t="s">
        <v>7</v>
      </c>
      <c r="D291" s="69" t="s">
        <v>11</v>
      </c>
      <c r="E291" s="8" t="s">
        <v>199</v>
      </c>
      <c r="F291" s="170" t="s">
        <v>98</v>
      </c>
      <c r="G291" s="81">
        <v>600000</v>
      </c>
      <c r="H291" s="81">
        <v>241150</v>
      </c>
      <c r="I291" s="415">
        <f t="shared" si="5"/>
        <v>40.19166666666666</v>
      </c>
    </row>
    <row r="292" spans="1:9" ht="18.75">
      <c r="A292" s="35" t="s">
        <v>97</v>
      </c>
      <c r="B292" s="128" t="s">
        <v>40</v>
      </c>
      <c r="C292" s="50" t="s">
        <v>7</v>
      </c>
      <c r="D292" s="104" t="s">
        <v>11</v>
      </c>
      <c r="E292" s="32" t="s">
        <v>200</v>
      </c>
      <c r="F292" s="188"/>
      <c r="G292" s="33">
        <f>G293+G294</f>
        <v>220000</v>
      </c>
      <c r="H292" s="33">
        <f>H294+H293</f>
        <v>147440.82</v>
      </c>
      <c r="I292" s="415">
        <f t="shared" si="5"/>
        <v>67.01855454545455</v>
      </c>
    </row>
    <row r="293" spans="1:9" ht="25.5">
      <c r="A293" s="80" t="s">
        <v>594</v>
      </c>
      <c r="B293" s="128" t="s">
        <v>40</v>
      </c>
      <c r="C293" s="38" t="s">
        <v>7</v>
      </c>
      <c r="D293" s="69" t="s">
        <v>11</v>
      </c>
      <c r="E293" s="8" t="s">
        <v>200</v>
      </c>
      <c r="F293" s="170" t="s">
        <v>593</v>
      </c>
      <c r="G293" s="81">
        <v>184692.08</v>
      </c>
      <c r="H293" s="81">
        <v>112132.9</v>
      </c>
      <c r="I293" s="415">
        <f>H293/G293*100</f>
        <v>60.71343178332281</v>
      </c>
    </row>
    <row r="294" spans="1:9" ht="25.5">
      <c r="A294" s="13" t="s">
        <v>192</v>
      </c>
      <c r="B294" s="128" t="s">
        <v>40</v>
      </c>
      <c r="C294" s="38" t="s">
        <v>7</v>
      </c>
      <c r="D294" s="69" t="s">
        <v>11</v>
      </c>
      <c r="E294" s="8" t="s">
        <v>200</v>
      </c>
      <c r="F294" s="170" t="s">
        <v>105</v>
      </c>
      <c r="G294" s="81">
        <v>35307.92</v>
      </c>
      <c r="H294" s="81">
        <v>35307.92</v>
      </c>
      <c r="I294" s="415">
        <f t="shared" si="5"/>
        <v>100</v>
      </c>
    </row>
    <row r="295" spans="1:9" ht="18.75">
      <c r="A295" s="28" t="s">
        <v>65</v>
      </c>
      <c r="B295" s="128" t="s">
        <v>40</v>
      </c>
      <c r="C295" s="37" t="s">
        <v>7</v>
      </c>
      <c r="D295" s="92" t="s">
        <v>12</v>
      </c>
      <c r="E295" s="11"/>
      <c r="F295" s="189"/>
      <c r="G295" s="20">
        <f>G296+G298+G304+G307+G309</f>
        <v>25801000</v>
      </c>
      <c r="H295" s="20">
        <f>H296+H298+H304+H307+H309</f>
        <v>12476595.120000001</v>
      </c>
      <c r="I295" s="415">
        <f t="shared" si="5"/>
        <v>48.357021510794155</v>
      </c>
    </row>
    <row r="296" spans="1:9" ht="51">
      <c r="A296" s="35" t="s">
        <v>93</v>
      </c>
      <c r="B296" s="128" t="s">
        <v>40</v>
      </c>
      <c r="C296" s="45" t="s">
        <v>7</v>
      </c>
      <c r="D296" s="102" t="s">
        <v>12</v>
      </c>
      <c r="E296" s="32" t="s">
        <v>201</v>
      </c>
      <c r="F296" s="183"/>
      <c r="G296" s="33">
        <f>G297</f>
        <v>17870000</v>
      </c>
      <c r="H296" s="33">
        <f>H297</f>
        <v>9015064.97</v>
      </c>
      <c r="I296" s="415">
        <f t="shared" si="5"/>
        <v>50.44804124230554</v>
      </c>
    </row>
    <row r="297" spans="1:9" ht="25.5">
      <c r="A297" s="13" t="s">
        <v>192</v>
      </c>
      <c r="B297" s="128" t="s">
        <v>40</v>
      </c>
      <c r="C297" s="46" t="s">
        <v>7</v>
      </c>
      <c r="D297" s="103" t="s">
        <v>12</v>
      </c>
      <c r="E297" s="8" t="s">
        <v>201</v>
      </c>
      <c r="F297" s="184" t="s">
        <v>193</v>
      </c>
      <c r="G297" s="19">
        <v>17870000</v>
      </c>
      <c r="H297" s="19">
        <v>9015064.97</v>
      </c>
      <c r="I297" s="415">
        <f t="shared" si="5"/>
        <v>50.44804124230554</v>
      </c>
    </row>
    <row r="298" spans="1:9" ht="18.75">
      <c r="A298" s="107" t="s">
        <v>66</v>
      </c>
      <c r="B298" s="128" t="s">
        <v>40</v>
      </c>
      <c r="C298" s="45" t="s">
        <v>7</v>
      </c>
      <c r="D298" s="102" t="s">
        <v>12</v>
      </c>
      <c r="E298" s="32" t="s">
        <v>202</v>
      </c>
      <c r="F298" s="183"/>
      <c r="G298" s="33">
        <f>SUM(G299:G303)</f>
        <v>590000</v>
      </c>
      <c r="H298" s="33">
        <f>SUM(H299:H303)</f>
        <v>304306.39</v>
      </c>
      <c r="I298" s="415">
        <f t="shared" si="5"/>
        <v>51.57735423728814</v>
      </c>
    </row>
    <row r="299" spans="1:9" ht="18.75">
      <c r="A299" s="80" t="s">
        <v>144</v>
      </c>
      <c r="B299" s="128" t="s">
        <v>40</v>
      </c>
      <c r="C299" s="38" t="s">
        <v>7</v>
      </c>
      <c r="D299" s="69" t="s">
        <v>12</v>
      </c>
      <c r="E299" s="8" t="s">
        <v>202</v>
      </c>
      <c r="F299" s="170" t="s">
        <v>143</v>
      </c>
      <c r="G299" s="19">
        <v>46822</v>
      </c>
      <c r="H299" s="19"/>
      <c r="I299" s="415">
        <f t="shared" si="5"/>
        <v>0</v>
      </c>
    </row>
    <row r="300" spans="1:9" ht="25.5">
      <c r="A300" s="80" t="s">
        <v>106</v>
      </c>
      <c r="B300" s="128" t="s">
        <v>40</v>
      </c>
      <c r="C300" s="38" t="s">
        <v>7</v>
      </c>
      <c r="D300" s="69" t="s">
        <v>12</v>
      </c>
      <c r="E300" s="8" t="s">
        <v>202</v>
      </c>
      <c r="F300" s="170" t="s">
        <v>107</v>
      </c>
      <c r="G300" s="19">
        <v>430000</v>
      </c>
      <c r="H300" s="19">
        <v>274398.39</v>
      </c>
      <c r="I300" s="415">
        <f t="shared" si="5"/>
        <v>63.81357906976744</v>
      </c>
    </row>
    <row r="301" spans="1:9" ht="18.75">
      <c r="A301" s="80" t="s">
        <v>122</v>
      </c>
      <c r="B301" s="128" t="s">
        <v>40</v>
      </c>
      <c r="C301" s="38" t="s">
        <v>7</v>
      </c>
      <c r="D301" s="69" t="s">
        <v>12</v>
      </c>
      <c r="E301" s="8" t="s">
        <v>202</v>
      </c>
      <c r="F301" s="170" t="s">
        <v>124</v>
      </c>
      <c r="G301" s="19">
        <v>20000</v>
      </c>
      <c r="H301" s="19">
        <v>460</v>
      </c>
      <c r="I301" s="415">
        <f t="shared" si="5"/>
        <v>2.3</v>
      </c>
    </row>
    <row r="302" spans="1:9" ht="25.5">
      <c r="A302" s="80" t="s">
        <v>102</v>
      </c>
      <c r="B302" s="128" t="s">
        <v>40</v>
      </c>
      <c r="C302" s="38" t="s">
        <v>7</v>
      </c>
      <c r="D302" s="69" t="s">
        <v>12</v>
      </c>
      <c r="E302" s="8" t="s">
        <v>202</v>
      </c>
      <c r="F302" s="170" t="s">
        <v>104</v>
      </c>
      <c r="G302" s="19">
        <v>10000</v>
      </c>
      <c r="H302" s="19"/>
      <c r="I302" s="415">
        <f t="shared" si="5"/>
        <v>0</v>
      </c>
    </row>
    <row r="303" spans="1:9" ht="18.75">
      <c r="A303" s="80" t="s">
        <v>103</v>
      </c>
      <c r="B303" s="128" t="s">
        <v>40</v>
      </c>
      <c r="C303" s="38" t="s">
        <v>7</v>
      </c>
      <c r="D303" s="69" t="s">
        <v>12</v>
      </c>
      <c r="E303" s="8" t="s">
        <v>202</v>
      </c>
      <c r="F303" s="170" t="s">
        <v>105</v>
      </c>
      <c r="G303" s="19">
        <v>83178</v>
      </c>
      <c r="H303" s="19">
        <v>29448</v>
      </c>
      <c r="I303" s="415">
        <f t="shared" si="5"/>
        <v>35.40359229603982</v>
      </c>
    </row>
    <row r="304" spans="1:9" ht="38.25">
      <c r="A304" s="35" t="s">
        <v>56</v>
      </c>
      <c r="B304" s="128" t="s">
        <v>40</v>
      </c>
      <c r="C304" s="45" t="s">
        <v>7</v>
      </c>
      <c r="D304" s="102" t="s">
        <v>12</v>
      </c>
      <c r="E304" s="32" t="s">
        <v>203</v>
      </c>
      <c r="F304" s="183"/>
      <c r="G304" s="33">
        <f>G305+G306</f>
        <v>3837000</v>
      </c>
      <c r="H304" s="33">
        <f>H305+H306</f>
        <v>2538665.37</v>
      </c>
      <c r="I304" s="415">
        <f t="shared" si="5"/>
        <v>66.16276700547303</v>
      </c>
    </row>
    <row r="305" spans="1:9" ht="25.5">
      <c r="A305" s="13" t="s">
        <v>192</v>
      </c>
      <c r="B305" s="128" t="s">
        <v>40</v>
      </c>
      <c r="C305" s="46" t="s">
        <v>7</v>
      </c>
      <c r="D305" s="103" t="s">
        <v>12</v>
      </c>
      <c r="E305" s="8" t="s">
        <v>203</v>
      </c>
      <c r="F305" s="184" t="s">
        <v>193</v>
      </c>
      <c r="G305" s="19">
        <v>3657000</v>
      </c>
      <c r="H305" s="19">
        <v>2370075.43</v>
      </c>
      <c r="I305" s="415">
        <f t="shared" si="5"/>
        <v>64.80928165162703</v>
      </c>
    </row>
    <row r="306" spans="1:9" ht="18.75" customHeight="1">
      <c r="A306" s="13" t="s">
        <v>99</v>
      </c>
      <c r="B306" s="128" t="s">
        <v>40</v>
      </c>
      <c r="C306" s="46" t="s">
        <v>205</v>
      </c>
      <c r="D306" s="103" t="s">
        <v>12</v>
      </c>
      <c r="E306" s="8" t="s">
        <v>203</v>
      </c>
      <c r="F306" s="184" t="s">
        <v>98</v>
      </c>
      <c r="G306" s="19">
        <v>180000</v>
      </c>
      <c r="H306" s="19">
        <v>168589.94</v>
      </c>
      <c r="I306" s="415">
        <f t="shared" si="5"/>
        <v>93.66107777777778</v>
      </c>
    </row>
    <row r="307" spans="1:9" ht="38.25">
      <c r="A307" s="59" t="s">
        <v>42</v>
      </c>
      <c r="B307" s="128" t="s">
        <v>40</v>
      </c>
      <c r="C307" s="36" t="s">
        <v>7</v>
      </c>
      <c r="D307" s="166" t="s">
        <v>12</v>
      </c>
      <c r="E307" s="139" t="s">
        <v>204</v>
      </c>
      <c r="F307" s="190"/>
      <c r="G307" s="141">
        <f>G308</f>
        <v>2062000</v>
      </c>
      <c r="H307" s="141">
        <f>H308</f>
        <v>0</v>
      </c>
      <c r="I307" s="415">
        <f t="shared" si="5"/>
        <v>0</v>
      </c>
    </row>
    <row r="308" spans="1:9" ht="38.25">
      <c r="A308" s="80" t="s">
        <v>269</v>
      </c>
      <c r="B308" s="128" t="s">
        <v>40</v>
      </c>
      <c r="C308" s="51" t="s">
        <v>7</v>
      </c>
      <c r="D308" s="167" t="s">
        <v>12</v>
      </c>
      <c r="E308" s="143" t="s">
        <v>204</v>
      </c>
      <c r="F308" s="187" t="s">
        <v>268</v>
      </c>
      <c r="G308" s="145">
        <v>2062000</v>
      </c>
      <c r="H308" s="145"/>
      <c r="I308" s="415">
        <f t="shared" si="5"/>
        <v>0</v>
      </c>
    </row>
    <row r="309" spans="1:9" ht="25.5">
      <c r="A309" s="107" t="s">
        <v>84</v>
      </c>
      <c r="B309" s="128" t="s">
        <v>40</v>
      </c>
      <c r="C309" s="45" t="s">
        <v>7</v>
      </c>
      <c r="D309" s="102" t="s">
        <v>12</v>
      </c>
      <c r="E309" s="32" t="s">
        <v>270</v>
      </c>
      <c r="F309" s="183"/>
      <c r="G309" s="33">
        <f>G310+G311</f>
        <v>1442000</v>
      </c>
      <c r="H309" s="33">
        <f>H310+H311</f>
        <v>618558.39</v>
      </c>
      <c r="I309" s="415">
        <f t="shared" si="5"/>
        <v>42.89586615811373</v>
      </c>
    </row>
    <row r="310" spans="1:9" ht="18.75">
      <c r="A310" s="80" t="s">
        <v>103</v>
      </c>
      <c r="B310" s="128" t="s">
        <v>40</v>
      </c>
      <c r="C310" s="46" t="s">
        <v>7</v>
      </c>
      <c r="D310" s="103" t="s">
        <v>12</v>
      </c>
      <c r="E310" s="8" t="s">
        <v>270</v>
      </c>
      <c r="F310" s="184" t="s">
        <v>105</v>
      </c>
      <c r="G310" s="19">
        <v>574086</v>
      </c>
      <c r="H310" s="19">
        <v>296274.15</v>
      </c>
      <c r="I310" s="415">
        <f t="shared" si="5"/>
        <v>51.60797336984355</v>
      </c>
    </row>
    <row r="311" spans="1:9" ht="18.75">
      <c r="A311" s="13" t="s">
        <v>99</v>
      </c>
      <c r="B311" s="128" t="s">
        <v>40</v>
      </c>
      <c r="C311" s="46" t="s">
        <v>7</v>
      </c>
      <c r="D311" s="103" t="s">
        <v>12</v>
      </c>
      <c r="E311" s="8" t="s">
        <v>270</v>
      </c>
      <c r="F311" s="184" t="s">
        <v>98</v>
      </c>
      <c r="G311" s="19">
        <v>867914</v>
      </c>
      <c r="H311" s="19">
        <v>322284.24</v>
      </c>
      <c r="I311" s="415">
        <f t="shared" si="5"/>
        <v>37.1331998331632</v>
      </c>
    </row>
    <row r="312" spans="1:9" ht="18.75">
      <c r="A312" s="112" t="s">
        <v>67</v>
      </c>
      <c r="B312" s="129" t="s">
        <v>40</v>
      </c>
      <c r="C312" s="113" t="s">
        <v>37</v>
      </c>
      <c r="D312" s="114"/>
      <c r="E312" s="78"/>
      <c r="F312" s="191"/>
      <c r="G312" s="115">
        <f>G313</f>
        <v>350000</v>
      </c>
      <c r="H312" s="115">
        <f>H313</f>
        <v>180674.28999999998</v>
      </c>
      <c r="I312" s="415">
        <f t="shared" si="5"/>
        <v>51.621225714285714</v>
      </c>
    </row>
    <row r="313" spans="1:9" ht="18.75">
      <c r="A313" s="116" t="s">
        <v>76</v>
      </c>
      <c r="B313" s="128" t="s">
        <v>40</v>
      </c>
      <c r="C313" s="65" t="s">
        <v>37</v>
      </c>
      <c r="D313" s="100" t="s">
        <v>8</v>
      </c>
      <c r="E313" s="7"/>
      <c r="F313" s="185"/>
      <c r="G313" s="20">
        <f>G314</f>
        <v>350000</v>
      </c>
      <c r="H313" s="20">
        <f>H314</f>
        <v>180674.28999999998</v>
      </c>
      <c r="I313" s="415">
        <f t="shared" si="5"/>
        <v>51.621225714285714</v>
      </c>
    </row>
    <row r="314" spans="1:9" ht="18.75">
      <c r="A314" s="35" t="s">
        <v>68</v>
      </c>
      <c r="B314" s="128" t="s">
        <v>40</v>
      </c>
      <c r="C314" s="50" t="s">
        <v>37</v>
      </c>
      <c r="D314" s="104" t="s">
        <v>8</v>
      </c>
      <c r="E314" s="32" t="s">
        <v>206</v>
      </c>
      <c r="F314" s="188"/>
      <c r="G314" s="33">
        <f>G315+G316+G317</f>
        <v>350000</v>
      </c>
      <c r="H314" s="33">
        <f>H315+H316+H317</f>
        <v>180674.28999999998</v>
      </c>
      <c r="I314" s="415">
        <f t="shared" si="5"/>
        <v>51.621225714285714</v>
      </c>
    </row>
    <row r="315" spans="1:9" ht="25.5">
      <c r="A315" s="80" t="s">
        <v>594</v>
      </c>
      <c r="B315" s="128" t="s">
        <v>40</v>
      </c>
      <c r="C315" s="38" t="s">
        <v>37</v>
      </c>
      <c r="D315" s="69" t="s">
        <v>8</v>
      </c>
      <c r="E315" s="8" t="s">
        <v>206</v>
      </c>
      <c r="F315" s="170" t="s">
        <v>593</v>
      </c>
      <c r="G315" s="81">
        <v>210147.21</v>
      </c>
      <c r="H315" s="81">
        <v>40821.5</v>
      </c>
      <c r="I315" s="415">
        <f>H315/G315*100</f>
        <v>19.425192463892333</v>
      </c>
    </row>
    <row r="316" spans="1:9" ht="18.75">
      <c r="A316" s="80" t="s">
        <v>103</v>
      </c>
      <c r="B316" s="128" t="s">
        <v>40</v>
      </c>
      <c r="C316" s="38" t="s">
        <v>37</v>
      </c>
      <c r="D316" s="69" t="s">
        <v>8</v>
      </c>
      <c r="E316" s="8" t="s">
        <v>206</v>
      </c>
      <c r="F316" s="170" t="s">
        <v>105</v>
      </c>
      <c r="G316" s="81">
        <v>104102.79</v>
      </c>
      <c r="H316" s="81">
        <v>104102.79</v>
      </c>
      <c r="I316" s="415">
        <f t="shared" si="5"/>
        <v>100</v>
      </c>
    </row>
    <row r="317" spans="1:9" ht="18.75">
      <c r="A317" s="13" t="s">
        <v>99</v>
      </c>
      <c r="B317" s="128" t="s">
        <v>40</v>
      </c>
      <c r="C317" s="38" t="s">
        <v>37</v>
      </c>
      <c r="D317" s="69" t="s">
        <v>8</v>
      </c>
      <c r="E317" s="8" t="s">
        <v>206</v>
      </c>
      <c r="F317" s="170" t="s">
        <v>98</v>
      </c>
      <c r="G317" s="81">
        <v>35750</v>
      </c>
      <c r="H317" s="81">
        <v>35750</v>
      </c>
      <c r="I317" s="415">
        <f t="shared" si="5"/>
        <v>100</v>
      </c>
    </row>
    <row r="318" spans="1:9" ht="18.75">
      <c r="A318" s="87" t="s">
        <v>69</v>
      </c>
      <c r="B318" s="129" t="s">
        <v>40</v>
      </c>
      <c r="C318" s="85" t="s">
        <v>6</v>
      </c>
      <c r="D318" s="114"/>
      <c r="E318" s="78"/>
      <c r="F318" s="191"/>
      <c r="G318" s="115">
        <f aca="true" t="shared" si="6" ref="G318:H320">G319</f>
        <v>600000</v>
      </c>
      <c r="H318" s="115">
        <f t="shared" si="6"/>
        <v>300000</v>
      </c>
      <c r="I318" s="415">
        <f t="shared" si="5"/>
        <v>50</v>
      </c>
    </row>
    <row r="319" spans="1:9" ht="18.75">
      <c r="A319" s="116" t="s">
        <v>33</v>
      </c>
      <c r="B319" s="128" t="s">
        <v>40</v>
      </c>
      <c r="C319" s="65" t="s">
        <v>6</v>
      </c>
      <c r="D319" s="100" t="s">
        <v>9</v>
      </c>
      <c r="E319" s="7"/>
      <c r="F319" s="185"/>
      <c r="G319" s="20">
        <f t="shared" si="6"/>
        <v>600000</v>
      </c>
      <c r="H319" s="20">
        <f t="shared" si="6"/>
        <v>300000</v>
      </c>
      <c r="I319" s="415">
        <f t="shared" si="5"/>
        <v>50</v>
      </c>
    </row>
    <row r="320" spans="1:9" ht="25.5">
      <c r="A320" s="157" t="s">
        <v>70</v>
      </c>
      <c r="B320" s="128" t="s">
        <v>40</v>
      </c>
      <c r="C320" s="130" t="s">
        <v>6</v>
      </c>
      <c r="D320" s="97" t="s">
        <v>9</v>
      </c>
      <c r="E320" s="15" t="s">
        <v>207</v>
      </c>
      <c r="F320" s="176"/>
      <c r="G320" s="18">
        <f t="shared" si="6"/>
        <v>600000</v>
      </c>
      <c r="H320" s="18">
        <f t="shared" si="6"/>
        <v>300000</v>
      </c>
      <c r="I320" s="415">
        <f t="shared" si="5"/>
        <v>50</v>
      </c>
    </row>
    <row r="321" spans="1:9" ht="38.25">
      <c r="A321" s="53" t="s">
        <v>208</v>
      </c>
      <c r="B321" s="128" t="s">
        <v>40</v>
      </c>
      <c r="C321" s="38" t="s">
        <v>6</v>
      </c>
      <c r="D321" s="69" t="s">
        <v>9</v>
      </c>
      <c r="E321" s="8" t="s">
        <v>207</v>
      </c>
      <c r="F321" s="170" t="s">
        <v>209</v>
      </c>
      <c r="G321" s="81">
        <v>600000</v>
      </c>
      <c r="H321" s="81">
        <v>300000</v>
      </c>
      <c r="I321" s="415">
        <f t="shared" si="5"/>
        <v>50</v>
      </c>
    </row>
    <row r="322" spans="1:9" ht="18.75">
      <c r="A322" s="121" t="s">
        <v>63</v>
      </c>
      <c r="B322" s="129" t="s">
        <v>40</v>
      </c>
      <c r="C322" s="117" t="s">
        <v>57</v>
      </c>
      <c r="D322" s="119"/>
      <c r="E322" s="118"/>
      <c r="F322" s="160"/>
      <c r="G322" s="120">
        <f aca="true" t="shared" si="7" ref="G322:H324">G323</f>
        <v>2000000</v>
      </c>
      <c r="H322" s="120">
        <f t="shared" si="7"/>
        <v>659841.2</v>
      </c>
      <c r="I322" s="415">
        <f t="shared" si="5"/>
        <v>32.992059999999995</v>
      </c>
    </row>
    <row r="323" spans="1:9" ht="18.75">
      <c r="A323" s="122" t="s">
        <v>71</v>
      </c>
      <c r="B323" s="128" t="s">
        <v>40</v>
      </c>
      <c r="C323" s="37" t="s">
        <v>57</v>
      </c>
      <c r="D323" s="89" t="s">
        <v>2</v>
      </c>
      <c r="E323" s="16"/>
      <c r="F323" s="192"/>
      <c r="G323" s="123">
        <f t="shared" si="7"/>
        <v>2000000</v>
      </c>
      <c r="H323" s="123">
        <f t="shared" si="7"/>
        <v>659841.2</v>
      </c>
      <c r="I323" s="415">
        <f t="shared" si="5"/>
        <v>32.992059999999995</v>
      </c>
    </row>
    <row r="324" spans="1:9" ht="18.75">
      <c r="A324" s="111" t="s">
        <v>78</v>
      </c>
      <c r="B324" s="128" t="s">
        <v>40</v>
      </c>
      <c r="C324" s="39" t="s">
        <v>57</v>
      </c>
      <c r="D324" s="71" t="s">
        <v>2</v>
      </c>
      <c r="E324" s="32" t="s">
        <v>210</v>
      </c>
      <c r="F324" s="163"/>
      <c r="G324" s="124">
        <f t="shared" si="7"/>
        <v>2000000</v>
      </c>
      <c r="H324" s="124">
        <f t="shared" si="7"/>
        <v>659841.2</v>
      </c>
      <c r="I324" s="415">
        <f t="shared" si="5"/>
        <v>32.992059999999995</v>
      </c>
    </row>
    <row r="325" spans="1:9" ht="18.75">
      <c r="A325" s="105" t="s">
        <v>211</v>
      </c>
      <c r="B325" s="128" t="s">
        <v>40</v>
      </c>
      <c r="C325" s="38" t="s">
        <v>57</v>
      </c>
      <c r="D325" s="69" t="s">
        <v>2</v>
      </c>
      <c r="E325" s="8" t="s">
        <v>210</v>
      </c>
      <c r="F325" s="170" t="s">
        <v>212</v>
      </c>
      <c r="G325" s="81">
        <v>2000000</v>
      </c>
      <c r="H325" s="81">
        <v>659841.2</v>
      </c>
      <c r="I325" s="415">
        <f t="shared" si="5"/>
        <v>32.992059999999995</v>
      </c>
    </row>
    <row r="326" spans="1:9" ht="25.5">
      <c r="A326" s="87" t="s">
        <v>72</v>
      </c>
      <c r="B326" s="129" t="s">
        <v>40</v>
      </c>
      <c r="C326" s="77" t="s">
        <v>43</v>
      </c>
      <c r="D326" s="98"/>
      <c r="E326" s="78"/>
      <c r="F326" s="161"/>
      <c r="G326" s="115">
        <f>G327</f>
        <v>8384000</v>
      </c>
      <c r="H326" s="115">
        <f>H327</f>
        <v>4363000</v>
      </c>
      <c r="I326" s="415">
        <f t="shared" si="5"/>
        <v>52.03959923664122</v>
      </c>
    </row>
    <row r="327" spans="1:9" ht="25.5">
      <c r="A327" s="60" t="s">
        <v>73</v>
      </c>
      <c r="B327" s="128" t="s">
        <v>40</v>
      </c>
      <c r="C327" s="76" t="s">
        <v>43</v>
      </c>
      <c r="D327" s="168" t="s">
        <v>2</v>
      </c>
      <c r="E327" s="16"/>
      <c r="F327" s="193"/>
      <c r="G327" s="20">
        <f>G328+G330</f>
        <v>8384000</v>
      </c>
      <c r="H327" s="20">
        <f>H328+H330</f>
        <v>4363000</v>
      </c>
      <c r="I327" s="415">
        <f t="shared" si="5"/>
        <v>52.03959923664122</v>
      </c>
    </row>
    <row r="328" spans="1:9" ht="18.75">
      <c r="A328" s="75" t="s">
        <v>51</v>
      </c>
      <c r="B328" s="128" t="s">
        <v>40</v>
      </c>
      <c r="C328" s="72" t="s">
        <v>43</v>
      </c>
      <c r="D328" s="72" t="s">
        <v>2</v>
      </c>
      <c r="E328" s="74" t="s">
        <v>213</v>
      </c>
      <c r="F328" s="194"/>
      <c r="G328" s="33">
        <f>G329</f>
        <v>4000000</v>
      </c>
      <c r="H328" s="33">
        <f>H329</f>
        <v>2173000</v>
      </c>
      <c r="I328" s="415">
        <f t="shared" si="5"/>
        <v>54.325</v>
      </c>
    </row>
    <row r="329" spans="1:9" ht="18.75">
      <c r="A329" s="88" t="s">
        <v>214</v>
      </c>
      <c r="B329" s="128" t="s">
        <v>40</v>
      </c>
      <c r="C329" s="6" t="s">
        <v>43</v>
      </c>
      <c r="D329" s="90" t="s">
        <v>2</v>
      </c>
      <c r="E329" s="17" t="s">
        <v>213</v>
      </c>
      <c r="F329" s="31" t="s">
        <v>215</v>
      </c>
      <c r="G329" s="24">
        <v>4000000</v>
      </c>
      <c r="H329" s="24">
        <v>2173000</v>
      </c>
      <c r="I329" s="415">
        <f t="shared" si="5"/>
        <v>54.325</v>
      </c>
    </row>
    <row r="330" spans="1:9" ht="25.5">
      <c r="A330" s="73" t="s">
        <v>50</v>
      </c>
      <c r="B330" s="128" t="s">
        <v>40</v>
      </c>
      <c r="C330" s="72" t="s">
        <v>43</v>
      </c>
      <c r="D330" s="72" t="s">
        <v>2</v>
      </c>
      <c r="E330" s="74" t="s">
        <v>236</v>
      </c>
      <c r="F330" s="194"/>
      <c r="G330" s="33">
        <f>G331</f>
        <v>4384000</v>
      </c>
      <c r="H330" s="33">
        <f>H331</f>
        <v>2190000</v>
      </c>
      <c r="I330" s="415">
        <f t="shared" si="5"/>
        <v>49.95437956204379</v>
      </c>
    </row>
    <row r="331" spans="1:9" ht="19.5" thickBot="1">
      <c r="A331" s="61" t="s">
        <v>214</v>
      </c>
      <c r="B331" s="128" t="s">
        <v>40</v>
      </c>
      <c r="C331" s="68" t="s">
        <v>43</v>
      </c>
      <c r="D331" s="90" t="s">
        <v>2</v>
      </c>
      <c r="E331" s="17" t="s">
        <v>236</v>
      </c>
      <c r="F331" s="31" t="s">
        <v>215</v>
      </c>
      <c r="G331" s="24">
        <v>4384000</v>
      </c>
      <c r="H331" s="24">
        <v>2190000</v>
      </c>
      <c r="I331" s="415">
        <f t="shared" si="5"/>
        <v>49.95437956204379</v>
      </c>
    </row>
    <row r="332" spans="1:9" ht="19.5" thickBot="1">
      <c r="A332" s="247" t="s">
        <v>19</v>
      </c>
      <c r="B332" s="129" t="s">
        <v>40</v>
      </c>
      <c r="C332" s="248"/>
      <c r="D332" s="249"/>
      <c r="E332" s="250"/>
      <c r="F332" s="251"/>
      <c r="G332" s="252">
        <f>G14+G75+G79+G86+G95+G119+G229+G270+G312+G318+G322+G326</f>
        <v>413351301.40000004</v>
      </c>
      <c r="H332" s="252">
        <f>H14+H75+H79+H86+H95+H119+H229+H270+H312+H318+H322+H326</f>
        <v>208782830.23</v>
      </c>
      <c r="I332" s="415">
        <f t="shared" si="5"/>
        <v>50.50977933851014</v>
      </c>
    </row>
  </sheetData>
  <sheetProtection/>
  <mergeCells count="10">
    <mergeCell ref="H7:H12"/>
    <mergeCell ref="I7:I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9" r:id="rId1"/>
  <rowBreaks count="3" manualBreakCount="3">
    <brk id="56" max="8" man="1"/>
    <brk id="113" max="8" man="1"/>
    <brk id="1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workbookViewId="0" topLeftCell="A1">
      <selection activeCell="B2" sqref="B2:C2"/>
    </sheetView>
  </sheetViews>
  <sheetFormatPr defaultColWidth="9.00390625" defaultRowHeight="12.75"/>
  <cols>
    <col min="1" max="1" width="51.75390625" style="413" customWidth="1"/>
    <col min="2" max="2" width="33.875" style="417" customWidth="1"/>
    <col min="3" max="3" width="17.25390625" style="413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467" t="s">
        <v>601</v>
      </c>
      <c r="C1" s="446"/>
      <c r="D1" s="446"/>
    </row>
    <row r="2" spans="1:3" s="413" customFormat="1" ht="12.75">
      <c r="A2" s="416"/>
      <c r="B2" s="468"/>
      <c r="C2" s="468"/>
    </row>
    <row r="3" s="413" customFormat="1" ht="12.75">
      <c r="B3" s="417"/>
    </row>
    <row r="4" spans="1:3" s="413" customFormat="1" ht="12.75">
      <c r="A4" s="469" t="s">
        <v>592</v>
      </c>
      <c r="B4" s="469"/>
      <c r="C4" s="469"/>
    </row>
    <row r="5" s="413" customFormat="1" ht="12.75">
      <c r="B5" s="417"/>
    </row>
    <row r="6" spans="1:5" s="421" customFormat="1" ht="45">
      <c r="A6" s="418" t="s">
        <v>543</v>
      </c>
      <c r="B6" s="419" t="s">
        <v>544</v>
      </c>
      <c r="C6" s="418" t="s">
        <v>545</v>
      </c>
      <c r="D6" s="418" t="s">
        <v>541</v>
      </c>
      <c r="E6" s="420" t="s">
        <v>546</v>
      </c>
    </row>
    <row r="7" spans="1:5" s="421" customFormat="1" ht="11.25">
      <c r="A7" s="418">
        <v>1</v>
      </c>
      <c r="B7" s="419" t="s">
        <v>547</v>
      </c>
      <c r="C7" s="418">
        <v>11</v>
      </c>
      <c r="D7" s="418">
        <v>11</v>
      </c>
      <c r="E7" s="418">
        <v>11</v>
      </c>
    </row>
    <row r="8" spans="1:5" s="426" customFormat="1" ht="33.75" customHeight="1">
      <c r="A8" s="422" t="s">
        <v>548</v>
      </c>
      <c r="B8" s="423" t="s">
        <v>549</v>
      </c>
      <c r="C8" s="424">
        <f>C9+C14+C23</f>
        <v>12350000.00000006</v>
      </c>
      <c r="D8" s="424">
        <f>D9+D14+D23</f>
        <v>-8129538.770000011</v>
      </c>
      <c r="E8" s="425">
        <f>D8/C8*100</f>
        <v>-65.82622485829937</v>
      </c>
    </row>
    <row r="9" spans="1:5" s="426" customFormat="1" ht="24.75" customHeight="1">
      <c r="A9" s="422" t="s">
        <v>550</v>
      </c>
      <c r="B9" s="423" t="s">
        <v>551</v>
      </c>
      <c r="C9" s="424">
        <f>C10+C12</f>
        <v>-23511000</v>
      </c>
      <c r="D9" s="424">
        <f>D10+D12</f>
        <v>-7133000</v>
      </c>
      <c r="E9" s="425">
        <f>D9/C9*100</f>
        <v>30.338990259878358</v>
      </c>
    </row>
    <row r="10" spans="1:5" s="426" customFormat="1" ht="36" customHeight="1">
      <c r="A10" s="422" t="s">
        <v>552</v>
      </c>
      <c r="B10" s="423" t="s">
        <v>553</v>
      </c>
      <c r="C10" s="424">
        <f>C11</f>
        <v>15760000</v>
      </c>
      <c r="D10" s="424">
        <f>D11</f>
        <v>760000</v>
      </c>
      <c r="E10" s="425"/>
    </row>
    <row r="11" spans="1:5" s="426" customFormat="1" ht="41.25" customHeight="1">
      <c r="A11" s="427" t="s">
        <v>554</v>
      </c>
      <c r="B11" s="423" t="s">
        <v>555</v>
      </c>
      <c r="C11" s="428">
        <v>15760000</v>
      </c>
      <c r="D11" s="428">
        <v>760000</v>
      </c>
      <c r="E11" s="428"/>
    </row>
    <row r="12" spans="1:5" s="426" customFormat="1" ht="42" customHeight="1">
      <c r="A12" s="422" t="s">
        <v>556</v>
      </c>
      <c r="B12" s="423" t="s">
        <v>557</v>
      </c>
      <c r="C12" s="424">
        <f>C13</f>
        <v>-39271000</v>
      </c>
      <c r="D12" s="424">
        <f>D13</f>
        <v>-7893000</v>
      </c>
      <c r="E12" s="425">
        <f aca="true" t="shared" si="0" ref="E12:E26">D12/C12*100</f>
        <v>20.09880064169489</v>
      </c>
    </row>
    <row r="13" spans="1:5" s="426" customFormat="1" ht="39.75" customHeight="1">
      <c r="A13" s="427" t="s">
        <v>558</v>
      </c>
      <c r="B13" s="423" t="s">
        <v>559</v>
      </c>
      <c r="C13" s="428">
        <v>-39271000</v>
      </c>
      <c r="D13" s="428">
        <v>-7893000</v>
      </c>
      <c r="E13" s="425">
        <f t="shared" si="0"/>
        <v>20.09880064169489</v>
      </c>
    </row>
    <row r="14" spans="1:5" s="426" customFormat="1" ht="25.5">
      <c r="A14" s="422" t="s">
        <v>560</v>
      </c>
      <c r="B14" s="429" t="s">
        <v>561</v>
      </c>
      <c r="C14" s="424">
        <f>C15+C19</f>
        <v>19841000.00000006</v>
      </c>
      <c r="D14" s="424">
        <f>D15+D19</f>
        <v>-996538.7700000107</v>
      </c>
      <c r="E14" s="425">
        <f t="shared" si="0"/>
        <v>-5.022623708482475</v>
      </c>
    </row>
    <row r="15" spans="1:5" s="426" customFormat="1" ht="15" customHeight="1">
      <c r="A15" s="422" t="s">
        <v>562</v>
      </c>
      <c r="B15" s="429" t="s">
        <v>563</v>
      </c>
      <c r="C15" s="424">
        <f aca="true" t="shared" si="1" ref="C15:D17">C16</f>
        <v>-432781301.4</v>
      </c>
      <c r="D15" s="424">
        <f t="shared" si="1"/>
        <v>-224404045.33</v>
      </c>
      <c r="E15" s="425">
        <f t="shared" si="0"/>
        <v>51.85160370932792</v>
      </c>
    </row>
    <row r="16" spans="1:5" s="426" customFormat="1" ht="18" customHeight="1">
      <c r="A16" s="427" t="s">
        <v>564</v>
      </c>
      <c r="B16" s="423" t="s">
        <v>565</v>
      </c>
      <c r="C16" s="428">
        <f t="shared" si="1"/>
        <v>-432781301.4</v>
      </c>
      <c r="D16" s="428">
        <f t="shared" si="1"/>
        <v>-224404045.33</v>
      </c>
      <c r="E16" s="425">
        <f t="shared" si="0"/>
        <v>51.85160370932792</v>
      </c>
    </row>
    <row r="17" spans="1:5" s="430" customFormat="1" ht="18.75" customHeight="1">
      <c r="A17" s="427" t="s">
        <v>566</v>
      </c>
      <c r="B17" s="423" t="s">
        <v>567</v>
      </c>
      <c r="C17" s="428">
        <f t="shared" si="1"/>
        <v>-432781301.4</v>
      </c>
      <c r="D17" s="428">
        <f t="shared" si="1"/>
        <v>-224404045.33</v>
      </c>
      <c r="E17" s="425">
        <f t="shared" si="0"/>
        <v>51.85160370932792</v>
      </c>
    </row>
    <row r="18" spans="1:5" s="430" customFormat="1" ht="24.75" customHeight="1">
      <c r="A18" s="427" t="s">
        <v>568</v>
      </c>
      <c r="B18" s="423" t="s">
        <v>569</v>
      </c>
      <c r="C18" s="428">
        <f>-дох!L116-C11-C25</f>
        <v>-432781301.4</v>
      </c>
      <c r="D18" s="428">
        <v>-224404045.33</v>
      </c>
      <c r="E18" s="425">
        <f t="shared" si="0"/>
        <v>51.85160370932792</v>
      </c>
    </row>
    <row r="19" spans="1:5" s="430" customFormat="1" ht="16.5" customHeight="1">
      <c r="A19" s="422" t="s">
        <v>570</v>
      </c>
      <c r="B19" s="429" t="s">
        <v>571</v>
      </c>
      <c r="C19" s="424">
        <f aca="true" t="shared" si="2" ref="C19:D21">C20</f>
        <v>452622301.40000004</v>
      </c>
      <c r="D19" s="424">
        <f t="shared" si="2"/>
        <v>223407506.56</v>
      </c>
      <c r="E19" s="425">
        <f t="shared" si="0"/>
        <v>49.358484075791495</v>
      </c>
    </row>
    <row r="20" spans="1:5" s="430" customFormat="1" ht="30" customHeight="1">
      <c r="A20" s="427" t="s">
        <v>572</v>
      </c>
      <c r="B20" s="423" t="s">
        <v>573</v>
      </c>
      <c r="C20" s="428">
        <f t="shared" si="2"/>
        <v>452622301.40000004</v>
      </c>
      <c r="D20" s="428">
        <f t="shared" si="2"/>
        <v>223407506.56</v>
      </c>
      <c r="E20" s="425">
        <f t="shared" si="0"/>
        <v>49.358484075791495</v>
      </c>
    </row>
    <row r="21" spans="1:5" s="426" customFormat="1" ht="32.25" customHeight="1">
      <c r="A21" s="427" t="s">
        <v>574</v>
      </c>
      <c r="B21" s="423" t="s">
        <v>575</v>
      </c>
      <c r="C21" s="428">
        <f t="shared" si="2"/>
        <v>452622301.40000004</v>
      </c>
      <c r="D21" s="428">
        <f t="shared" si="2"/>
        <v>223407506.56</v>
      </c>
      <c r="E21" s="425">
        <f t="shared" si="0"/>
        <v>49.358484075791495</v>
      </c>
    </row>
    <row r="22" spans="1:6" s="426" customFormat="1" ht="24" customHeight="1">
      <c r="A22" s="427" t="s">
        <v>576</v>
      </c>
      <c r="B22" s="423" t="s">
        <v>577</v>
      </c>
      <c r="C22" s="428">
        <f>расх!G332-C12-C27</f>
        <v>452622301.40000004</v>
      </c>
      <c r="D22" s="428">
        <v>223407506.56</v>
      </c>
      <c r="E22" s="425">
        <f t="shared" si="0"/>
        <v>49.358484075791495</v>
      </c>
      <c r="F22" s="431"/>
    </row>
    <row r="23" spans="1:5" ht="26.25" customHeight="1">
      <c r="A23" s="422" t="s">
        <v>578</v>
      </c>
      <c r="B23" s="429" t="s">
        <v>579</v>
      </c>
      <c r="C23" s="424">
        <f>C24</f>
        <v>16020000</v>
      </c>
      <c r="D23" s="424">
        <f>D24</f>
        <v>0</v>
      </c>
      <c r="E23" s="425">
        <f t="shared" si="0"/>
        <v>0</v>
      </c>
    </row>
    <row r="24" spans="1:5" ht="24.75" customHeight="1">
      <c r="A24" s="422" t="s">
        <v>580</v>
      </c>
      <c r="B24" s="429" t="s">
        <v>581</v>
      </c>
      <c r="C24" s="424">
        <f>C25+C27</f>
        <v>16020000</v>
      </c>
      <c r="D24" s="424">
        <f>D25+D27</f>
        <v>0</v>
      </c>
      <c r="E24" s="425">
        <f t="shared" si="0"/>
        <v>0</v>
      </c>
    </row>
    <row r="25" spans="1:5" ht="24.75" customHeight="1">
      <c r="A25" s="427" t="s">
        <v>582</v>
      </c>
      <c r="B25" s="423" t="s">
        <v>583</v>
      </c>
      <c r="C25" s="428">
        <f>C26</f>
        <v>16020000</v>
      </c>
      <c r="D25" s="428">
        <f>D26</f>
        <v>0</v>
      </c>
      <c r="E25" s="425">
        <f t="shared" si="0"/>
        <v>0</v>
      </c>
    </row>
    <row r="26" spans="1:5" ht="51.75" customHeight="1">
      <c r="A26" s="427" t="s">
        <v>584</v>
      </c>
      <c r="B26" s="423" t="s">
        <v>585</v>
      </c>
      <c r="C26" s="428">
        <v>16020000</v>
      </c>
      <c r="D26" s="428"/>
      <c r="E26" s="425">
        <f t="shared" si="0"/>
        <v>0</v>
      </c>
    </row>
    <row r="27" spans="1:5" ht="24.75" customHeight="1">
      <c r="A27" s="427" t="s">
        <v>586</v>
      </c>
      <c r="B27" s="423" t="s">
        <v>587</v>
      </c>
      <c r="C27" s="428">
        <f>C28</f>
        <v>0</v>
      </c>
      <c r="D27" s="428">
        <f>D28</f>
        <v>0</v>
      </c>
      <c r="E27" s="428"/>
    </row>
    <row r="28" spans="1:5" ht="38.25" customHeight="1">
      <c r="A28" s="427" t="s">
        <v>588</v>
      </c>
      <c r="B28" s="423" t="s">
        <v>589</v>
      </c>
      <c r="C28" s="428">
        <f>C29</f>
        <v>0</v>
      </c>
      <c r="D28" s="428">
        <f>D29</f>
        <v>0</v>
      </c>
      <c r="E28" s="428"/>
    </row>
    <row r="29" spans="1:5" ht="43.5" customHeight="1">
      <c r="A29" s="427" t="s">
        <v>590</v>
      </c>
      <c r="B29" s="423" t="s">
        <v>591</v>
      </c>
      <c r="C29" s="428"/>
      <c r="D29" s="428"/>
      <c r="E29" s="428"/>
    </row>
    <row r="32" spans="1:3" ht="18">
      <c r="A32" s="432"/>
      <c r="B32" s="433"/>
      <c r="C32" s="434"/>
    </row>
    <row r="33" spans="2:7" ht="18">
      <c r="B33" s="433"/>
      <c r="C33" s="435"/>
      <c r="D33" s="436"/>
      <c r="E33" s="436"/>
      <c r="F33" s="436"/>
      <c r="G33" s="436"/>
    </row>
    <row r="34" spans="2:7" ht="18">
      <c r="B34" s="433"/>
      <c r="C34" s="437"/>
      <c r="D34" s="436"/>
      <c r="E34" s="436"/>
      <c r="F34" s="436"/>
      <c r="G34" s="436"/>
    </row>
    <row r="35" spans="2:7" ht="18">
      <c r="B35" s="433"/>
      <c r="C35" s="435"/>
      <c r="D35" s="436"/>
      <c r="E35" s="436"/>
      <c r="F35" s="436"/>
      <c r="G35" s="436"/>
    </row>
    <row r="36" spans="2:3" ht="18">
      <c r="B36" s="433"/>
      <c r="C36" s="438"/>
    </row>
    <row r="37" spans="2:3" ht="18">
      <c r="B37" s="433"/>
      <c r="C37" s="438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Светлана</cp:lastModifiedBy>
  <cp:lastPrinted>2014-07-21T07:43:19Z</cp:lastPrinted>
  <dcterms:created xsi:type="dcterms:W3CDTF">2004-09-08T10:28:32Z</dcterms:created>
  <dcterms:modified xsi:type="dcterms:W3CDTF">2014-08-13T07:58:41Z</dcterms:modified>
  <cp:category/>
  <cp:version/>
  <cp:contentType/>
  <cp:contentStatus/>
</cp:coreProperties>
</file>