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15" activeTab="1"/>
  </bookViews>
  <sheets>
    <sheet name="поясн" sheetId="1" r:id="rId1"/>
    <sheet name="ведомст" sheetId="2" r:id="rId2"/>
    <sheet name="функц" sheetId="3" r:id="rId3"/>
  </sheets>
  <definedNames>
    <definedName name="_xlnm.Print_Area" localSheetId="1">'ведомст'!$A$1:$G$317</definedName>
    <definedName name="_xlnm.Print_Area" localSheetId="0">'поясн'!$A$1:$H$319</definedName>
    <definedName name="_xlnm.Print_Area" localSheetId="2">'функц'!$A$1:$F$323</definedName>
  </definedNames>
  <calcPr fullCalcOnLoad="1"/>
</workbook>
</file>

<file path=xl/sharedStrings.xml><?xml version="1.0" encoding="utf-8"?>
<sst xmlns="http://schemas.openxmlformats.org/spreadsheetml/2006/main" count="4378" uniqueCount="288">
  <si>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</si>
  <si>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</si>
  <si>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</si>
  <si>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</si>
  <si>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</si>
  <si>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</si>
  <si>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</si>
  <si>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</si>
  <si>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</si>
  <si>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</si>
  <si>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</si>
  <si>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</si>
  <si>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</si>
  <si>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</si>
  <si>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</si>
  <si>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</si>
  <si>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</si>
  <si>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</si>
  <si>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</si>
  <si>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</si>
  <si>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</si>
  <si>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</si>
  <si>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</si>
  <si>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</si>
  <si>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</si>
  <si>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</si>
  <si>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</si>
  <si>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</si>
  <si>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</si>
  <si>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</si>
  <si>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</si>
  <si>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</si>
  <si>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</si>
  <si>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</si>
  <si>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</si>
  <si>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</si>
  <si>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</si>
  <si>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</si>
  <si>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</si>
  <si>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</si>
  <si>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</si>
  <si>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</si>
  <si>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</si>
  <si>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</si>
  <si>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</si>
  <si>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</si>
  <si>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</si>
  <si>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</si>
  <si>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</si>
  <si>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</si>
  <si>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</si>
  <si>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Приложение № 6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</si>
  <si>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</si>
  <si>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</si>
  <si>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</si>
  <si>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</si>
  <si>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</si>
  <si>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</si>
  <si>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</si>
  <si>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</si>
  <si>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</si>
  <si>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</si>
  <si>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</si>
  <si>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</si>
  <si>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</si>
  <si>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</si>
  <si>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</si>
  <si>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</si>
  <si>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</si>
  <si>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</si>
  <si>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</si>
  <si>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</si>
  <si>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</si>
  <si>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</si>
  <si>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</si>
  <si>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</si>
  <si>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</si>
  <si>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</si>
  <si>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</si>
  <si>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</si>
  <si>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</si>
  <si>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</si>
  <si>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</si>
  <si>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</si>
  <si>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</si>
  <si>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</si>
  <si>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</si>
  <si>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</si>
  <si>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</si>
  <si>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</si>
  <si>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</si>
  <si>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</si>
  <si>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</si>
  <si>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</si>
  <si>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</si>
  <si>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</si>
  <si>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</si>
  <si>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</si>
  <si>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</si>
  <si>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</si>
  <si>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</si>
  <si>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</si>
  <si>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</si>
  <si>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</si>
  <si>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</si>
  <si>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</si>
  <si>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</si>
  <si>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</si>
  <si>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</si>
  <si>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</si>
  <si>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</si>
  <si>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</si>
  <si>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</si>
  <si>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</si>
  <si>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</si>
  <si>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</si>
  <si>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</si>
  <si>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</si>
  <si>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</si>
  <si>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</si>
  <si>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</si>
  <si>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</si>
  <si>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</si>
  <si>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</si>
  <si>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</si>
  <si>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</si>
  <si>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</si>
  <si>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</si>
  <si>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</si>
  <si>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</si>
  <si>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</si>
  <si>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</si>
  <si>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</si>
  <si>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</si>
  <si>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</si>
  <si>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</si>
  <si>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</si>
  <si>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</si>
  <si>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</si>
  <si>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</si>
  <si>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</si>
  <si>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</si>
  <si>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</si>
  <si>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</si>
  <si>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</si>
  <si>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</si>
  <si>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</si>
  <si>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</si>
  <si>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</si>
  <si>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</si>
  <si>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</si>
  <si>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</si>
  <si>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</si>
  <si>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</si>
  <si>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</si>
  <si>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</si>
  <si>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</si>
  <si>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</si>
  <si>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</si>
  <si>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</si>
  <si>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</si>
  <si>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</si>
  <si>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</si>
  <si>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</si>
  <si>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</si>
  <si>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</si>
  <si>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</si>
  <si>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</si>
  <si>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</si>
  <si>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</si>
  <si>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</si>
  <si>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</si>
  <si>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</si>
  <si>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</si>
  <si>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</si>
  <si>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</si>
  <si>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</si>
  <si>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</si>
  <si>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</si>
  <si>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</si>
  <si>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</si>
  <si>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</si>
  <si>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</si>
  <si>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</si>
  <si>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</si>
  <si>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</si>
  <si>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</si>
  <si>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</si>
  <si>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</si>
  <si>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</si>
  <si>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</si>
  <si>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</si>
  <si>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</si>
  <si>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</si>
  <si>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</si>
  <si>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</si>
  <si>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</si>
  <si>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</si>
  <si>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</si>
  <si>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</si>
  <si>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</si>
  <si>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</si>
  <si>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</si>
  <si>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</si>
  <si>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</si>
  <si>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</si>
  <si>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</si>
  <si>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</si>
  <si>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</si>
  <si>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</si>
  <si>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</si>
  <si>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</si>
  <si>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</si>
  <si>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</si>
  <si>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</si>
  <si>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</si>
  <si>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</si>
  <si>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</si>
  <si>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</si>
  <si>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</si>
  <si>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</si>
  <si>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</si>
  <si>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</si>
  <si>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</si>
  <si>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</si>
  <si>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</si>
  <si>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</si>
  <si>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</si>
  <si>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</si>
  <si>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</si>
  <si>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2014 год 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</si>
  <si>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</si>
  <si>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</si>
  <si>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</si>
  <si>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</si>
  <si>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</si>
  <si>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</si>
  <si>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</si>
  <si>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</si>
  <si>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</si>
  <si>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</si>
  <si>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</si>
  <si>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09 3 7795</t>
  </si>
  <si>
    <t>01 0 4206</t>
  </si>
  <si>
    <t>04 0 0402</t>
  </si>
  <si>
    <t>01 0 4309</t>
  </si>
  <si>
    <t>06 4 4215</t>
  </si>
  <si>
    <t>06 0 4214</t>
  </si>
  <si>
    <t>ПОЯСНИТЕЛЬНАЯ ЗАПИСКА ПО РАСХОДАМ</t>
  </si>
  <si>
    <t>С ИЗМЕНЕНИЯМИ</t>
  </si>
  <si>
    <t>Отклонение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</si>
  <si>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</si>
  <si>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</si>
  <si>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</si>
  <si>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</si>
  <si>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</si>
  <si>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</si>
  <si>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</si>
  <si>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</si>
  <si>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</si>
  <si>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</si>
  <si>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</si>
  <si>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</si>
  <si>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</si>
  <si>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</si>
  <si>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</si>
  <si>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</si>
  <si>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</si>
  <si>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</si>
  <si>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</si>
  <si>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</si>
  <si>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</si>
  <si>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</si>
  <si>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</si>
  <si>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</si>
  <si>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</si>
  <si>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</si>
  <si>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</si>
  <si>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</si>
  <si>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</si>
  <si>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Пособия, компенсации, меры социальной поддержки по публичным нормативным обязательствам (за счет остатка на 01.01.2014 )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</si>
  <si>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</si>
  <si>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</si>
  <si>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за счет остатка на 01.01.2014 года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</si>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</sst>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9900"/>
      <name val="Times New Roman"/>
      <family val="1"/>
    </font>
    <font>
      <sz val="10"/>
      <color rgb="FF800080"/>
      <name val="Times New Roman"/>
      <family val="1"/>
    </font>
    <font>
      <sz val="10"/>
      <color rgb="FF0000FF"/>
      <name val="Times New Roman"/>
      <family val="1"/>
    </font>
    <font>
      <sz val="9"/>
      <color rgb="FF8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3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33" borderId="15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7" xfId="0" applyNumberFormat="1" applyFont="1" applyFill="1" applyBorder="1" applyAlignment="1" applyProtection="1">
      <alignment horizontal="center" vertical="top"/>
      <protection locked="0"/>
    </xf>
    <xf numFmtId="4" fontId="11" fillId="33" borderId="2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33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3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33" borderId="24" xfId="0" applyNumberFormat="1" applyFont="1" applyFill="1" applyBorder="1" applyAlignment="1" applyProtection="1">
      <alignment horizontal="center" vertical="top"/>
      <protection locked="0"/>
    </xf>
    <xf numFmtId="49" fontId="3" fillId="33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3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3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 applyProtection="1">
      <alignment horizontal="center" vertical="top"/>
      <protection locked="0"/>
    </xf>
    <xf numFmtId="49" fontId="56" fillId="0" borderId="24" xfId="0" applyNumberFormat="1" applyFont="1" applyBorder="1" applyAlignment="1" applyProtection="1">
      <alignment horizontal="center" vertical="top"/>
      <protection locked="0"/>
    </xf>
    <xf numFmtId="4" fontId="56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57" fillId="0" borderId="10" xfId="0" applyNumberFormat="1" applyFont="1" applyBorder="1" applyAlignment="1" applyProtection="1">
      <alignment horizontal="center" vertical="top"/>
      <protection locked="0"/>
    </xf>
    <xf numFmtId="49" fontId="57" fillId="0" borderId="10" xfId="0" applyNumberFormat="1" applyFont="1" applyFill="1" applyBorder="1" applyAlignment="1" applyProtection="1">
      <alignment horizontal="center" vertical="top"/>
      <protection locked="0"/>
    </xf>
    <xf numFmtId="49" fontId="57" fillId="0" borderId="24" xfId="0" applyNumberFormat="1" applyFont="1" applyFill="1" applyBorder="1" applyAlignment="1" applyProtection="1">
      <alignment horizontal="center" vertical="top"/>
      <protection locked="0"/>
    </xf>
    <xf numFmtId="4" fontId="57" fillId="0" borderId="10" xfId="0" applyNumberFormat="1" applyFont="1" applyFill="1" applyBorder="1" applyAlignment="1">
      <alignment vertical="top"/>
    </xf>
    <xf numFmtId="49" fontId="58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Fill="1" applyBorder="1" applyAlignment="1">
      <alignment vertical="top"/>
    </xf>
    <xf numFmtId="0" fontId="57" fillId="0" borderId="11" xfId="0" applyFont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 applyProtection="1">
      <alignment horizontal="center" vertical="top"/>
      <protection/>
    </xf>
    <xf numFmtId="49" fontId="57" fillId="0" borderId="17" xfId="0" applyNumberFormat="1" applyFont="1" applyBorder="1" applyAlignment="1" applyProtection="1">
      <alignment horizontal="center" vertical="top"/>
      <protection locked="0"/>
    </xf>
    <xf numFmtId="49" fontId="57" fillId="0" borderId="24" xfId="0" applyNumberFormat="1" applyFont="1" applyBorder="1" applyAlignment="1" applyProtection="1">
      <alignment horizontal="center" vertical="top"/>
      <protection locked="0"/>
    </xf>
    <xf numFmtId="4" fontId="57" fillId="0" borderId="10" xfId="0" applyNumberFormat="1" applyFont="1" applyBorder="1" applyAlignment="1">
      <alignment vertical="top"/>
    </xf>
    <xf numFmtId="49" fontId="57" fillId="0" borderId="15" xfId="0" applyNumberFormat="1" applyFont="1" applyFill="1" applyBorder="1" applyAlignment="1" applyProtection="1">
      <alignment horizontal="center" vertical="top"/>
      <protection/>
    </xf>
    <xf numFmtId="49" fontId="57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57" fillId="0" borderId="24" xfId="0" applyNumberFormat="1" applyFont="1" applyFill="1" applyBorder="1" applyAlignment="1">
      <alignment horizontal="center" vertical="top"/>
    </xf>
    <xf numFmtId="49" fontId="57" fillId="0" borderId="10" xfId="0" applyNumberFormat="1" applyFont="1" applyBorder="1" applyAlignment="1">
      <alignment horizontal="center" vertical="top"/>
    </xf>
    <xf numFmtId="49" fontId="58" fillId="0" borderId="10" xfId="0" applyNumberFormat="1" applyFont="1" applyBorder="1" applyAlignment="1" applyProtection="1">
      <alignment horizontal="center" vertical="top"/>
      <protection locked="0"/>
    </xf>
    <xf numFmtId="49" fontId="58" fillId="0" borderId="24" xfId="0" applyNumberFormat="1" applyFont="1" applyBorder="1" applyAlignment="1" applyProtection="1">
      <alignment horizontal="center" vertical="top"/>
      <protection locked="0"/>
    </xf>
    <xf numFmtId="4" fontId="58" fillId="0" borderId="10" xfId="0" applyNumberFormat="1" applyFont="1" applyBorder="1" applyAlignment="1">
      <alignment vertical="top"/>
    </xf>
    <xf numFmtId="0" fontId="57" fillId="0" borderId="11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57" fillId="0" borderId="15" xfId="0" applyNumberFormat="1" applyFont="1" applyFill="1" applyBorder="1" applyAlignment="1">
      <alignment horizontal="center" vertical="top"/>
    </xf>
    <xf numFmtId="49" fontId="57" fillId="0" borderId="17" xfId="0" applyNumberFormat="1" applyFont="1" applyBorder="1" applyAlignment="1">
      <alignment horizontal="center" vertical="top"/>
    </xf>
    <xf numFmtId="49" fontId="56" fillId="0" borderId="15" xfId="0" applyNumberFormat="1" applyFont="1" applyFill="1" applyBorder="1" applyAlignment="1">
      <alignment horizontal="center" vertical="top"/>
    </xf>
    <xf numFmtId="49" fontId="56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56" fillId="0" borderId="10" xfId="0" applyFont="1" applyBorder="1" applyAlignment="1">
      <alignment wrapText="1"/>
    </xf>
    <xf numFmtId="0" fontId="57" fillId="0" borderId="11" xfId="0" applyNumberFormat="1" applyFont="1" applyBorder="1" applyAlignment="1">
      <alignment horizontal="left" vertical="top" wrapText="1"/>
    </xf>
    <xf numFmtId="176" fontId="5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6" fillId="0" borderId="11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wrapText="1"/>
    </xf>
    <xf numFmtId="49" fontId="2" fillId="34" borderId="24" xfId="0" applyNumberFormat="1" applyFont="1" applyFill="1" applyBorder="1" applyAlignment="1" applyProtection="1">
      <alignment horizontal="center" vertical="top"/>
      <protection locked="0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11" fillId="34" borderId="10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 applyProtection="1">
      <alignment horizontal="center" vertical="top"/>
      <protection locked="0"/>
    </xf>
    <xf numFmtId="49" fontId="11" fillId="34" borderId="17" xfId="0" applyNumberFormat="1" applyFont="1" applyFill="1" applyBorder="1" applyAlignment="1" applyProtection="1">
      <alignment horizontal="center" vertical="top"/>
      <protection locked="0"/>
    </xf>
    <xf numFmtId="49" fontId="11" fillId="34" borderId="10" xfId="0" applyNumberFormat="1" applyFont="1" applyFill="1" applyBorder="1" applyAlignment="1" applyProtection="1">
      <alignment horizontal="center" vertical="top"/>
      <protection locked="0"/>
    </xf>
    <xf numFmtId="49" fontId="11" fillId="34" borderId="24" xfId="0" applyNumberFormat="1" applyFont="1" applyFill="1" applyBorder="1" applyAlignment="1" applyProtection="1">
      <alignment horizontal="center" vertical="top"/>
      <protection locked="0"/>
    </xf>
    <xf numFmtId="49" fontId="11" fillId="34" borderId="15" xfId="0" applyNumberFormat="1" applyFont="1" applyFill="1" applyBorder="1" applyAlignment="1" applyProtection="1">
      <alignment horizontal="center" vertical="top"/>
      <protection/>
    </xf>
    <xf numFmtId="4" fontId="3" fillId="34" borderId="10" xfId="0" applyNumberFormat="1" applyFont="1" applyFill="1" applyBorder="1" applyAlignment="1">
      <alignment vertical="top"/>
    </xf>
    <xf numFmtId="0" fontId="3" fillId="34" borderId="31" xfId="0" applyFont="1" applyFill="1" applyBorder="1" applyAlignment="1" applyProtection="1">
      <alignment horizontal="right" vertical="top" wrapText="1"/>
      <protection/>
    </xf>
    <xf numFmtId="49" fontId="3" fillId="34" borderId="32" xfId="0" applyNumberFormat="1" applyFont="1" applyFill="1" applyBorder="1" applyAlignment="1">
      <alignment horizontal="left" vertical="top"/>
    </xf>
    <xf numFmtId="49" fontId="3" fillId="34" borderId="33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" fontId="11" fillId="34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4" fontId="2" fillId="36" borderId="10" xfId="0" applyNumberFormat="1" applyFont="1" applyFill="1" applyBorder="1" applyAlignment="1">
      <alignment vertical="top"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0" fontId="18" fillId="0" borderId="3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7" fillId="0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0" fillId="0" borderId="26" xfId="0" applyBorder="1" applyAlignment="1">
      <alignment/>
    </xf>
    <xf numFmtId="0" fontId="18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9"/>
  <sheetViews>
    <sheetView zoomScalePageLayoutView="0" workbookViewId="0" topLeftCell="A259">
      <selection activeCell="G264" sqref="G264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14.375" style="0" customWidth="1"/>
    <col min="5" max="5" width="5.875" style="0" customWidth="1"/>
    <col min="6" max="6" width="17.875" style="0" customWidth="1"/>
    <col min="7" max="7" width="17.25390625" style="0" customWidth="1"/>
    <col min="8" max="8" width="15.75390625" style="0" customWidth="1"/>
  </cols>
  <sheetData>
    <row r="1" spans="1:6" ht="21.75" customHeight="1">
      <c r="A1" s="268" t="s">
        <v>248</v>
      </c>
      <c r="B1" s="268"/>
      <c r="C1" s="268"/>
      <c r="D1" s="268"/>
      <c r="E1" s="268"/>
      <c r="F1" s="107"/>
    </row>
    <row r="2" spans="1:6" ht="13.5" thickBot="1">
      <c r="A2" s="1"/>
      <c r="B2" s="2"/>
      <c r="C2" s="2"/>
      <c r="D2" s="4"/>
      <c r="E2" s="4"/>
      <c r="F2" s="3" t="s">
        <v>65</v>
      </c>
    </row>
    <row r="3" spans="1:8" ht="12.75" customHeight="1">
      <c r="A3" s="269" t="s">
        <v>0</v>
      </c>
      <c r="B3" s="272" t="s">
        <v>1</v>
      </c>
      <c r="C3" s="275" t="s">
        <v>10</v>
      </c>
      <c r="D3" s="278" t="s">
        <v>20</v>
      </c>
      <c r="E3" s="280" t="s">
        <v>21</v>
      </c>
      <c r="F3" s="265" t="s">
        <v>22</v>
      </c>
      <c r="G3" s="265" t="s">
        <v>249</v>
      </c>
      <c r="H3" s="265" t="s">
        <v>250</v>
      </c>
    </row>
    <row r="4" spans="1:8" ht="12.75">
      <c r="A4" s="270"/>
      <c r="B4" s="273"/>
      <c r="C4" s="276"/>
      <c r="D4" s="279"/>
      <c r="E4" s="281"/>
      <c r="F4" s="266"/>
      <c r="G4" s="266"/>
      <c r="H4" s="266"/>
    </row>
    <row r="5" spans="1:8" ht="12.75">
      <c r="A5" s="270"/>
      <c r="B5" s="273"/>
      <c r="C5" s="276"/>
      <c r="D5" s="279"/>
      <c r="E5" s="281"/>
      <c r="F5" s="266"/>
      <c r="G5" s="266"/>
      <c r="H5" s="266"/>
    </row>
    <row r="6" spans="1:8" ht="12.75">
      <c r="A6" s="270"/>
      <c r="B6" s="273"/>
      <c r="C6" s="276"/>
      <c r="D6" s="279"/>
      <c r="E6" s="281"/>
      <c r="F6" s="266"/>
      <c r="G6" s="266"/>
      <c r="H6" s="266"/>
    </row>
    <row r="7" spans="1:8" ht="12.75">
      <c r="A7" s="270"/>
      <c r="B7" s="273"/>
      <c r="C7" s="276"/>
      <c r="D7" s="279"/>
      <c r="E7" s="281"/>
      <c r="F7" s="266"/>
      <c r="G7" s="266"/>
      <c r="H7" s="266"/>
    </row>
    <row r="8" spans="1:8" ht="13.5" thickBot="1">
      <c r="A8" s="271"/>
      <c r="B8" s="274"/>
      <c r="C8" s="277"/>
      <c r="D8" s="279"/>
      <c r="E8" s="282"/>
      <c r="F8" s="267"/>
      <c r="G8" s="267"/>
      <c r="H8" s="267"/>
    </row>
    <row r="9" spans="1:8" ht="15.75">
      <c r="A9" s="133" t="s">
        <v>16</v>
      </c>
      <c r="B9" s="132" t="s">
        <v>2</v>
      </c>
      <c r="C9" s="160"/>
      <c r="D9" s="132"/>
      <c r="E9" s="171"/>
      <c r="F9" s="21">
        <f>F10+F13+F49+F52</f>
        <v>30348804</v>
      </c>
      <c r="G9" s="21">
        <f>G10+G13+G49+G52</f>
        <v>27002915.73</v>
      </c>
      <c r="H9" s="262">
        <f>G9-F9</f>
        <v>-3345888.2699999996</v>
      </c>
    </row>
    <row r="10" spans="1:8" ht="37.5" customHeight="1">
      <c r="A10" s="52" t="s">
        <v>46</v>
      </c>
      <c r="B10" s="37" t="s">
        <v>2</v>
      </c>
      <c r="C10" s="92" t="s">
        <v>11</v>
      </c>
      <c r="D10" s="7"/>
      <c r="E10" s="164"/>
      <c r="F10" s="20">
        <f>F11</f>
        <v>334500</v>
      </c>
      <c r="G10" s="20">
        <f>G11</f>
        <v>334500</v>
      </c>
      <c r="H10" s="262">
        <f>G10-F10</f>
        <v>0</v>
      </c>
    </row>
    <row r="11" spans="1:8" ht="18" customHeight="1">
      <c r="A11" s="218" t="s">
        <v>236</v>
      </c>
      <c r="B11" s="217" t="s">
        <v>2</v>
      </c>
      <c r="C11" s="214" t="s">
        <v>11</v>
      </c>
      <c r="D11" s="205" t="s">
        <v>110</v>
      </c>
      <c r="E11" s="215"/>
      <c r="F11" s="216">
        <f>F12</f>
        <v>334500</v>
      </c>
      <c r="G11" s="216">
        <f>G12</f>
        <v>334500</v>
      </c>
      <c r="H11" s="262">
        <f>G11-F11</f>
        <v>0</v>
      </c>
    </row>
    <row r="12" spans="1:8" ht="30" customHeight="1">
      <c r="A12" s="80" t="s">
        <v>112</v>
      </c>
      <c r="B12" s="38" t="s">
        <v>2</v>
      </c>
      <c r="C12" s="69" t="s">
        <v>11</v>
      </c>
      <c r="D12" s="8" t="s">
        <v>110</v>
      </c>
      <c r="E12" s="172" t="s">
        <v>114</v>
      </c>
      <c r="F12" s="19">
        <f>184500+150000</f>
        <v>334500</v>
      </c>
      <c r="G12" s="19">
        <v>334500</v>
      </c>
      <c r="H12" s="262">
        <f>G12-F12</f>
        <v>0</v>
      </c>
    </row>
    <row r="13" spans="1:8" ht="28.5" customHeight="1">
      <c r="A13" s="28" t="s">
        <v>35</v>
      </c>
      <c r="B13" s="37" t="s">
        <v>2</v>
      </c>
      <c r="C13" s="92" t="s">
        <v>12</v>
      </c>
      <c r="D13" s="7"/>
      <c r="E13" s="164"/>
      <c r="F13" s="20">
        <f>F14+F20+F22+F26+F29+F32+F36+F38+F40+F42+F44+F47</f>
        <v>17575612</v>
      </c>
      <c r="G13" s="20">
        <f>G14+G20+G22+G26+G29+G32+G36+G38+G40+G42+G44+G47</f>
        <v>17567612</v>
      </c>
      <c r="H13" s="262">
        <f aca="true" t="shared" si="0" ref="H13:H76">G13-F13</f>
        <v>-8000</v>
      </c>
    </row>
    <row r="14" spans="1:8" ht="35.25" customHeight="1">
      <c r="A14" s="212" t="s">
        <v>126</v>
      </c>
      <c r="B14" s="217" t="s">
        <v>2</v>
      </c>
      <c r="C14" s="214" t="s">
        <v>12</v>
      </c>
      <c r="D14" s="205" t="s">
        <v>109</v>
      </c>
      <c r="E14" s="215"/>
      <c r="F14" s="216">
        <f>SUM(F15:F19)</f>
        <v>15096612</v>
      </c>
      <c r="G14" s="216">
        <f>SUM(G15:G19)</f>
        <v>15096612</v>
      </c>
      <c r="H14" s="262">
        <f t="shared" si="0"/>
        <v>0</v>
      </c>
    </row>
    <row r="15" spans="1:8" ht="30.75" customHeight="1">
      <c r="A15" s="80" t="s">
        <v>115</v>
      </c>
      <c r="B15" s="38" t="s">
        <v>2</v>
      </c>
      <c r="C15" s="69" t="s">
        <v>12</v>
      </c>
      <c r="D15" s="8" t="s">
        <v>109</v>
      </c>
      <c r="E15" s="172" t="s">
        <v>116</v>
      </c>
      <c r="F15" s="19">
        <f>13244000*95%</f>
        <v>12581800</v>
      </c>
      <c r="G15" s="19">
        <v>11538800</v>
      </c>
      <c r="H15" s="262">
        <f t="shared" si="0"/>
        <v>-1043000</v>
      </c>
    </row>
    <row r="16" spans="1:8" ht="21" customHeight="1">
      <c r="A16" s="80" t="s">
        <v>131</v>
      </c>
      <c r="B16" s="38" t="s">
        <v>132</v>
      </c>
      <c r="C16" s="69" t="s">
        <v>12</v>
      </c>
      <c r="D16" s="8" t="s">
        <v>109</v>
      </c>
      <c r="E16" s="172" t="s">
        <v>133</v>
      </c>
      <c r="F16" s="19">
        <v>133000</v>
      </c>
      <c r="G16" s="19">
        <v>133000</v>
      </c>
      <c r="H16" s="262">
        <f t="shared" si="0"/>
        <v>0</v>
      </c>
    </row>
    <row r="17" spans="1:8" ht="30.75" customHeight="1">
      <c r="A17" s="80" t="s">
        <v>111</v>
      </c>
      <c r="B17" s="38" t="s">
        <v>132</v>
      </c>
      <c r="C17" s="69" t="s">
        <v>12</v>
      </c>
      <c r="D17" s="8" t="s">
        <v>109</v>
      </c>
      <c r="E17" s="172" t="s">
        <v>113</v>
      </c>
      <c r="F17" s="19">
        <v>100000</v>
      </c>
      <c r="G17" s="19">
        <v>400000</v>
      </c>
      <c r="H17" s="262">
        <f t="shared" si="0"/>
        <v>300000</v>
      </c>
    </row>
    <row r="18" spans="1:8" ht="28.5" customHeight="1">
      <c r="A18" s="80" t="s">
        <v>112</v>
      </c>
      <c r="B18" s="38" t="s">
        <v>2</v>
      </c>
      <c r="C18" s="69" t="s">
        <v>12</v>
      </c>
      <c r="D18" s="8" t="s">
        <v>109</v>
      </c>
      <c r="E18" s="172" t="s">
        <v>114</v>
      </c>
      <c r="F18" s="19">
        <f>2282000-188</f>
        <v>2281812</v>
      </c>
      <c r="G18" s="19">
        <v>1981812</v>
      </c>
      <c r="H18" s="262">
        <f t="shared" si="0"/>
        <v>-300000</v>
      </c>
    </row>
    <row r="19" spans="1:8" ht="28.5" customHeight="1">
      <c r="A19" s="13" t="s">
        <v>201</v>
      </c>
      <c r="B19" s="38" t="s">
        <v>2</v>
      </c>
      <c r="C19" s="69" t="s">
        <v>12</v>
      </c>
      <c r="D19" s="8" t="s">
        <v>109</v>
      </c>
      <c r="E19" s="172" t="s">
        <v>202</v>
      </c>
      <c r="F19" s="19"/>
      <c r="G19" s="19">
        <v>1043000</v>
      </c>
      <c r="H19" s="262">
        <f t="shared" si="0"/>
        <v>1043000</v>
      </c>
    </row>
    <row r="20" spans="1:8" ht="28.5" customHeight="1">
      <c r="A20" s="211" t="s">
        <v>43</v>
      </c>
      <c r="B20" s="39" t="s">
        <v>2</v>
      </c>
      <c r="C20" s="71" t="s">
        <v>12</v>
      </c>
      <c r="D20" s="32" t="s">
        <v>127</v>
      </c>
      <c r="E20" s="165"/>
      <c r="F20" s="33">
        <f>F21</f>
        <v>1209000</v>
      </c>
      <c r="G20" s="33">
        <f>G21</f>
        <v>1209000</v>
      </c>
      <c r="H20" s="262">
        <f t="shared" si="0"/>
        <v>0</v>
      </c>
    </row>
    <row r="21" spans="1:8" ht="28.5" customHeight="1">
      <c r="A21" s="80" t="s">
        <v>115</v>
      </c>
      <c r="B21" s="64" t="s">
        <v>2</v>
      </c>
      <c r="C21" s="69" t="s">
        <v>12</v>
      </c>
      <c r="D21" s="8" t="s">
        <v>127</v>
      </c>
      <c r="E21" s="172" t="s">
        <v>116</v>
      </c>
      <c r="F21" s="19">
        <v>1209000</v>
      </c>
      <c r="G21" s="19">
        <v>1209000</v>
      </c>
      <c r="H21" s="262">
        <f t="shared" si="0"/>
        <v>0</v>
      </c>
    </row>
    <row r="22" spans="1:8" ht="28.5" customHeight="1">
      <c r="A22" s="79" t="s">
        <v>66</v>
      </c>
      <c r="B22" s="39" t="s">
        <v>2</v>
      </c>
      <c r="C22" s="71" t="s">
        <v>12</v>
      </c>
      <c r="D22" s="32" t="s">
        <v>128</v>
      </c>
      <c r="E22" s="165"/>
      <c r="F22" s="33">
        <f>F23+F25</f>
        <v>346000</v>
      </c>
      <c r="G22" s="33">
        <f>SUM(G23:G25)</f>
        <v>346000</v>
      </c>
      <c r="H22" s="262">
        <f t="shared" si="0"/>
        <v>0</v>
      </c>
    </row>
    <row r="23" spans="1:8" ht="28.5" customHeight="1">
      <c r="A23" s="80" t="s">
        <v>115</v>
      </c>
      <c r="B23" s="38" t="s">
        <v>2</v>
      </c>
      <c r="C23" s="69" t="s">
        <v>12</v>
      </c>
      <c r="D23" s="8" t="s">
        <v>128</v>
      </c>
      <c r="E23" s="172" t="s">
        <v>116</v>
      </c>
      <c r="F23" s="19">
        <v>265000</v>
      </c>
      <c r="G23" s="19">
        <v>265000</v>
      </c>
      <c r="H23" s="262">
        <f t="shared" si="0"/>
        <v>0</v>
      </c>
    </row>
    <row r="24" spans="1:8" ht="28.5" customHeight="1">
      <c r="A24" s="80" t="s">
        <v>131</v>
      </c>
      <c r="B24" s="38" t="s">
        <v>2</v>
      </c>
      <c r="C24" s="69" t="s">
        <v>12</v>
      </c>
      <c r="D24" s="8" t="s">
        <v>128</v>
      </c>
      <c r="E24" s="172" t="s">
        <v>133</v>
      </c>
      <c r="F24" s="19"/>
      <c r="G24" s="19">
        <v>7000</v>
      </c>
      <c r="H24" s="262">
        <f t="shared" si="0"/>
        <v>7000</v>
      </c>
    </row>
    <row r="25" spans="1:8" ht="28.5" customHeight="1">
      <c r="A25" s="80" t="s">
        <v>112</v>
      </c>
      <c r="B25" s="38" t="s">
        <v>2</v>
      </c>
      <c r="C25" s="69" t="s">
        <v>12</v>
      </c>
      <c r="D25" s="8" t="s">
        <v>128</v>
      </c>
      <c r="E25" s="172" t="s">
        <v>114</v>
      </c>
      <c r="F25" s="19">
        <v>81000</v>
      </c>
      <c r="G25" s="19">
        <v>74000</v>
      </c>
      <c r="H25" s="262">
        <f t="shared" si="0"/>
        <v>-7000</v>
      </c>
    </row>
    <row r="26" spans="1:8" ht="28.5" customHeight="1">
      <c r="A26" s="56" t="s">
        <v>49</v>
      </c>
      <c r="B26" s="39" t="s">
        <v>2</v>
      </c>
      <c r="C26" s="71" t="s">
        <v>12</v>
      </c>
      <c r="D26" s="32" t="s">
        <v>129</v>
      </c>
      <c r="E26" s="165"/>
      <c r="F26" s="33">
        <f>F27+F28</f>
        <v>65000</v>
      </c>
      <c r="G26" s="33">
        <f>G27+G28</f>
        <v>65000</v>
      </c>
      <c r="H26" s="262">
        <f t="shared" si="0"/>
        <v>0</v>
      </c>
    </row>
    <row r="27" spans="1:8" ht="28.5" customHeight="1">
      <c r="A27" s="80" t="s">
        <v>115</v>
      </c>
      <c r="B27" s="38" t="s">
        <v>2</v>
      </c>
      <c r="C27" s="69" t="s">
        <v>12</v>
      </c>
      <c r="D27" s="8" t="s">
        <v>129</v>
      </c>
      <c r="E27" s="172" t="s">
        <v>116</v>
      </c>
      <c r="F27" s="19">
        <v>64000</v>
      </c>
      <c r="G27" s="19">
        <v>64000</v>
      </c>
      <c r="H27" s="262">
        <f t="shared" si="0"/>
        <v>0</v>
      </c>
    </row>
    <row r="28" spans="1:8" ht="28.5" customHeight="1">
      <c r="A28" s="80" t="s">
        <v>112</v>
      </c>
      <c r="B28" s="38" t="s">
        <v>2</v>
      </c>
      <c r="C28" s="69" t="s">
        <v>12</v>
      </c>
      <c r="D28" s="8" t="s">
        <v>129</v>
      </c>
      <c r="E28" s="172" t="s">
        <v>114</v>
      </c>
      <c r="F28" s="19">
        <v>1000</v>
      </c>
      <c r="G28" s="19">
        <v>1000</v>
      </c>
      <c r="H28" s="262">
        <f t="shared" si="0"/>
        <v>0</v>
      </c>
    </row>
    <row r="29" spans="1:8" ht="28.5" customHeight="1">
      <c r="A29" s="54" t="s">
        <v>67</v>
      </c>
      <c r="B29" s="39" t="s">
        <v>2</v>
      </c>
      <c r="C29" s="71" t="s">
        <v>12</v>
      </c>
      <c r="D29" s="32" t="s">
        <v>130</v>
      </c>
      <c r="E29" s="165"/>
      <c r="F29" s="33">
        <f>F30+F31</f>
        <v>89000</v>
      </c>
      <c r="G29" s="33">
        <f>G30+G31</f>
        <v>89000</v>
      </c>
      <c r="H29" s="262">
        <f t="shared" si="0"/>
        <v>0</v>
      </c>
    </row>
    <row r="30" spans="1:8" ht="28.5" customHeight="1">
      <c r="A30" s="80" t="s">
        <v>115</v>
      </c>
      <c r="B30" s="38" t="s">
        <v>2</v>
      </c>
      <c r="C30" s="69" t="s">
        <v>12</v>
      </c>
      <c r="D30" s="8" t="s">
        <v>130</v>
      </c>
      <c r="E30" s="172" t="s">
        <v>116</v>
      </c>
      <c r="F30" s="19">
        <v>82000</v>
      </c>
      <c r="G30" s="19">
        <v>82000</v>
      </c>
      <c r="H30" s="262">
        <f t="shared" si="0"/>
        <v>0</v>
      </c>
    </row>
    <row r="31" spans="1:8" ht="28.5" customHeight="1">
      <c r="A31" s="80" t="s">
        <v>112</v>
      </c>
      <c r="B31" s="38" t="s">
        <v>2</v>
      </c>
      <c r="C31" s="69" t="s">
        <v>12</v>
      </c>
      <c r="D31" s="8" t="s">
        <v>130</v>
      </c>
      <c r="E31" s="172" t="s">
        <v>114</v>
      </c>
      <c r="F31" s="19">
        <v>7000</v>
      </c>
      <c r="G31" s="19">
        <v>7000</v>
      </c>
      <c r="H31" s="262">
        <f t="shared" si="0"/>
        <v>0</v>
      </c>
    </row>
    <row r="32" spans="1:8" ht="42" customHeight="1">
      <c r="A32" s="152" t="s">
        <v>103</v>
      </c>
      <c r="B32" s="153" t="s">
        <v>2</v>
      </c>
      <c r="C32" s="161" t="s">
        <v>12</v>
      </c>
      <c r="D32" s="148" t="s">
        <v>247</v>
      </c>
      <c r="E32" s="173"/>
      <c r="F32" s="33">
        <f>SUM(F33:F35)</f>
        <v>372000</v>
      </c>
      <c r="G32" s="33">
        <f>SUM(G33:G35)</f>
        <v>354000</v>
      </c>
      <c r="H32" s="262">
        <f t="shared" si="0"/>
        <v>-18000</v>
      </c>
    </row>
    <row r="33" spans="1:8" ht="28.5" customHeight="1">
      <c r="A33" s="80" t="s">
        <v>115</v>
      </c>
      <c r="B33" s="38" t="s">
        <v>2</v>
      </c>
      <c r="C33" s="69" t="s">
        <v>12</v>
      </c>
      <c r="D33" s="8" t="s">
        <v>247</v>
      </c>
      <c r="E33" s="172" t="s">
        <v>116</v>
      </c>
      <c r="F33" s="19">
        <v>255000</v>
      </c>
      <c r="G33" s="19">
        <v>255000</v>
      </c>
      <c r="H33" s="262">
        <f t="shared" si="0"/>
        <v>0</v>
      </c>
    </row>
    <row r="34" spans="1:8" ht="28.5" customHeight="1">
      <c r="A34" s="80" t="s">
        <v>112</v>
      </c>
      <c r="B34" s="38" t="s">
        <v>2</v>
      </c>
      <c r="C34" s="69" t="s">
        <v>12</v>
      </c>
      <c r="D34" s="8" t="s">
        <v>247</v>
      </c>
      <c r="E34" s="172" t="s">
        <v>114</v>
      </c>
      <c r="F34" s="19">
        <v>92000</v>
      </c>
      <c r="G34" s="19">
        <v>89000</v>
      </c>
      <c r="H34" s="262">
        <f t="shared" si="0"/>
        <v>-3000</v>
      </c>
    </row>
    <row r="35" spans="1:8" ht="21" customHeight="1">
      <c r="A35" s="80" t="s">
        <v>134</v>
      </c>
      <c r="B35" s="38" t="s">
        <v>2</v>
      </c>
      <c r="C35" s="69" t="s">
        <v>12</v>
      </c>
      <c r="D35" s="8" t="s">
        <v>247</v>
      </c>
      <c r="E35" s="172" t="s">
        <v>91</v>
      </c>
      <c r="F35" s="19">
        <v>25000</v>
      </c>
      <c r="G35" s="19">
        <v>10000</v>
      </c>
      <c r="H35" s="262">
        <f t="shared" si="0"/>
        <v>-15000</v>
      </c>
    </row>
    <row r="36" spans="1:8" ht="114.75" customHeight="1">
      <c r="A36" s="212" t="s">
        <v>117</v>
      </c>
      <c r="B36" s="217" t="s">
        <v>2</v>
      </c>
      <c r="C36" s="214" t="s">
        <v>12</v>
      </c>
      <c r="D36" s="205" t="s">
        <v>237</v>
      </c>
      <c r="E36" s="215"/>
      <c r="F36" s="216">
        <f>F37</f>
        <v>50000</v>
      </c>
      <c r="G36" s="216">
        <f>G37</f>
        <v>60000</v>
      </c>
      <c r="H36" s="262">
        <f t="shared" si="0"/>
        <v>10000</v>
      </c>
    </row>
    <row r="37" spans="1:8" ht="34.5" customHeight="1">
      <c r="A37" s="80" t="s">
        <v>115</v>
      </c>
      <c r="B37" s="38" t="s">
        <v>2</v>
      </c>
      <c r="C37" s="69" t="s">
        <v>12</v>
      </c>
      <c r="D37" s="8" t="s">
        <v>237</v>
      </c>
      <c r="E37" s="172" t="s">
        <v>116</v>
      </c>
      <c r="F37" s="19">
        <v>50000</v>
      </c>
      <c r="G37" s="19">
        <v>60000</v>
      </c>
      <c r="H37" s="262">
        <f t="shared" si="0"/>
        <v>10000</v>
      </c>
    </row>
    <row r="38" spans="1:8" ht="34.5" customHeight="1">
      <c r="A38" s="212" t="s">
        <v>118</v>
      </c>
      <c r="B38" s="217" t="s">
        <v>2</v>
      </c>
      <c r="C38" s="214" t="s">
        <v>12</v>
      </c>
      <c r="D38" s="205" t="s">
        <v>238</v>
      </c>
      <c r="E38" s="215"/>
      <c r="F38" s="216">
        <f>F39</f>
        <v>240000</v>
      </c>
      <c r="G38" s="216">
        <f>G39</f>
        <v>240000</v>
      </c>
      <c r="H38" s="262">
        <f t="shared" si="0"/>
        <v>0</v>
      </c>
    </row>
    <row r="39" spans="1:8" ht="33.75" customHeight="1">
      <c r="A39" s="80" t="s">
        <v>112</v>
      </c>
      <c r="B39" s="38" t="s">
        <v>2</v>
      </c>
      <c r="C39" s="69" t="s">
        <v>12</v>
      </c>
      <c r="D39" s="8" t="s">
        <v>238</v>
      </c>
      <c r="E39" s="172" t="s">
        <v>114</v>
      </c>
      <c r="F39" s="19">
        <v>240000</v>
      </c>
      <c r="G39" s="19">
        <v>240000</v>
      </c>
      <c r="H39" s="262">
        <f t="shared" si="0"/>
        <v>0</v>
      </c>
    </row>
    <row r="40" spans="1:8" ht="151.5" customHeight="1">
      <c r="A40" s="212" t="s">
        <v>119</v>
      </c>
      <c r="B40" s="213" t="s">
        <v>2</v>
      </c>
      <c r="C40" s="214" t="s">
        <v>12</v>
      </c>
      <c r="D40" s="205" t="s">
        <v>239</v>
      </c>
      <c r="E40" s="215"/>
      <c r="F40" s="216">
        <f>F41</f>
        <v>20000</v>
      </c>
      <c r="G40" s="216">
        <f>G41</f>
        <v>20000</v>
      </c>
      <c r="H40" s="262">
        <f t="shared" si="0"/>
        <v>0</v>
      </c>
    </row>
    <row r="41" spans="1:8" ht="33" customHeight="1">
      <c r="A41" s="80" t="s">
        <v>112</v>
      </c>
      <c r="B41" s="38" t="s">
        <v>2</v>
      </c>
      <c r="C41" s="69" t="s">
        <v>12</v>
      </c>
      <c r="D41" s="8" t="s">
        <v>239</v>
      </c>
      <c r="E41" s="172" t="s">
        <v>114</v>
      </c>
      <c r="F41" s="19">
        <v>20000</v>
      </c>
      <c r="G41" s="19">
        <v>20000</v>
      </c>
      <c r="H41" s="262">
        <f t="shared" si="0"/>
        <v>0</v>
      </c>
    </row>
    <row r="42" spans="1:8" ht="27" customHeight="1">
      <c r="A42" s="135" t="s">
        <v>135</v>
      </c>
      <c r="B42" s="149" t="s">
        <v>2</v>
      </c>
      <c r="C42" s="150" t="s">
        <v>12</v>
      </c>
      <c r="D42" s="32" t="s">
        <v>136</v>
      </c>
      <c r="E42" s="174"/>
      <c r="F42" s="151">
        <f>F43</f>
        <v>11000</v>
      </c>
      <c r="G42" s="151">
        <f>G43</f>
        <v>11000</v>
      </c>
      <c r="H42" s="262">
        <f t="shared" si="0"/>
        <v>0</v>
      </c>
    </row>
    <row r="43" spans="1:8" ht="30" customHeight="1">
      <c r="A43" s="80" t="s">
        <v>115</v>
      </c>
      <c r="B43" s="38" t="s">
        <v>2</v>
      </c>
      <c r="C43" s="69" t="s">
        <v>12</v>
      </c>
      <c r="D43" s="8" t="s">
        <v>136</v>
      </c>
      <c r="E43" s="172" t="s">
        <v>116</v>
      </c>
      <c r="F43" s="19">
        <v>11000</v>
      </c>
      <c r="G43" s="19">
        <v>11000</v>
      </c>
      <c r="H43" s="262">
        <f t="shared" si="0"/>
        <v>0</v>
      </c>
    </row>
    <row r="44" spans="1:8" ht="29.25" customHeight="1">
      <c r="A44" s="135" t="s">
        <v>137</v>
      </c>
      <c r="B44" s="63" t="s">
        <v>2</v>
      </c>
      <c r="C44" s="71" t="s">
        <v>12</v>
      </c>
      <c r="D44" s="32" t="s">
        <v>138</v>
      </c>
      <c r="E44" s="165"/>
      <c r="F44" s="33">
        <f>SUM(F45:F46)</f>
        <v>66000</v>
      </c>
      <c r="G44" s="33">
        <f>SUM(G45:G46)</f>
        <v>66000</v>
      </c>
      <c r="H44" s="262">
        <f t="shared" si="0"/>
        <v>0</v>
      </c>
    </row>
    <row r="45" spans="1:8" ht="29.25" customHeight="1">
      <c r="A45" s="80" t="s">
        <v>115</v>
      </c>
      <c r="B45" s="38" t="s">
        <v>2</v>
      </c>
      <c r="C45" s="69" t="s">
        <v>12</v>
      </c>
      <c r="D45" s="8" t="s">
        <v>138</v>
      </c>
      <c r="E45" s="172" t="s">
        <v>116</v>
      </c>
      <c r="F45" s="19">
        <v>63000</v>
      </c>
      <c r="G45" s="19">
        <v>63000</v>
      </c>
      <c r="H45" s="262">
        <f t="shared" si="0"/>
        <v>0</v>
      </c>
    </row>
    <row r="46" spans="1:8" ht="32.25" customHeight="1">
      <c r="A46" s="80" t="s">
        <v>112</v>
      </c>
      <c r="B46" s="38" t="s">
        <v>2</v>
      </c>
      <c r="C46" s="69" t="s">
        <v>12</v>
      </c>
      <c r="D46" s="8" t="s">
        <v>138</v>
      </c>
      <c r="E46" s="172" t="s">
        <v>114</v>
      </c>
      <c r="F46" s="19">
        <v>3000</v>
      </c>
      <c r="G46" s="19">
        <v>3000</v>
      </c>
      <c r="H46" s="262">
        <f t="shared" si="0"/>
        <v>0</v>
      </c>
    </row>
    <row r="47" spans="1:8" ht="28.5" customHeight="1">
      <c r="A47" s="135" t="s">
        <v>139</v>
      </c>
      <c r="B47" s="63" t="s">
        <v>2</v>
      </c>
      <c r="C47" s="71" t="s">
        <v>12</v>
      </c>
      <c r="D47" s="32" t="s">
        <v>140</v>
      </c>
      <c r="E47" s="165"/>
      <c r="F47" s="33">
        <f>F48</f>
        <v>11000</v>
      </c>
      <c r="G47" s="33">
        <f>G48</f>
        <v>11000</v>
      </c>
      <c r="H47" s="262">
        <f t="shared" si="0"/>
        <v>0</v>
      </c>
    </row>
    <row r="48" spans="1:8" ht="33.75" customHeight="1">
      <c r="A48" s="80" t="s">
        <v>115</v>
      </c>
      <c r="B48" s="64" t="s">
        <v>2</v>
      </c>
      <c r="C48" s="69" t="s">
        <v>12</v>
      </c>
      <c r="D48" s="8" t="s">
        <v>140</v>
      </c>
      <c r="E48" s="172" t="s">
        <v>116</v>
      </c>
      <c r="F48" s="19">
        <v>11000</v>
      </c>
      <c r="G48" s="19">
        <v>11000</v>
      </c>
      <c r="H48" s="262">
        <f t="shared" si="0"/>
        <v>0</v>
      </c>
    </row>
    <row r="49" spans="1:8" ht="19.5" customHeight="1">
      <c r="A49" s="94" t="s">
        <v>55</v>
      </c>
      <c r="B49" s="37" t="s">
        <v>2</v>
      </c>
      <c r="C49" s="92" t="s">
        <v>38</v>
      </c>
      <c r="D49" s="7"/>
      <c r="E49" s="164"/>
      <c r="F49" s="20">
        <f>F50</f>
        <v>1000000</v>
      </c>
      <c r="G49" s="20">
        <f>G50</f>
        <v>1000000</v>
      </c>
      <c r="H49" s="262">
        <f t="shared" si="0"/>
        <v>0</v>
      </c>
    </row>
    <row r="50" spans="1:8" ht="18.75" customHeight="1">
      <c r="A50" s="93" t="s">
        <v>56</v>
      </c>
      <c r="B50" s="39" t="s">
        <v>2</v>
      </c>
      <c r="C50" s="71" t="s">
        <v>38</v>
      </c>
      <c r="D50" s="32" t="s">
        <v>141</v>
      </c>
      <c r="E50" s="165"/>
      <c r="F50" s="33">
        <f>F51</f>
        <v>1000000</v>
      </c>
      <c r="G50" s="33">
        <f>G51</f>
        <v>1000000</v>
      </c>
      <c r="H50" s="262">
        <f t="shared" si="0"/>
        <v>0</v>
      </c>
    </row>
    <row r="51" spans="1:8" ht="15" customHeight="1">
      <c r="A51" s="95" t="s">
        <v>142</v>
      </c>
      <c r="B51" s="82" t="s">
        <v>2</v>
      </c>
      <c r="C51" s="96" t="s">
        <v>38</v>
      </c>
      <c r="D51" s="8" t="s">
        <v>141</v>
      </c>
      <c r="E51" s="175" t="s">
        <v>97</v>
      </c>
      <c r="F51" s="19">
        <v>1000000</v>
      </c>
      <c r="G51" s="19">
        <v>1000000</v>
      </c>
      <c r="H51" s="262">
        <f t="shared" si="0"/>
        <v>0</v>
      </c>
    </row>
    <row r="52" spans="1:8" ht="18.75" customHeight="1">
      <c r="A52" s="28" t="s">
        <v>17</v>
      </c>
      <c r="B52" s="37" t="s">
        <v>2</v>
      </c>
      <c r="C52" s="92" t="s">
        <v>60</v>
      </c>
      <c r="D52" s="7"/>
      <c r="E52" s="164"/>
      <c r="F52" s="20">
        <f>F53+F60+F67</f>
        <v>11438692</v>
      </c>
      <c r="G52" s="20">
        <f>G53+G60+G67</f>
        <v>8100803.73</v>
      </c>
      <c r="H52" s="262">
        <f t="shared" si="0"/>
        <v>-3337888.2699999996</v>
      </c>
    </row>
    <row r="53" spans="1:8" ht="32.25" customHeight="1">
      <c r="A53" s="212" t="s">
        <v>241</v>
      </c>
      <c r="B53" s="217" t="s">
        <v>2</v>
      </c>
      <c r="C53" s="214" t="s">
        <v>60</v>
      </c>
      <c r="D53" s="205" t="s">
        <v>240</v>
      </c>
      <c r="E53" s="215"/>
      <c r="F53" s="216">
        <f>SUM(F54:F59)</f>
        <v>6670000</v>
      </c>
      <c r="G53" s="216">
        <f>SUM(G54:G59)</f>
        <v>3332111.7300000004</v>
      </c>
      <c r="H53" s="262">
        <f t="shared" si="0"/>
        <v>-3337888.2699999996</v>
      </c>
    </row>
    <row r="54" spans="1:8" ht="36.75" customHeight="1">
      <c r="A54" s="80" t="s">
        <v>111</v>
      </c>
      <c r="B54" s="38" t="s">
        <v>132</v>
      </c>
      <c r="C54" s="69" t="s">
        <v>60</v>
      </c>
      <c r="D54" s="8" t="s">
        <v>240</v>
      </c>
      <c r="E54" s="172" t="s">
        <v>113</v>
      </c>
      <c r="F54" s="19"/>
      <c r="G54" s="19"/>
      <c r="H54" s="262">
        <f t="shared" si="0"/>
        <v>0</v>
      </c>
    </row>
    <row r="55" spans="1:8" ht="30" customHeight="1">
      <c r="A55" s="80" t="s">
        <v>112</v>
      </c>
      <c r="B55" s="38" t="s">
        <v>2</v>
      </c>
      <c r="C55" s="69" t="s">
        <v>60</v>
      </c>
      <c r="D55" s="8" t="s">
        <v>240</v>
      </c>
      <c r="E55" s="172" t="s">
        <v>114</v>
      </c>
      <c r="F55" s="19">
        <v>920000</v>
      </c>
      <c r="G55" s="19">
        <v>573000</v>
      </c>
      <c r="H55" s="262">
        <f t="shared" si="0"/>
        <v>-347000</v>
      </c>
    </row>
    <row r="56" spans="1:8" ht="74.25" customHeight="1">
      <c r="A56" s="80" t="s">
        <v>148</v>
      </c>
      <c r="B56" s="38" t="s">
        <v>2</v>
      </c>
      <c r="C56" s="69" t="s">
        <v>60</v>
      </c>
      <c r="D56" s="8" t="s">
        <v>240</v>
      </c>
      <c r="E56" s="172" t="s">
        <v>144</v>
      </c>
      <c r="F56" s="19"/>
      <c r="G56" s="19">
        <v>10000</v>
      </c>
      <c r="H56" s="262">
        <f t="shared" si="0"/>
        <v>10000</v>
      </c>
    </row>
    <row r="57" spans="1:8" ht="18.75" customHeight="1">
      <c r="A57" s="80" t="s">
        <v>143</v>
      </c>
      <c r="B57" s="38" t="s">
        <v>2</v>
      </c>
      <c r="C57" s="69" t="s">
        <v>60</v>
      </c>
      <c r="D57" s="8" t="s">
        <v>240</v>
      </c>
      <c r="E57" s="172" t="s">
        <v>146</v>
      </c>
      <c r="F57" s="19">
        <v>140000</v>
      </c>
      <c r="G57" s="19">
        <v>138478</v>
      </c>
      <c r="H57" s="262">
        <f t="shared" si="0"/>
        <v>-1522</v>
      </c>
    </row>
    <row r="58" spans="1:8" ht="18.75" customHeight="1">
      <c r="A58" s="80" t="s">
        <v>145</v>
      </c>
      <c r="B58" s="38" t="s">
        <v>2</v>
      </c>
      <c r="C58" s="69" t="s">
        <v>60</v>
      </c>
      <c r="D58" s="8" t="s">
        <v>240</v>
      </c>
      <c r="E58" s="172" t="s">
        <v>147</v>
      </c>
      <c r="F58" s="19"/>
      <c r="G58" s="19">
        <v>1522</v>
      </c>
      <c r="H58" s="262">
        <f t="shared" si="0"/>
        <v>1522</v>
      </c>
    </row>
    <row r="59" spans="1:8" ht="18.75" customHeight="1">
      <c r="A59" s="95" t="s">
        <v>142</v>
      </c>
      <c r="B59" s="38" t="s">
        <v>2</v>
      </c>
      <c r="C59" s="69" t="s">
        <v>60</v>
      </c>
      <c r="D59" s="8" t="s">
        <v>240</v>
      </c>
      <c r="E59" s="172" t="s">
        <v>97</v>
      </c>
      <c r="F59" s="19">
        <f>6760000-1150000</f>
        <v>5610000</v>
      </c>
      <c r="G59" s="19">
        <f>2610000-1474.51+586.24</f>
        <v>2609111.7300000004</v>
      </c>
      <c r="H59" s="262">
        <f t="shared" si="0"/>
        <v>-3000888.2699999996</v>
      </c>
    </row>
    <row r="60" spans="1:8" ht="18.75" customHeight="1">
      <c r="A60" s="138" t="s">
        <v>96</v>
      </c>
      <c r="B60" s="139" t="s">
        <v>2</v>
      </c>
      <c r="C60" s="141" t="s">
        <v>60</v>
      </c>
      <c r="D60" s="140" t="s">
        <v>150</v>
      </c>
      <c r="E60" s="176"/>
      <c r="F60" s="142">
        <f>SUM(F61:F66)</f>
        <v>4268692</v>
      </c>
      <c r="G60" s="142">
        <f>SUM(G61:G66)</f>
        <v>4268692</v>
      </c>
      <c r="H60" s="262">
        <f t="shared" si="0"/>
        <v>0</v>
      </c>
    </row>
    <row r="61" spans="1:8" ht="33.75" customHeight="1">
      <c r="A61" s="80" t="s">
        <v>149</v>
      </c>
      <c r="B61" s="226" t="s">
        <v>2</v>
      </c>
      <c r="C61" s="144" t="s">
        <v>60</v>
      </c>
      <c r="D61" s="144" t="s">
        <v>150</v>
      </c>
      <c r="E61" s="177" t="s">
        <v>151</v>
      </c>
      <c r="F61" s="146">
        <f>2682000*95%</f>
        <v>2547900</v>
      </c>
      <c r="G61" s="146">
        <f>2682000*95%</f>
        <v>2547900</v>
      </c>
      <c r="H61" s="262">
        <f t="shared" si="0"/>
        <v>0</v>
      </c>
    </row>
    <row r="62" spans="1:8" ht="29.25" customHeight="1">
      <c r="A62" s="80" t="s">
        <v>153</v>
      </c>
      <c r="B62" s="226" t="s">
        <v>2</v>
      </c>
      <c r="C62" s="144" t="s">
        <v>60</v>
      </c>
      <c r="D62" s="144" t="s">
        <v>150</v>
      </c>
      <c r="E62" s="177" t="s">
        <v>152</v>
      </c>
      <c r="F62" s="146">
        <v>10000</v>
      </c>
      <c r="G62" s="146">
        <v>10000</v>
      </c>
      <c r="H62" s="262">
        <f t="shared" si="0"/>
        <v>0</v>
      </c>
    </row>
    <row r="63" spans="1:8" ht="32.25" customHeight="1">
      <c r="A63" s="80" t="s">
        <v>111</v>
      </c>
      <c r="B63" s="226" t="s">
        <v>2</v>
      </c>
      <c r="C63" s="144" t="s">
        <v>60</v>
      </c>
      <c r="D63" s="144" t="s">
        <v>150</v>
      </c>
      <c r="E63" s="177" t="s">
        <v>113</v>
      </c>
      <c r="F63" s="146">
        <v>10000</v>
      </c>
      <c r="G63" s="146">
        <v>10000</v>
      </c>
      <c r="H63" s="262">
        <f t="shared" si="0"/>
        <v>0</v>
      </c>
    </row>
    <row r="64" spans="1:8" ht="30.75" customHeight="1">
      <c r="A64" s="53" t="s">
        <v>154</v>
      </c>
      <c r="B64" s="226" t="s">
        <v>2</v>
      </c>
      <c r="C64" s="144" t="s">
        <v>60</v>
      </c>
      <c r="D64" s="144" t="s">
        <v>150</v>
      </c>
      <c r="E64" s="177" t="s">
        <v>114</v>
      </c>
      <c r="F64" s="146">
        <f>1619000-208</f>
        <v>1618792</v>
      </c>
      <c r="G64" s="146">
        <f>1619000-208</f>
        <v>1618792</v>
      </c>
      <c r="H64" s="262">
        <f t="shared" si="0"/>
        <v>0</v>
      </c>
    </row>
    <row r="65" spans="1:8" ht="19.5" customHeight="1">
      <c r="A65" s="80" t="s">
        <v>143</v>
      </c>
      <c r="B65" s="38" t="s">
        <v>2</v>
      </c>
      <c r="C65" s="69" t="s">
        <v>60</v>
      </c>
      <c r="D65" s="144" t="s">
        <v>150</v>
      </c>
      <c r="E65" s="172" t="s">
        <v>146</v>
      </c>
      <c r="F65" s="19">
        <v>80000</v>
      </c>
      <c r="G65" s="19">
        <v>80000</v>
      </c>
      <c r="H65" s="262">
        <f t="shared" si="0"/>
        <v>0</v>
      </c>
    </row>
    <row r="66" spans="1:8" ht="21.75" customHeight="1">
      <c r="A66" s="80" t="s">
        <v>145</v>
      </c>
      <c r="B66" s="38" t="s">
        <v>2</v>
      </c>
      <c r="C66" s="69" t="s">
        <v>60</v>
      </c>
      <c r="D66" s="144" t="s">
        <v>150</v>
      </c>
      <c r="E66" s="172" t="s">
        <v>147</v>
      </c>
      <c r="F66" s="19">
        <v>2000</v>
      </c>
      <c r="G66" s="19">
        <v>2000</v>
      </c>
      <c r="H66" s="262">
        <f t="shared" si="0"/>
        <v>0</v>
      </c>
    </row>
    <row r="67" spans="1:8" ht="30" customHeight="1">
      <c r="A67" s="35" t="s">
        <v>94</v>
      </c>
      <c r="B67" s="45" t="s">
        <v>2</v>
      </c>
      <c r="C67" s="71" t="s">
        <v>60</v>
      </c>
      <c r="D67" s="32" t="s">
        <v>242</v>
      </c>
      <c r="E67" s="165"/>
      <c r="F67" s="33">
        <f>F68</f>
        <v>500000</v>
      </c>
      <c r="G67" s="33">
        <f>G68</f>
        <v>500000</v>
      </c>
      <c r="H67" s="262">
        <f t="shared" si="0"/>
        <v>0</v>
      </c>
    </row>
    <row r="68" spans="1:8" ht="32.25" customHeight="1">
      <c r="A68" s="53" t="s">
        <v>154</v>
      </c>
      <c r="B68" s="46" t="s">
        <v>2</v>
      </c>
      <c r="C68" s="69" t="s">
        <v>60</v>
      </c>
      <c r="D68" s="8" t="s">
        <v>242</v>
      </c>
      <c r="E68" s="172" t="s">
        <v>114</v>
      </c>
      <c r="F68" s="19">
        <v>500000</v>
      </c>
      <c r="G68" s="19">
        <v>500000</v>
      </c>
      <c r="H68" s="262">
        <f t="shared" si="0"/>
        <v>0</v>
      </c>
    </row>
    <row r="69" spans="1:8" ht="18.75" customHeight="1">
      <c r="A69" s="83" t="s">
        <v>79</v>
      </c>
      <c r="B69" s="84" t="s">
        <v>9</v>
      </c>
      <c r="C69" s="162"/>
      <c r="D69" s="119"/>
      <c r="E69" s="162"/>
      <c r="F69" s="126">
        <f aca="true" t="shared" si="1" ref="F69:G71">F70</f>
        <v>592000</v>
      </c>
      <c r="G69" s="126">
        <f t="shared" si="1"/>
        <v>592000</v>
      </c>
      <c r="H69" s="262">
        <f t="shared" si="0"/>
        <v>0</v>
      </c>
    </row>
    <row r="70" spans="1:8" ht="16.5" customHeight="1">
      <c r="A70" s="127" t="s">
        <v>80</v>
      </c>
      <c r="B70" s="128" t="s">
        <v>9</v>
      </c>
      <c r="C70" s="92" t="s">
        <v>11</v>
      </c>
      <c r="D70" s="7"/>
      <c r="E70" s="179"/>
      <c r="F70" s="20">
        <f t="shared" si="1"/>
        <v>592000</v>
      </c>
      <c r="G70" s="20">
        <f t="shared" si="1"/>
        <v>592000</v>
      </c>
      <c r="H70" s="262">
        <f t="shared" si="0"/>
        <v>0</v>
      </c>
    </row>
    <row r="71" spans="1:8" ht="24.75" customHeight="1">
      <c r="A71" s="79" t="s">
        <v>62</v>
      </c>
      <c r="B71" s="39" t="s">
        <v>9</v>
      </c>
      <c r="C71" s="71" t="s">
        <v>11</v>
      </c>
      <c r="D71" s="32" t="s">
        <v>155</v>
      </c>
      <c r="E71" s="180"/>
      <c r="F71" s="33">
        <f t="shared" si="1"/>
        <v>592000</v>
      </c>
      <c r="G71" s="33">
        <f t="shared" si="1"/>
        <v>592000</v>
      </c>
      <c r="H71" s="262">
        <f t="shared" si="0"/>
        <v>0</v>
      </c>
    </row>
    <row r="72" spans="1:8" ht="16.5" customHeight="1">
      <c r="A72" s="80" t="s">
        <v>134</v>
      </c>
      <c r="B72" s="38" t="s">
        <v>9</v>
      </c>
      <c r="C72" s="69" t="s">
        <v>11</v>
      </c>
      <c r="D72" s="8" t="s">
        <v>155</v>
      </c>
      <c r="E72" s="181" t="s">
        <v>91</v>
      </c>
      <c r="F72" s="19">
        <v>592000</v>
      </c>
      <c r="G72" s="19">
        <v>592000</v>
      </c>
      <c r="H72" s="262">
        <f t="shared" si="0"/>
        <v>0</v>
      </c>
    </row>
    <row r="73" spans="1:8" ht="36.75" customHeight="1">
      <c r="A73" s="238" t="s">
        <v>226</v>
      </c>
      <c r="B73" s="84" t="s">
        <v>11</v>
      </c>
      <c r="C73" s="239"/>
      <c r="D73" s="240"/>
      <c r="E73" s="239"/>
      <c r="F73" s="126">
        <f>F74</f>
        <v>250000</v>
      </c>
      <c r="G73" s="126">
        <f>G74</f>
        <v>1163333</v>
      </c>
      <c r="H73" s="262">
        <f t="shared" si="0"/>
        <v>913333</v>
      </c>
    </row>
    <row r="74" spans="1:8" ht="30" customHeight="1">
      <c r="A74" s="258" t="s">
        <v>251</v>
      </c>
      <c r="B74" s="128" t="s">
        <v>11</v>
      </c>
      <c r="C74" s="92" t="s">
        <v>45</v>
      </c>
      <c r="D74" s="7"/>
      <c r="E74" s="179"/>
      <c r="F74" s="20">
        <f>F75+F78</f>
        <v>250000</v>
      </c>
      <c r="G74" s="20">
        <f>G75+G78</f>
        <v>1163333</v>
      </c>
      <c r="H74" s="262">
        <f t="shared" si="0"/>
        <v>913333</v>
      </c>
    </row>
    <row r="75" spans="1:8" ht="20.25" customHeight="1">
      <c r="A75" s="135" t="s">
        <v>228</v>
      </c>
      <c r="B75" s="204" t="s">
        <v>11</v>
      </c>
      <c r="C75" s="205" t="s">
        <v>45</v>
      </c>
      <c r="D75" s="206" t="s">
        <v>260</v>
      </c>
      <c r="E75" s="207"/>
      <c r="F75" s="208">
        <f>F76+F77</f>
        <v>0</v>
      </c>
      <c r="G75" s="208">
        <f>G76+G77</f>
        <v>913333</v>
      </c>
      <c r="H75" s="262">
        <f t="shared" si="0"/>
        <v>913333</v>
      </c>
    </row>
    <row r="76" spans="1:8" ht="47.25" customHeight="1">
      <c r="A76" s="80" t="s">
        <v>258</v>
      </c>
      <c r="B76" s="38" t="s">
        <v>11</v>
      </c>
      <c r="C76" s="69" t="s">
        <v>45</v>
      </c>
      <c r="D76" s="8" t="s">
        <v>260</v>
      </c>
      <c r="E76" s="172" t="s">
        <v>257</v>
      </c>
      <c r="F76" s="19"/>
      <c r="G76" s="19">
        <v>733333</v>
      </c>
      <c r="H76" s="262">
        <f t="shared" si="0"/>
        <v>733333</v>
      </c>
    </row>
    <row r="77" spans="1:8" ht="27" customHeight="1">
      <c r="A77" s="80" t="s">
        <v>261</v>
      </c>
      <c r="B77" s="38" t="s">
        <v>11</v>
      </c>
      <c r="C77" s="69" t="s">
        <v>45</v>
      </c>
      <c r="D77" s="8" t="s">
        <v>260</v>
      </c>
      <c r="E77" s="172" t="s">
        <v>259</v>
      </c>
      <c r="F77" s="19"/>
      <c r="G77" s="19">
        <v>180000</v>
      </c>
      <c r="H77" s="262">
        <f aca="true" t="shared" si="2" ref="H77:H140">G77-F77</f>
        <v>180000</v>
      </c>
    </row>
    <row r="78" spans="1:8" ht="48" customHeight="1">
      <c r="A78" s="237" t="s">
        <v>225</v>
      </c>
      <c r="B78" s="39" t="s">
        <v>11</v>
      </c>
      <c r="C78" s="71" t="s">
        <v>45</v>
      </c>
      <c r="D78" s="32" t="s">
        <v>235</v>
      </c>
      <c r="E78" s="180"/>
      <c r="F78" s="33">
        <f>F79</f>
        <v>250000</v>
      </c>
      <c r="G78" s="33">
        <f>G79</f>
        <v>250000</v>
      </c>
      <c r="H78" s="262">
        <f t="shared" si="2"/>
        <v>0</v>
      </c>
    </row>
    <row r="79" spans="1:8" ht="17.25" customHeight="1">
      <c r="A79" s="55" t="s">
        <v>61</v>
      </c>
      <c r="B79" s="38" t="s">
        <v>11</v>
      </c>
      <c r="C79" s="69" t="s">
        <v>45</v>
      </c>
      <c r="D79" s="8" t="s">
        <v>235</v>
      </c>
      <c r="E79" s="181" t="s">
        <v>227</v>
      </c>
      <c r="F79" s="19">
        <v>250000</v>
      </c>
      <c r="G79" s="19">
        <v>250000</v>
      </c>
      <c r="H79" s="262">
        <f t="shared" si="2"/>
        <v>0</v>
      </c>
    </row>
    <row r="80" spans="1:8" ht="29.25" customHeight="1">
      <c r="A80" s="83" t="s">
        <v>36</v>
      </c>
      <c r="B80" s="84" t="s">
        <v>12</v>
      </c>
      <c r="C80" s="163"/>
      <c r="D80" s="78"/>
      <c r="E80" s="163"/>
      <c r="F80" s="241">
        <f>F81+F84</f>
        <v>68000</v>
      </c>
      <c r="G80" s="241">
        <f>G81+G84</f>
        <v>211000</v>
      </c>
      <c r="H80" s="262">
        <f t="shared" si="2"/>
        <v>143000</v>
      </c>
    </row>
    <row r="81" spans="1:8" ht="18" customHeight="1">
      <c r="A81" s="86" t="s">
        <v>252</v>
      </c>
      <c r="B81" s="40" t="s">
        <v>12</v>
      </c>
      <c r="C81" s="164" t="s">
        <v>8</v>
      </c>
      <c r="D81" s="7"/>
      <c r="E81" s="164"/>
      <c r="F81" s="20">
        <f>F82</f>
        <v>0</v>
      </c>
      <c r="G81" s="20">
        <f>G82</f>
        <v>143000</v>
      </c>
      <c r="H81" s="262">
        <f t="shared" si="2"/>
        <v>143000</v>
      </c>
    </row>
    <row r="82" spans="1:8" ht="26.25" customHeight="1">
      <c r="A82" s="136" t="s">
        <v>253</v>
      </c>
      <c r="B82" s="34" t="s">
        <v>12</v>
      </c>
      <c r="C82" s="165" t="s">
        <v>8</v>
      </c>
      <c r="D82" s="32" t="s">
        <v>254</v>
      </c>
      <c r="E82" s="165"/>
      <c r="F82" s="33">
        <f>F83</f>
        <v>0</v>
      </c>
      <c r="G82" s="33">
        <f>G83</f>
        <v>143000</v>
      </c>
      <c r="H82" s="262">
        <f t="shared" si="2"/>
        <v>143000</v>
      </c>
    </row>
    <row r="83" spans="1:8" ht="27.75" customHeight="1">
      <c r="A83" s="53" t="s">
        <v>154</v>
      </c>
      <c r="B83" s="17" t="s">
        <v>12</v>
      </c>
      <c r="C83" s="69" t="s">
        <v>8</v>
      </c>
      <c r="D83" s="8" t="s">
        <v>254</v>
      </c>
      <c r="E83" s="182" t="s">
        <v>114</v>
      </c>
      <c r="F83" s="19"/>
      <c r="G83" s="19">
        <v>143000</v>
      </c>
      <c r="H83" s="262">
        <f t="shared" si="2"/>
        <v>143000</v>
      </c>
    </row>
    <row r="84" spans="1:8" ht="20.25" customHeight="1">
      <c r="A84" s="86" t="s">
        <v>57</v>
      </c>
      <c r="B84" s="40" t="s">
        <v>12</v>
      </c>
      <c r="C84" s="164" t="s">
        <v>6</v>
      </c>
      <c r="D84" s="7"/>
      <c r="E84" s="164"/>
      <c r="F84" s="20">
        <f>F85+F87</f>
        <v>68000</v>
      </c>
      <c r="G84" s="20">
        <f>G85+G87</f>
        <v>68000</v>
      </c>
      <c r="H84" s="262">
        <f t="shared" si="2"/>
        <v>0</v>
      </c>
    </row>
    <row r="85" spans="1:8" ht="29.25" customHeight="1">
      <c r="A85" s="136" t="s">
        <v>95</v>
      </c>
      <c r="B85" s="34" t="s">
        <v>12</v>
      </c>
      <c r="C85" s="165" t="s">
        <v>6</v>
      </c>
      <c r="D85" s="32" t="s">
        <v>156</v>
      </c>
      <c r="E85" s="165"/>
      <c r="F85" s="33">
        <f>F86</f>
        <v>53000</v>
      </c>
      <c r="G85" s="33">
        <f>G86</f>
        <v>53000</v>
      </c>
      <c r="H85" s="262">
        <f t="shared" si="2"/>
        <v>0</v>
      </c>
    </row>
    <row r="86" spans="1:8" ht="30" customHeight="1">
      <c r="A86" s="53" t="s">
        <v>154</v>
      </c>
      <c r="B86" s="17" t="s">
        <v>12</v>
      </c>
      <c r="C86" s="69" t="s">
        <v>6</v>
      </c>
      <c r="D86" s="8" t="s">
        <v>156</v>
      </c>
      <c r="E86" s="182" t="s">
        <v>114</v>
      </c>
      <c r="F86" s="19">
        <v>53000</v>
      </c>
      <c r="G86" s="19">
        <v>53000</v>
      </c>
      <c r="H86" s="262">
        <f t="shared" si="2"/>
        <v>0</v>
      </c>
    </row>
    <row r="87" spans="1:8" ht="29.25" customHeight="1">
      <c r="A87" s="112" t="s">
        <v>157</v>
      </c>
      <c r="B87" s="34" t="s">
        <v>12</v>
      </c>
      <c r="C87" s="71" t="s">
        <v>6</v>
      </c>
      <c r="D87" s="32" t="s">
        <v>158</v>
      </c>
      <c r="E87" s="62"/>
      <c r="F87" s="33">
        <f>F88</f>
        <v>15000</v>
      </c>
      <c r="G87" s="33">
        <f>G88</f>
        <v>15000</v>
      </c>
      <c r="H87" s="262">
        <f t="shared" si="2"/>
        <v>0</v>
      </c>
    </row>
    <row r="88" spans="1:8" ht="33" customHeight="1">
      <c r="A88" s="53" t="s">
        <v>154</v>
      </c>
      <c r="B88" s="17" t="s">
        <v>12</v>
      </c>
      <c r="C88" s="69" t="s">
        <v>6</v>
      </c>
      <c r="D88" s="8" t="s">
        <v>158</v>
      </c>
      <c r="E88" s="182" t="s">
        <v>114</v>
      </c>
      <c r="F88" s="19">
        <v>15000</v>
      </c>
      <c r="G88" s="19">
        <v>15000</v>
      </c>
      <c r="H88" s="262">
        <f t="shared" si="2"/>
        <v>0</v>
      </c>
    </row>
    <row r="89" spans="1:8" ht="22.5" customHeight="1">
      <c r="A89" s="242" t="s">
        <v>32</v>
      </c>
      <c r="B89" s="243" t="s">
        <v>8</v>
      </c>
      <c r="C89" s="244"/>
      <c r="D89" s="245"/>
      <c r="E89" s="246"/>
      <c r="F89" s="241">
        <f>F90+F93+F105+F110</f>
        <v>6570000</v>
      </c>
      <c r="G89" s="241">
        <f>G90+G93+G105+G110</f>
        <v>23688332</v>
      </c>
      <c r="H89" s="262">
        <f t="shared" si="2"/>
        <v>17118332</v>
      </c>
    </row>
    <row r="90" spans="1:8" ht="18.75" customHeight="1">
      <c r="A90" s="155" t="s">
        <v>255</v>
      </c>
      <c r="B90" s="156" t="s">
        <v>8</v>
      </c>
      <c r="C90" s="209" t="s">
        <v>2</v>
      </c>
      <c r="D90" s="202"/>
      <c r="E90" s="203"/>
      <c r="F90" s="210">
        <f>F91</f>
        <v>0</v>
      </c>
      <c r="G90" s="210">
        <f>G91</f>
        <v>1083333</v>
      </c>
      <c r="H90" s="262">
        <f t="shared" si="2"/>
        <v>1083333</v>
      </c>
    </row>
    <row r="91" spans="1:8" ht="18.75" customHeight="1">
      <c r="A91" s="135" t="s">
        <v>228</v>
      </c>
      <c r="B91" s="204" t="s">
        <v>8</v>
      </c>
      <c r="C91" s="205" t="s">
        <v>2</v>
      </c>
      <c r="D91" s="206" t="s">
        <v>256</v>
      </c>
      <c r="E91" s="207"/>
      <c r="F91" s="208">
        <f>F92</f>
        <v>0</v>
      </c>
      <c r="G91" s="208">
        <f>G92</f>
        <v>1083333</v>
      </c>
      <c r="H91" s="262">
        <f t="shared" si="2"/>
        <v>1083333</v>
      </c>
    </row>
    <row r="92" spans="1:8" ht="46.5" customHeight="1">
      <c r="A92" s="80" t="s">
        <v>258</v>
      </c>
      <c r="B92" s="38" t="s">
        <v>8</v>
      </c>
      <c r="C92" s="69" t="s">
        <v>2</v>
      </c>
      <c r="D92" s="8" t="s">
        <v>256</v>
      </c>
      <c r="E92" s="172" t="s">
        <v>257</v>
      </c>
      <c r="F92" s="19"/>
      <c r="G92" s="19">
        <v>1083333</v>
      </c>
      <c r="H92" s="262">
        <f t="shared" si="2"/>
        <v>1083333</v>
      </c>
    </row>
    <row r="93" spans="1:8" ht="21" customHeight="1">
      <c r="A93" s="155" t="s">
        <v>120</v>
      </c>
      <c r="B93" s="156" t="s">
        <v>8</v>
      </c>
      <c r="C93" s="209" t="s">
        <v>9</v>
      </c>
      <c r="D93" s="202"/>
      <c r="E93" s="203"/>
      <c r="F93" s="210">
        <f>F94+F96+F99+F101+F103</f>
        <v>6491000</v>
      </c>
      <c r="G93" s="210">
        <f>G94+G96+G99+G101+G103</f>
        <v>22188999</v>
      </c>
      <c r="H93" s="262">
        <f t="shared" si="2"/>
        <v>15697999</v>
      </c>
    </row>
    <row r="94" spans="1:8" ht="28.5" customHeight="1">
      <c r="A94" s="135" t="s">
        <v>262</v>
      </c>
      <c r="B94" s="204" t="s">
        <v>8</v>
      </c>
      <c r="C94" s="205" t="s">
        <v>9</v>
      </c>
      <c r="D94" s="206" t="s">
        <v>263</v>
      </c>
      <c r="E94" s="207"/>
      <c r="F94" s="208">
        <f>F95</f>
        <v>0</v>
      </c>
      <c r="G94" s="208">
        <f>G95</f>
        <v>13528000</v>
      </c>
      <c r="H94" s="262">
        <f t="shared" si="2"/>
        <v>13528000</v>
      </c>
    </row>
    <row r="95" spans="1:8" ht="34.5" customHeight="1">
      <c r="A95" s="80" t="s">
        <v>261</v>
      </c>
      <c r="B95" s="38" t="s">
        <v>8</v>
      </c>
      <c r="C95" s="69" t="s">
        <v>9</v>
      </c>
      <c r="D95" s="8" t="s">
        <v>263</v>
      </c>
      <c r="E95" s="172" t="s">
        <v>259</v>
      </c>
      <c r="F95" s="19"/>
      <c r="G95" s="19">
        <v>13528000</v>
      </c>
      <c r="H95" s="262">
        <f t="shared" si="2"/>
        <v>13528000</v>
      </c>
    </row>
    <row r="96" spans="1:8" ht="19.5" customHeight="1">
      <c r="A96" s="135" t="s">
        <v>228</v>
      </c>
      <c r="B96" s="204" t="s">
        <v>8</v>
      </c>
      <c r="C96" s="205" t="s">
        <v>9</v>
      </c>
      <c r="D96" s="206" t="s">
        <v>256</v>
      </c>
      <c r="E96" s="207"/>
      <c r="F96" s="208">
        <f>F97+F98</f>
        <v>0</v>
      </c>
      <c r="G96" s="208">
        <f>G97+G98</f>
        <v>2169999</v>
      </c>
      <c r="H96" s="262">
        <f t="shared" si="2"/>
        <v>2169999</v>
      </c>
    </row>
    <row r="97" spans="1:8" ht="44.25" customHeight="1">
      <c r="A97" s="80" t="s">
        <v>258</v>
      </c>
      <c r="B97" s="38" t="s">
        <v>8</v>
      </c>
      <c r="C97" s="69" t="s">
        <v>9</v>
      </c>
      <c r="D97" s="8" t="s">
        <v>256</v>
      </c>
      <c r="E97" s="172" t="s">
        <v>257</v>
      </c>
      <c r="F97" s="19"/>
      <c r="G97" s="19">
        <v>1133333</v>
      </c>
      <c r="H97" s="262">
        <f t="shared" si="2"/>
        <v>1133333</v>
      </c>
    </row>
    <row r="98" spans="1:8" ht="28.5" customHeight="1">
      <c r="A98" s="80" t="s">
        <v>261</v>
      </c>
      <c r="B98" s="38" t="s">
        <v>8</v>
      </c>
      <c r="C98" s="69" t="s">
        <v>9</v>
      </c>
      <c r="D98" s="8" t="s">
        <v>256</v>
      </c>
      <c r="E98" s="172" t="s">
        <v>259</v>
      </c>
      <c r="F98" s="19"/>
      <c r="G98" s="19">
        <v>1036666</v>
      </c>
      <c r="H98" s="262">
        <f t="shared" si="2"/>
        <v>1036666</v>
      </c>
    </row>
    <row r="99" spans="1:8" ht="54" customHeight="1">
      <c r="A99" s="135" t="s">
        <v>121</v>
      </c>
      <c r="B99" s="204" t="s">
        <v>8</v>
      </c>
      <c r="C99" s="205" t="s">
        <v>9</v>
      </c>
      <c r="D99" s="206" t="s">
        <v>122</v>
      </c>
      <c r="E99" s="207"/>
      <c r="F99" s="208">
        <f>F100</f>
        <v>40000</v>
      </c>
      <c r="G99" s="208">
        <f>G100</f>
        <v>40000</v>
      </c>
      <c r="H99" s="262">
        <f t="shared" si="2"/>
        <v>0</v>
      </c>
    </row>
    <row r="100" spans="1:8" ht="33" customHeight="1">
      <c r="A100" s="80" t="s">
        <v>112</v>
      </c>
      <c r="B100" s="38" t="s">
        <v>8</v>
      </c>
      <c r="C100" s="69" t="s">
        <v>9</v>
      </c>
      <c r="D100" s="8" t="s">
        <v>122</v>
      </c>
      <c r="E100" s="172" t="s">
        <v>114</v>
      </c>
      <c r="F100" s="19">
        <v>40000</v>
      </c>
      <c r="G100" s="19">
        <v>40000</v>
      </c>
      <c r="H100" s="262">
        <f t="shared" si="2"/>
        <v>0</v>
      </c>
    </row>
    <row r="101" spans="1:8" ht="18.75" customHeight="1">
      <c r="A101" s="135" t="s">
        <v>159</v>
      </c>
      <c r="B101" s="204" t="s">
        <v>8</v>
      </c>
      <c r="C101" s="205" t="s">
        <v>9</v>
      </c>
      <c r="D101" s="206" t="s">
        <v>160</v>
      </c>
      <c r="E101" s="207"/>
      <c r="F101" s="208">
        <f>F102</f>
        <v>451000</v>
      </c>
      <c r="G101" s="208">
        <f>G102</f>
        <v>451000</v>
      </c>
      <c r="H101" s="262">
        <f t="shared" si="2"/>
        <v>0</v>
      </c>
    </row>
    <row r="102" spans="1:8" ht="29.25" customHeight="1">
      <c r="A102" s="80" t="s">
        <v>112</v>
      </c>
      <c r="B102" s="38" t="s">
        <v>8</v>
      </c>
      <c r="C102" s="69" t="s">
        <v>9</v>
      </c>
      <c r="D102" s="8" t="s">
        <v>160</v>
      </c>
      <c r="E102" s="172" t="s">
        <v>114</v>
      </c>
      <c r="F102" s="19">
        <v>451000</v>
      </c>
      <c r="G102" s="19">
        <v>451000</v>
      </c>
      <c r="H102" s="262">
        <f t="shared" si="2"/>
        <v>0</v>
      </c>
    </row>
    <row r="103" spans="1:8" ht="42.75" customHeight="1">
      <c r="A103" s="227" t="s">
        <v>161</v>
      </c>
      <c r="B103" s="213" t="s">
        <v>8</v>
      </c>
      <c r="C103" s="205" t="s">
        <v>9</v>
      </c>
      <c r="D103" s="205" t="s">
        <v>162</v>
      </c>
      <c r="E103" s="215"/>
      <c r="F103" s="216">
        <f>F104</f>
        <v>6000000</v>
      </c>
      <c r="G103" s="216">
        <f>G104</f>
        <v>6000000</v>
      </c>
      <c r="H103" s="262">
        <f t="shared" si="2"/>
        <v>0</v>
      </c>
    </row>
    <row r="104" spans="1:8" ht="32.25" customHeight="1">
      <c r="A104" s="80" t="s">
        <v>234</v>
      </c>
      <c r="B104" s="64" t="s">
        <v>8</v>
      </c>
      <c r="C104" s="8" t="s">
        <v>9</v>
      </c>
      <c r="D104" s="8" t="s">
        <v>162</v>
      </c>
      <c r="E104" s="172" t="s">
        <v>233</v>
      </c>
      <c r="F104" s="19">
        <v>6000000</v>
      </c>
      <c r="G104" s="19">
        <v>6000000</v>
      </c>
      <c r="H104" s="262">
        <f t="shared" si="2"/>
        <v>0</v>
      </c>
    </row>
    <row r="105" spans="1:8" ht="15.75" customHeight="1">
      <c r="A105" s="30" t="s">
        <v>123</v>
      </c>
      <c r="B105" s="44" t="s">
        <v>8</v>
      </c>
      <c r="C105" s="222" t="s">
        <v>11</v>
      </c>
      <c r="D105" s="222"/>
      <c r="E105" s="223"/>
      <c r="F105" s="224">
        <f>F106+F108</f>
        <v>40000</v>
      </c>
      <c r="G105" s="224">
        <f>G106+G108</f>
        <v>377000</v>
      </c>
      <c r="H105" s="262">
        <f t="shared" si="2"/>
        <v>337000</v>
      </c>
    </row>
    <row r="106" spans="1:8" ht="30" customHeight="1">
      <c r="A106" s="225" t="s">
        <v>124</v>
      </c>
      <c r="B106" s="220" t="s">
        <v>8</v>
      </c>
      <c r="C106" s="221" t="s">
        <v>11</v>
      </c>
      <c r="D106" s="205" t="s">
        <v>125</v>
      </c>
      <c r="E106" s="215"/>
      <c r="F106" s="216">
        <f>F107</f>
        <v>40000</v>
      </c>
      <c r="G106" s="216">
        <f>G107</f>
        <v>40000</v>
      </c>
      <c r="H106" s="262">
        <f t="shared" si="2"/>
        <v>0</v>
      </c>
    </row>
    <row r="107" spans="1:8" ht="29.25" customHeight="1">
      <c r="A107" s="80" t="s">
        <v>112</v>
      </c>
      <c r="B107" s="219" t="s">
        <v>8</v>
      </c>
      <c r="C107" s="9" t="s">
        <v>11</v>
      </c>
      <c r="D107" s="8" t="s">
        <v>125</v>
      </c>
      <c r="E107" s="172" t="s">
        <v>114</v>
      </c>
      <c r="F107" s="19">
        <v>40000</v>
      </c>
      <c r="G107" s="19">
        <v>40000</v>
      </c>
      <c r="H107" s="262">
        <f t="shared" si="2"/>
        <v>0</v>
      </c>
    </row>
    <row r="108" spans="1:8" ht="17.25" customHeight="1">
      <c r="A108" s="93" t="s">
        <v>264</v>
      </c>
      <c r="B108" s="259" t="s">
        <v>8</v>
      </c>
      <c r="C108" s="260" t="s">
        <v>11</v>
      </c>
      <c r="D108" s="32" t="s">
        <v>265</v>
      </c>
      <c r="E108" s="260"/>
      <c r="F108" s="33">
        <f>F109</f>
        <v>0</v>
      </c>
      <c r="G108" s="33">
        <f>G109</f>
        <v>337000</v>
      </c>
      <c r="H108" s="262">
        <f t="shared" si="2"/>
        <v>337000</v>
      </c>
    </row>
    <row r="109" spans="1:8" ht="29.25" customHeight="1">
      <c r="A109" s="80" t="s">
        <v>112</v>
      </c>
      <c r="B109" s="219" t="s">
        <v>8</v>
      </c>
      <c r="C109" s="9" t="s">
        <v>11</v>
      </c>
      <c r="D109" s="8" t="s">
        <v>265</v>
      </c>
      <c r="E109" s="9" t="s">
        <v>114</v>
      </c>
      <c r="F109" s="19"/>
      <c r="G109" s="19">
        <v>337000</v>
      </c>
      <c r="H109" s="262">
        <f t="shared" si="2"/>
        <v>337000</v>
      </c>
    </row>
    <row r="110" spans="1:8" ht="16.5" customHeight="1">
      <c r="A110" s="30" t="s">
        <v>33</v>
      </c>
      <c r="B110" s="44" t="s">
        <v>8</v>
      </c>
      <c r="C110" s="92" t="s">
        <v>8</v>
      </c>
      <c r="D110" s="7"/>
      <c r="E110" s="164"/>
      <c r="F110" s="22">
        <f>F111</f>
        <v>39000</v>
      </c>
      <c r="G110" s="22">
        <f>G111</f>
        <v>39000</v>
      </c>
      <c r="H110" s="262">
        <f t="shared" si="2"/>
        <v>0</v>
      </c>
    </row>
    <row r="111" spans="1:8" ht="16.5" customHeight="1">
      <c r="A111" s="35" t="s">
        <v>163</v>
      </c>
      <c r="B111" s="39" t="s">
        <v>8</v>
      </c>
      <c r="C111" s="71" t="s">
        <v>8</v>
      </c>
      <c r="D111" s="32" t="s">
        <v>164</v>
      </c>
      <c r="E111" s="165"/>
      <c r="F111" s="33">
        <f>F112</f>
        <v>39000</v>
      </c>
      <c r="G111" s="33">
        <f>G112</f>
        <v>39000</v>
      </c>
      <c r="H111" s="262">
        <f t="shared" si="2"/>
        <v>0</v>
      </c>
    </row>
    <row r="112" spans="1:8" ht="16.5" customHeight="1">
      <c r="A112" s="13" t="s">
        <v>201</v>
      </c>
      <c r="B112" s="42" t="s">
        <v>8</v>
      </c>
      <c r="C112" s="69" t="s">
        <v>8</v>
      </c>
      <c r="D112" s="8" t="s">
        <v>164</v>
      </c>
      <c r="E112" s="172" t="s">
        <v>202</v>
      </c>
      <c r="F112" s="19">
        <v>39000</v>
      </c>
      <c r="G112" s="19">
        <v>39000</v>
      </c>
      <c r="H112" s="262">
        <f t="shared" si="2"/>
        <v>0</v>
      </c>
    </row>
    <row r="113" spans="1:8" ht="29.25" customHeight="1">
      <c r="A113" s="242" t="s">
        <v>23</v>
      </c>
      <c r="B113" s="243" t="s">
        <v>3</v>
      </c>
      <c r="C113" s="244"/>
      <c r="D113" s="245"/>
      <c r="E113" s="246"/>
      <c r="F113" s="241">
        <f>F114+F145+F190+F201</f>
        <v>270215196</v>
      </c>
      <c r="G113" s="241">
        <f>G114+G145+G190+G201</f>
        <v>273308531</v>
      </c>
      <c r="H113" s="262">
        <f t="shared" si="2"/>
        <v>3093335</v>
      </c>
    </row>
    <row r="114" spans="1:8" ht="15" customHeight="1">
      <c r="A114" s="30" t="s">
        <v>24</v>
      </c>
      <c r="B114" s="43" t="s">
        <v>3</v>
      </c>
      <c r="C114" s="106" t="s">
        <v>2</v>
      </c>
      <c r="D114" s="10"/>
      <c r="E114" s="184"/>
      <c r="F114" s="22">
        <f>F115+F117+F126+F132+F135+F139+F141+F143</f>
        <v>66348696</v>
      </c>
      <c r="G114" s="22">
        <f>G115+G117+G126+G132+G135+G139+G141+G143</f>
        <v>65994191</v>
      </c>
      <c r="H114" s="262">
        <f t="shared" si="2"/>
        <v>-354505</v>
      </c>
    </row>
    <row r="115" spans="1:8" ht="17.25" customHeight="1">
      <c r="A115" s="29" t="s">
        <v>177</v>
      </c>
      <c r="B115" s="41" t="s">
        <v>3</v>
      </c>
      <c r="C115" s="70" t="s">
        <v>2</v>
      </c>
      <c r="D115" s="12" t="s">
        <v>178</v>
      </c>
      <c r="E115" s="167"/>
      <c r="F115" s="18">
        <f>F116</f>
        <v>10285000</v>
      </c>
      <c r="G115" s="18">
        <f>G116</f>
        <v>10139495</v>
      </c>
      <c r="H115" s="262">
        <f t="shared" si="2"/>
        <v>-145505</v>
      </c>
    </row>
    <row r="116" spans="1:8" ht="31.5" customHeight="1">
      <c r="A116" s="80" t="s">
        <v>154</v>
      </c>
      <c r="B116" s="42" t="s">
        <v>3</v>
      </c>
      <c r="C116" s="69" t="s">
        <v>2</v>
      </c>
      <c r="D116" s="8" t="s">
        <v>178</v>
      </c>
      <c r="E116" s="172" t="s">
        <v>114</v>
      </c>
      <c r="F116" s="19">
        <v>10285000</v>
      </c>
      <c r="G116" s="19">
        <v>10139495</v>
      </c>
      <c r="H116" s="262">
        <f t="shared" si="2"/>
        <v>-145505</v>
      </c>
    </row>
    <row r="117" spans="1:8" ht="18.75" customHeight="1">
      <c r="A117" s="29" t="s">
        <v>25</v>
      </c>
      <c r="B117" s="41" t="s">
        <v>3</v>
      </c>
      <c r="C117" s="70" t="s">
        <v>2</v>
      </c>
      <c r="D117" s="12" t="s">
        <v>165</v>
      </c>
      <c r="E117" s="167"/>
      <c r="F117" s="18">
        <f>SUM(F118:F125)</f>
        <v>21517696</v>
      </c>
      <c r="G117" s="18">
        <f>SUM(G118:G125)</f>
        <v>21517696</v>
      </c>
      <c r="H117" s="262">
        <f t="shared" si="2"/>
        <v>0</v>
      </c>
    </row>
    <row r="118" spans="1:8" ht="27.75" customHeight="1">
      <c r="A118" s="80" t="s">
        <v>149</v>
      </c>
      <c r="B118" s="46" t="s">
        <v>3</v>
      </c>
      <c r="C118" s="103" t="s">
        <v>2</v>
      </c>
      <c r="D118" s="8" t="s">
        <v>165</v>
      </c>
      <c r="E118" s="177" t="s">
        <v>151</v>
      </c>
      <c r="F118" s="19">
        <f>(17773000*95%)+346</f>
        <v>16884696</v>
      </c>
      <c r="G118" s="19">
        <v>16834696</v>
      </c>
      <c r="H118" s="262">
        <f t="shared" si="2"/>
        <v>-50000</v>
      </c>
    </row>
    <row r="119" spans="1:8" ht="33" customHeight="1">
      <c r="A119" s="80" t="s">
        <v>153</v>
      </c>
      <c r="B119" s="46" t="s">
        <v>3</v>
      </c>
      <c r="C119" s="103" t="s">
        <v>2</v>
      </c>
      <c r="D119" s="8" t="s">
        <v>165</v>
      </c>
      <c r="E119" s="177" t="s">
        <v>152</v>
      </c>
      <c r="F119" s="19">
        <v>640000</v>
      </c>
      <c r="G119" s="19">
        <v>640000</v>
      </c>
      <c r="H119" s="262">
        <f t="shared" si="2"/>
        <v>0</v>
      </c>
    </row>
    <row r="120" spans="1:8" ht="25.5" customHeight="1">
      <c r="A120" s="80" t="s">
        <v>111</v>
      </c>
      <c r="B120" s="46" t="s">
        <v>3</v>
      </c>
      <c r="C120" s="103" t="s">
        <v>2</v>
      </c>
      <c r="D120" s="8" t="s">
        <v>165</v>
      </c>
      <c r="E120" s="177" t="s">
        <v>113</v>
      </c>
      <c r="F120" s="19">
        <v>100000</v>
      </c>
      <c r="G120" s="19">
        <v>95000</v>
      </c>
      <c r="H120" s="262">
        <f t="shared" si="2"/>
        <v>-5000</v>
      </c>
    </row>
    <row r="121" spans="1:8" ht="27.75" customHeight="1">
      <c r="A121" s="80" t="s">
        <v>154</v>
      </c>
      <c r="B121" s="46" t="s">
        <v>3</v>
      </c>
      <c r="C121" s="103" t="s">
        <v>2</v>
      </c>
      <c r="D121" s="8" t="s">
        <v>165</v>
      </c>
      <c r="E121" s="177" t="s">
        <v>114</v>
      </c>
      <c r="F121" s="19">
        <f>4583000-1220000</f>
        <v>3363000</v>
      </c>
      <c r="G121" s="19">
        <v>3378000</v>
      </c>
      <c r="H121" s="262">
        <f t="shared" si="2"/>
        <v>15000</v>
      </c>
    </row>
    <row r="122" spans="1:8" ht="41.25" customHeight="1">
      <c r="A122" s="201" t="s">
        <v>166</v>
      </c>
      <c r="B122" s="228" t="s">
        <v>3</v>
      </c>
      <c r="C122" s="103" t="s">
        <v>2</v>
      </c>
      <c r="D122" s="8" t="s">
        <v>165</v>
      </c>
      <c r="E122" s="177" t="s">
        <v>167</v>
      </c>
      <c r="F122" s="19">
        <f>300000*95%</f>
        <v>285000</v>
      </c>
      <c r="G122" s="19">
        <f>300000*95%</f>
        <v>285000</v>
      </c>
      <c r="H122" s="262">
        <f t="shared" si="2"/>
        <v>0</v>
      </c>
    </row>
    <row r="123" spans="1:8" ht="69" customHeight="1">
      <c r="A123" s="80" t="s">
        <v>148</v>
      </c>
      <c r="B123" s="46" t="s">
        <v>3</v>
      </c>
      <c r="C123" s="103" t="s">
        <v>2</v>
      </c>
      <c r="D123" s="8" t="s">
        <v>165</v>
      </c>
      <c r="E123" s="177" t="s">
        <v>144</v>
      </c>
      <c r="F123" s="19">
        <v>20000</v>
      </c>
      <c r="G123" s="19">
        <v>22082.13</v>
      </c>
      <c r="H123" s="262">
        <f t="shared" si="2"/>
        <v>2082.130000000001</v>
      </c>
    </row>
    <row r="124" spans="1:8" ht="22.5" customHeight="1">
      <c r="A124" s="80" t="s">
        <v>143</v>
      </c>
      <c r="B124" s="46" t="s">
        <v>3</v>
      </c>
      <c r="C124" s="103" t="s">
        <v>2</v>
      </c>
      <c r="D124" s="8" t="s">
        <v>165</v>
      </c>
      <c r="E124" s="172" t="s">
        <v>146</v>
      </c>
      <c r="F124" s="19">
        <v>200000</v>
      </c>
      <c r="G124" s="19">
        <v>240000</v>
      </c>
      <c r="H124" s="262">
        <f t="shared" si="2"/>
        <v>40000</v>
      </c>
    </row>
    <row r="125" spans="1:8" ht="19.5" customHeight="1">
      <c r="A125" s="80" t="s">
        <v>145</v>
      </c>
      <c r="B125" s="46" t="s">
        <v>3</v>
      </c>
      <c r="C125" s="103" t="s">
        <v>2</v>
      </c>
      <c r="D125" s="8" t="s">
        <v>165</v>
      </c>
      <c r="E125" s="172" t="s">
        <v>147</v>
      </c>
      <c r="F125" s="19">
        <v>25000</v>
      </c>
      <c r="G125" s="19">
        <v>22917.87</v>
      </c>
      <c r="H125" s="262">
        <f t="shared" si="2"/>
        <v>-2082.130000000001</v>
      </c>
    </row>
    <row r="126" spans="1:8" ht="51.75" customHeight="1">
      <c r="A126" s="227" t="s">
        <v>171</v>
      </c>
      <c r="B126" s="229" t="s">
        <v>3</v>
      </c>
      <c r="C126" s="230" t="s">
        <v>2</v>
      </c>
      <c r="D126" s="205" t="s">
        <v>243</v>
      </c>
      <c r="E126" s="215"/>
      <c r="F126" s="216">
        <f>SUM(F127:F131)</f>
        <v>29796000</v>
      </c>
      <c r="G126" s="216">
        <f>SUM(G127:G131)</f>
        <v>28924000</v>
      </c>
      <c r="H126" s="262">
        <f t="shared" si="2"/>
        <v>-872000</v>
      </c>
    </row>
    <row r="127" spans="1:8" ht="37.5" customHeight="1">
      <c r="A127" s="80" t="s">
        <v>149</v>
      </c>
      <c r="B127" s="46" t="s">
        <v>3</v>
      </c>
      <c r="C127" s="103" t="s">
        <v>2</v>
      </c>
      <c r="D127" s="8" t="s">
        <v>243</v>
      </c>
      <c r="E127" s="177" t="s">
        <v>151</v>
      </c>
      <c r="F127" s="19">
        <v>27929000</v>
      </c>
      <c r="G127" s="19">
        <v>27100000</v>
      </c>
      <c r="H127" s="262">
        <f t="shared" si="2"/>
        <v>-829000</v>
      </c>
    </row>
    <row r="128" spans="1:8" ht="35.25" customHeight="1">
      <c r="A128" s="80" t="s">
        <v>153</v>
      </c>
      <c r="B128" s="46" t="s">
        <v>3</v>
      </c>
      <c r="C128" s="103" t="s">
        <v>2</v>
      </c>
      <c r="D128" s="8" t="s">
        <v>243</v>
      </c>
      <c r="E128" s="177" t="s">
        <v>152</v>
      </c>
      <c r="F128" s="19">
        <v>100000</v>
      </c>
      <c r="G128" s="19">
        <v>122000</v>
      </c>
      <c r="H128" s="262">
        <f t="shared" si="2"/>
        <v>22000</v>
      </c>
    </row>
    <row r="129" spans="1:8" ht="29.25" customHeight="1">
      <c r="A129" s="80" t="s">
        <v>111</v>
      </c>
      <c r="B129" s="46" t="s">
        <v>3</v>
      </c>
      <c r="C129" s="103" t="s">
        <v>2</v>
      </c>
      <c r="D129" s="8" t="s">
        <v>243</v>
      </c>
      <c r="E129" s="177" t="s">
        <v>113</v>
      </c>
      <c r="F129" s="19">
        <v>4000</v>
      </c>
      <c r="G129" s="19">
        <v>4000</v>
      </c>
      <c r="H129" s="262">
        <f t="shared" si="2"/>
        <v>0</v>
      </c>
    </row>
    <row r="130" spans="1:8" ht="33" customHeight="1">
      <c r="A130" s="80" t="s">
        <v>154</v>
      </c>
      <c r="B130" s="46" t="s">
        <v>3</v>
      </c>
      <c r="C130" s="103" t="s">
        <v>2</v>
      </c>
      <c r="D130" s="8" t="s">
        <v>243</v>
      </c>
      <c r="E130" s="177" t="s">
        <v>114</v>
      </c>
      <c r="F130" s="19">
        <v>760000</v>
      </c>
      <c r="G130" s="19">
        <v>695000</v>
      </c>
      <c r="H130" s="262">
        <f t="shared" si="2"/>
        <v>-65000</v>
      </c>
    </row>
    <row r="131" spans="1:8" ht="42.75" customHeight="1">
      <c r="A131" s="201" t="s">
        <v>166</v>
      </c>
      <c r="B131" s="228" t="s">
        <v>3</v>
      </c>
      <c r="C131" s="103" t="s">
        <v>2</v>
      </c>
      <c r="D131" s="8" t="s">
        <v>243</v>
      </c>
      <c r="E131" s="177" t="s">
        <v>167</v>
      </c>
      <c r="F131" s="19">
        <v>1003000</v>
      </c>
      <c r="G131" s="19">
        <v>1003000</v>
      </c>
      <c r="H131" s="262">
        <f t="shared" si="2"/>
        <v>0</v>
      </c>
    </row>
    <row r="132" spans="1:8" ht="27" customHeight="1">
      <c r="A132" s="35" t="s">
        <v>92</v>
      </c>
      <c r="B132" s="39" t="s">
        <v>3</v>
      </c>
      <c r="C132" s="71" t="s">
        <v>2</v>
      </c>
      <c r="D132" s="32" t="s">
        <v>168</v>
      </c>
      <c r="E132" s="165"/>
      <c r="F132" s="33">
        <f>F133+F134</f>
        <v>1000000</v>
      </c>
      <c r="G132" s="33">
        <f>G133+G134</f>
        <v>1000000</v>
      </c>
      <c r="H132" s="262">
        <f t="shared" si="2"/>
        <v>0</v>
      </c>
    </row>
    <row r="133" spans="1:8" ht="27" customHeight="1">
      <c r="A133" s="13" t="s">
        <v>153</v>
      </c>
      <c r="B133" s="38" t="s">
        <v>3</v>
      </c>
      <c r="C133" s="69" t="s">
        <v>2</v>
      </c>
      <c r="D133" s="8" t="s">
        <v>168</v>
      </c>
      <c r="E133" s="172" t="s">
        <v>152</v>
      </c>
      <c r="F133" s="19">
        <v>900000</v>
      </c>
      <c r="G133" s="19">
        <v>900000</v>
      </c>
      <c r="H133" s="262">
        <f t="shared" si="2"/>
        <v>0</v>
      </c>
    </row>
    <row r="134" spans="1:8" ht="18.75" customHeight="1">
      <c r="A134" s="13" t="s">
        <v>108</v>
      </c>
      <c r="B134" s="38" t="s">
        <v>3</v>
      </c>
      <c r="C134" s="69" t="s">
        <v>2</v>
      </c>
      <c r="D134" s="8" t="s">
        <v>168</v>
      </c>
      <c r="E134" s="172" t="s">
        <v>107</v>
      </c>
      <c r="F134" s="19">
        <v>100000</v>
      </c>
      <c r="G134" s="19">
        <v>100000</v>
      </c>
      <c r="H134" s="262">
        <f t="shared" si="2"/>
        <v>0</v>
      </c>
    </row>
    <row r="135" spans="1:8" ht="33" customHeight="1">
      <c r="A135" s="35" t="s">
        <v>50</v>
      </c>
      <c r="B135" s="39" t="s">
        <v>3</v>
      </c>
      <c r="C135" s="71" t="s">
        <v>2</v>
      </c>
      <c r="D135" s="32" t="s">
        <v>169</v>
      </c>
      <c r="E135" s="165"/>
      <c r="F135" s="33">
        <f>SUM(F136:F138)</f>
        <v>700000</v>
      </c>
      <c r="G135" s="33">
        <f>SUM(G136:G138)</f>
        <v>700000</v>
      </c>
      <c r="H135" s="262">
        <f t="shared" si="2"/>
        <v>0</v>
      </c>
    </row>
    <row r="136" spans="1:8" ht="32.25" customHeight="1">
      <c r="A136" s="80" t="s">
        <v>154</v>
      </c>
      <c r="B136" s="64" t="s">
        <v>3</v>
      </c>
      <c r="C136" s="8" t="s">
        <v>2</v>
      </c>
      <c r="D136" s="8" t="s">
        <v>169</v>
      </c>
      <c r="E136" s="8" t="s">
        <v>114</v>
      </c>
      <c r="F136" s="19">
        <v>500000</v>
      </c>
      <c r="G136" s="19">
        <v>500000</v>
      </c>
      <c r="H136" s="262">
        <f t="shared" si="2"/>
        <v>0</v>
      </c>
    </row>
    <row r="137" spans="1:8" ht="32.25" customHeight="1">
      <c r="A137" s="80" t="s">
        <v>149</v>
      </c>
      <c r="B137" s="64" t="s">
        <v>3</v>
      </c>
      <c r="C137" s="8" t="s">
        <v>2</v>
      </c>
      <c r="D137" s="8" t="s">
        <v>169</v>
      </c>
      <c r="E137" s="8" t="s">
        <v>151</v>
      </c>
      <c r="F137" s="19">
        <v>100000</v>
      </c>
      <c r="G137" s="19">
        <v>100000</v>
      </c>
      <c r="H137" s="262">
        <f t="shared" si="2"/>
        <v>0</v>
      </c>
    </row>
    <row r="138" spans="1:8" ht="16.5" customHeight="1">
      <c r="A138" s="13" t="s">
        <v>108</v>
      </c>
      <c r="B138" s="64" t="s">
        <v>3</v>
      </c>
      <c r="C138" s="8" t="s">
        <v>2</v>
      </c>
      <c r="D138" s="8" t="s">
        <v>169</v>
      </c>
      <c r="E138" s="8" t="s">
        <v>107</v>
      </c>
      <c r="F138" s="19">
        <v>100000</v>
      </c>
      <c r="G138" s="19">
        <v>100000</v>
      </c>
      <c r="H138" s="262">
        <f t="shared" si="2"/>
        <v>0</v>
      </c>
    </row>
    <row r="139" spans="1:8" ht="27.75" customHeight="1">
      <c r="A139" s="35" t="s">
        <v>267</v>
      </c>
      <c r="B139" s="39" t="s">
        <v>3</v>
      </c>
      <c r="C139" s="71" t="s">
        <v>2</v>
      </c>
      <c r="D139" s="32" t="s">
        <v>266</v>
      </c>
      <c r="E139" s="165"/>
      <c r="F139" s="33">
        <f>F140</f>
        <v>0</v>
      </c>
      <c r="G139" s="33">
        <f>G140</f>
        <v>597000</v>
      </c>
      <c r="H139" s="262">
        <f t="shared" si="2"/>
        <v>597000</v>
      </c>
    </row>
    <row r="140" spans="1:8" ht="29.25" customHeight="1">
      <c r="A140" s="13" t="s">
        <v>201</v>
      </c>
      <c r="B140" s="38" t="s">
        <v>3</v>
      </c>
      <c r="C140" s="69" t="s">
        <v>2</v>
      </c>
      <c r="D140" s="8" t="s">
        <v>266</v>
      </c>
      <c r="E140" s="8" t="s">
        <v>202</v>
      </c>
      <c r="F140" s="19"/>
      <c r="G140" s="19">
        <v>597000</v>
      </c>
      <c r="H140" s="262">
        <f t="shared" si="2"/>
        <v>597000</v>
      </c>
    </row>
    <row r="141" spans="1:8" ht="31.5" customHeight="1">
      <c r="A141" s="35" t="s">
        <v>268</v>
      </c>
      <c r="B141" s="39" t="s">
        <v>3</v>
      </c>
      <c r="C141" s="71" t="s">
        <v>2</v>
      </c>
      <c r="D141" s="32" t="s">
        <v>269</v>
      </c>
      <c r="E141" s="165"/>
      <c r="F141" s="33">
        <f>F142</f>
        <v>0</v>
      </c>
      <c r="G141" s="33">
        <f>G142</f>
        <v>66000</v>
      </c>
      <c r="H141" s="262">
        <f aca="true" t="shared" si="3" ref="H141:H204">G141-F141</f>
        <v>66000</v>
      </c>
    </row>
    <row r="142" spans="1:8" ht="29.25" customHeight="1">
      <c r="A142" s="13" t="s">
        <v>201</v>
      </c>
      <c r="B142" s="38" t="s">
        <v>3</v>
      </c>
      <c r="C142" s="69" t="s">
        <v>2</v>
      </c>
      <c r="D142" s="8" t="s">
        <v>269</v>
      </c>
      <c r="E142" s="8" t="s">
        <v>202</v>
      </c>
      <c r="F142" s="19"/>
      <c r="G142" s="19">
        <v>66000</v>
      </c>
      <c r="H142" s="262">
        <f t="shared" si="3"/>
        <v>66000</v>
      </c>
    </row>
    <row r="143" spans="1:8" ht="15" customHeight="1">
      <c r="A143" s="35" t="s">
        <v>228</v>
      </c>
      <c r="B143" s="39" t="s">
        <v>3</v>
      </c>
      <c r="C143" s="71" t="s">
        <v>2</v>
      </c>
      <c r="D143" s="32" t="s">
        <v>245</v>
      </c>
      <c r="E143" s="165"/>
      <c r="F143" s="33">
        <f>F144</f>
        <v>3050000</v>
      </c>
      <c r="G143" s="33">
        <f>G144</f>
        <v>3050000</v>
      </c>
      <c r="H143" s="262">
        <f t="shared" si="3"/>
        <v>0</v>
      </c>
    </row>
    <row r="144" spans="1:8" ht="34.5" customHeight="1">
      <c r="A144" s="80" t="s">
        <v>154</v>
      </c>
      <c r="B144" s="38" t="s">
        <v>3</v>
      </c>
      <c r="C144" s="69" t="s">
        <v>2</v>
      </c>
      <c r="D144" s="8" t="s">
        <v>245</v>
      </c>
      <c r="E144" s="8" t="s">
        <v>114</v>
      </c>
      <c r="F144" s="19">
        <v>3050000</v>
      </c>
      <c r="G144" s="19">
        <v>3050000</v>
      </c>
      <c r="H144" s="262">
        <f t="shared" si="3"/>
        <v>0</v>
      </c>
    </row>
    <row r="145" spans="1:8" ht="15" customHeight="1">
      <c r="A145" s="30" t="s">
        <v>26</v>
      </c>
      <c r="B145" s="44" t="s">
        <v>3</v>
      </c>
      <c r="C145" s="100" t="s">
        <v>9</v>
      </c>
      <c r="D145" s="7"/>
      <c r="E145" s="187"/>
      <c r="F145" s="22">
        <f>F146+F154+F156+F163+F165+F167+F169+F172+F176</f>
        <v>183012000</v>
      </c>
      <c r="G145" s="22">
        <f>G146+G154+G156+G163+G165+G167+G169+G172+G176+G185+G187</f>
        <v>185963505</v>
      </c>
      <c r="H145" s="262">
        <f t="shared" si="3"/>
        <v>2951505</v>
      </c>
    </row>
    <row r="146" spans="1:8" ht="67.5" customHeight="1">
      <c r="A146" s="35" t="s">
        <v>58</v>
      </c>
      <c r="B146" s="45" t="s">
        <v>3</v>
      </c>
      <c r="C146" s="102" t="s">
        <v>9</v>
      </c>
      <c r="D146" s="32" t="s">
        <v>170</v>
      </c>
      <c r="E146" s="185"/>
      <c r="F146" s="33">
        <f>SUM(F147:F153)</f>
        <v>12411000</v>
      </c>
      <c r="G146" s="33">
        <f>SUM(G147:G153)</f>
        <v>12411000</v>
      </c>
      <c r="H146" s="262">
        <f t="shared" si="3"/>
        <v>0</v>
      </c>
    </row>
    <row r="147" spans="1:8" ht="32.25" customHeight="1">
      <c r="A147" s="80" t="s">
        <v>149</v>
      </c>
      <c r="B147" s="46" t="s">
        <v>3</v>
      </c>
      <c r="C147" s="103" t="s">
        <v>9</v>
      </c>
      <c r="D147" s="8" t="s">
        <v>170</v>
      </c>
      <c r="E147" s="177" t="s">
        <v>151</v>
      </c>
      <c r="F147" s="19">
        <v>8000000</v>
      </c>
      <c r="G147" s="19">
        <v>8000000</v>
      </c>
      <c r="H147" s="262">
        <f t="shared" si="3"/>
        <v>0</v>
      </c>
    </row>
    <row r="148" spans="1:8" ht="32.25" customHeight="1">
      <c r="A148" s="80" t="s">
        <v>153</v>
      </c>
      <c r="B148" s="46" t="s">
        <v>3</v>
      </c>
      <c r="C148" s="103" t="s">
        <v>9</v>
      </c>
      <c r="D148" s="8" t="s">
        <v>170</v>
      </c>
      <c r="E148" s="177" t="s">
        <v>152</v>
      </c>
      <c r="F148" s="19">
        <v>100000</v>
      </c>
      <c r="G148" s="19">
        <v>120000</v>
      </c>
      <c r="H148" s="262">
        <f t="shared" si="3"/>
        <v>20000</v>
      </c>
    </row>
    <row r="149" spans="1:8" ht="30.75" customHeight="1">
      <c r="A149" s="80" t="s">
        <v>111</v>
      </c>
      <c r="B149" s="46" t="s">
        <v>3</v>
      </c>
      <c r="C149" s="103" t="s">
        <v>9</v>
      </c>
      <c r="D149" s="8" t="s">
        <v>170</v>
      </c>
      <c r="E149" s="177" t="s">
        <v>113</v>
      </c>
      <c r="F149" s="19">
        <v>100000</v>
      </c>
      <c r="G149" s="19">
        <v>100000</v>
      </c>
      <c r="H149" s="262">
        <f t="shared" si="3"/>
        <v>0</v>
      </c>
    </row>
    <row r="150" spans="1:8" ht="23.25" customHeight="1">
      <c r="A150" s="80" t="s">
        <v>154</v>
      </c>
      <c r="B150" s="46" t="s">
        <v>3</v>
      </c>
      <c r="C150" s="103" t="s">
        <v>9</v>
      </c>
      <c r="D150" s="8" t="s">
        <v>170</v>
      </c>
      <c r="E150" s="177" t="s">
        <v>114</v>
      </c>
      <c r="F150" s="19">
        <v>3936000</v>
      </c>
      <c r="G150" s="19">
        <v>3916000</v>
      </c>
      <c r="H150" s="262">
        <f t="shared" si="3"/>
        <v>-20000</v>
      </c>
    </row>
    <row r="151" spans="1:8" ht="28.5" customHeight="1">
      <c r="A151" s="80" t="s">
        <v>173</v>
      </c>
      <c r="B151" s="46" t="s">
        <v>3</v>
      </c>
      <c r="C151" s="103" t="s">
        <v>9</v>
      </c>
      <c r="D151" s="8" t="s">
        <v>170</v>
      </c>
      <c r="E151" s="177" t="s">
        <v>174</v>
      </c>
      <c r="F151" s="19">
        <v>230000</v>
      </c>
      <c r="G151" s="19">
        <v>230000</v>
      </c>
      <c r="H151" s="262">
        <f t="shared" si="3"/>
        <v>0</v>
      </c>
    </row>
    <row r="152" spans="1:8" ht="18" customHeight="1">
      <c r="A152" s="80" t="s">
        <v>143</v>
      </c>
      <c r="B152" s="46" t="s">
        <v>3</v>
      </c>
      <c r="C152" s="103" t="s">
        <v>9</v>
      </c>
      <c r="D152" s="8" t="s">
        <v>170</v>
      </c>
      <c r="E152" s="172" t="s">
        <v>146</v>
      </c>
      <c r="F152" s="19">
        <v>35000</v>
      </c>
      <c r="G152" s="19">
        <v>35000</v>
      </c>
      <c r="H152" s="262">
        <f t="shared" si="3"/>
        <v>0</v>
      </c>
    </row>
    <row r="153" spans="1:8" ht="19.5" customHeight="1">
      <c r="A153" s="80" t="s">
        <v>145</v>
      </c>
      <c r="B153" s="46" t="s">
        <v>3</v>
      </c>
      <c r="C153" s="103" t="s">
        <v>9</v>
      </c>
      <c r="D153" s="8" t="s">
        <v>170</v>
      </c>
      <c r="E153" s="172" t="s">
        <v>147</v>
      </c>
      <c r="F153" s="19">
        <v>10000</v>
      </c>
      <c r="G153" s="19">
        <v>10000</v>
      </c>
      <c r="H153" s="262">
        <f t="shared" si="3"/>
        <v>0</v>
      </c>
    </row>
    <row r="154" spans="1:8" ht="18" customHeight="1">
      <c r="A154" s="197" t="s">
        <v>179</v>
      </c>
      <c r="B154" s="231" t="s">
        <v>3</v>
      </c>
      <c r="C154" s="232" t="s">
        <v>9</v>
      </c>
      <c r="D154" s="198" t="s">
        <v>180</v>
      </c>
      <c r="E154" s="199"/>
      <c r="F154" s="200">
        <f>F155</f>
        <v>2350000</v>
      </c>
      <c r="G154" s="200">
        <f>G155</f>
        <v>2350000</v>
      </c>
      <c r="H154" s="262">
        <f t="shared" si="3"/>
        <v>0</v>
      </c>
    </row>
    <row r="155" spans="1:8" ht="30" customHeight="1">
      <c r="A155" s="80" t="s">
        <v>154</v>
      </c>
      <c r="B155" s="46" t="s">
        <v>3</v>
      </c>
      <c r="C155" s="103" t="s">
        <v>9</v>
      </c>
      <c r="D155" s="8" t="s">
        <v>180</v>
      </c>
      <c r="E155" s="172" t="s">
        <v>114</v>
      </c>
      <c r="F155" s="19">
        <v>2350000</v>
      </c>
      <c r="G155" s="19">
        <v>2350000</v>
      </c>
      <c r="H155" s="262">
        <f t="shared" si="3"/>
        <v>0</v>
      </c>
    </row>
    <row r="156" spans="1:8" ht="18.75" customHeight="1">
      <c r="A156" s="29" t="s">
        <v>27</v>
      </c>
      <c r="B156" s="47" t="s">
        <v>3</v>
      </c>
      <c r="C156" s="101" t="s">
        <v>9</v>
      </c>
      <c r="D156" s="12" t="s">
        <v>175</v>
      </c>
      <c r="E156" s="188"/>
      <c r="F156" s="18">
        <f>SUM(F157:F162)</f>
        <v>11789000</v>
      </c>
      <c r="G156" s="18">
        <f>SUM(G157:G162)</f>
        <v>12189000</v>
      </c>
      <c r="H156" s="262">
        <f t="shared" si="3"/>
        <v>400000</v>
      </c>
    </row>
    <row r="157" spans="1:8" ht="29.25" customHeight="1">
      <c r="A157" s="80" t="s">
        <v>111</v>
      </c>
      <c r="B157" s="46" t="s">
        <v>3</v>
      </c>
      <c r="C157" s="103" t="s">
        <v>9</v>
      </c>
      <c r="D157" s="8" t="s">
        <v>175</v>
      </c>
      <c r="E157" s="177" t="s">
        <v>113</v>
      </c>
      <c r="F157" s="19">
        <v>0</v>
      </c>
      <c r="G157" s="19"/>
      <c r="H157" s="262">
        <f t="shared" si="3"/>
        <v>0</v>
      </c>
    </row>
    <row r="158" spans="1:8" ht="27" customHeight="1">
      <c r="A158" s="80" t="s">
        <v>154</v>
      </c>
      <c r="B158" s="46" t="s">
        <v>3</v>
      </c>
      <c r="C158" s="103" t="s">
        <v>9</v>
      </c>
      <c r="D158" s="8" t="s">
        <v>175</v>
      </c>
      <c r="E158" s="177" t="s">
        <v>114</v>
      </c>
      <c r="F158" s="19">
        <v>2229000</v>
      </c>
      <c r="G158" s="19">
        <v>2604000</v>
      </c>
      <c r="H158" s="262">
        <f t="shared" si="3"/>
        <v>375000</v>
      </c>
    </row>
    <row r="159" spans="1:8" ht="38.25">
      <c r="A159" s="201" t="s">
        <v>166</v>
      </c>
      <c r="B159" s="228" t="s">
        <v>3</v>
      </c>
      <c r="C159" s="103" t="s">
        <v>9</v>
      </c>
      <c r="D159" s="8" t="s">
        <v>175</v>
      </c>
      <c r="E159" s="177" t="s">
        <v>167</v>
      </c>
      <c r="F159" s="19">
        <v>8860000</v>
      </c>
      <c r="G159" s="19">
        <v>8860000</v>
      </c>
      <c r="H159" s="262">
        <f t="shared" si="3"/>
        <v>0</v>
      </c>
    </row>
    <row r="160" spans="1:8" ht="76.5">
      <c r="A160" s="255" t="s">
        <v>148</v>
      </c>
      <c r="B160" s="228" t="s">
        <v>3</v>
      </c>
      <c r="C160" s="103" t="s">
        <v>9</v>
      </c>
      <c r="D160" s="8" t="s">
        <v>175</v>
      </c>
      <c r="E160" s="177" t="s">
        <v>144</v>
      </c>
      <c r="F160" s="19">
        <v>100000</v>
      </c>
      <c r="G160" s="19">
        <v>104000</v>
      </c>
      <c r="H160" s="262">
        <f t="shared" si="3"/>
        <v>4000</v>
      </c>
    </row>
    <row r="161" spans="1:8" ht="12.75">
      <c r="A161" s="255" t="s">
        <v>143</v>
      </c>
      <c r="B161" s="228" t="s">
        <v>3</v>
      </c>
      <c r="C161" s="103" t="s">
        <v>9</v>
      </c>
      <c r="D161" s="8" t="s">
        <v>175</v>
      </c>
      <c r="E161" s="172" t="s">
        <v>146</v>
      </c>
      <c r="F161" s="19">
        <v>500000</v>
      </c>
      <c r="G161" s="19">
        <v>521000</v>
      </c>
      <c r="H161" s="262">
        <f t="shared" si="3"/>
        <v>21000</v>
      </c>
    </row>
    <row r="162" spans="1:8" ht="12.75">
      <c r="A162" s="255" t="s">
        <v>145</v>
      </c>
      <c r="B162" s="228" t="s">
        <v>3</v>
      </c>
      <c r="C162" s="103" t="s">
        <v>9</v>
      </c>
      <c r="D162" s="8" t="s">
        <v>175</v>
      </c>
      <c r="E162" s="172" t="s">
        <v>147</v>
      </c>
      <c r="F162" s="19">
        <v>100000</v>
      </c>
      <c r="G162" s="19">
        <v>100000</v>
      </c>
      <c r="H162" s="262">
        <f t="shared" si="3"/>
        <v>0</v>
      </c>
    </row>
    <row r="163" spans="1:8" ht="12.75">
      <c r="A163" s="256" t="s">
        <v>228</v>
      </c>
      <c r="B163" s="63" t="s">
        <v>3</v>
      </c>
      <c r="C163" s="71" t="s">
        <v>9</v>
      </c>
      <c r="D163" s="32" t="s">
        <v>245</v>
      </c>
      <c r="E163" s="165"/>
      <c r="F163" s="33">
        <f>F164</f>
        <v>5109000</v>
      </c>
      <c r="G163" s="33">
        <f>G164</f>
        <v>5109000</v>
      </c>
      <c r="H163" s="262">
        <f t="shared" si="3"/>
        <v>0</v>
      </c>
    </row>
    <row r="164" spans="1:8" ht="27" customHeight="1">
      <c r="A164" s="255" t="s">
        <v>154</v>
      </c>
      <c r="B164" s="64" t="s">
        <v>3</v>
      </c>
      <c r="C164" s="69" t="s">
        <v>9</v>
      </c>
      <c r="D164" s="8" t="s">
        <v>245</v>
      </c>
      <c r="E164" s="8" t="s">
        <v>114</v>
      </c>
      <c r="F164" s="19">
        <v>5109000</v>
      </c>
      <c r="G164" s="19">
        <v>5109000</v>
      </c>
      <c r="H164" s="262">
        <f t="shared" si="3"/>
        <v>0</v>
      </c>
    </row>
    <row r="165" spans="1:8" ht="15.75" customHeight="1">
      <c r="A165" s="257" t="s">
        <v>28</v>
      </c>
      <c r="B165" s="67" t="s">
        <v>3</v>
      </c>
      <c r="C165" s="101" t="s">
        <v>9</v>
      </c>
      <c r="D165" s="12" t="s">
        <v>176</v>
      </c>
      <c r="E165" s="188"/>
      <c r="F165" s="18">
        <f>F166</f>
        <v>17444000</v>
      </c>
      <c r="G165" s="18">
        <f>G166</f>
        <v>17444000</v>
      </c>
      <c r="H165" s="262">
        <f t="shared" si="3"/>
        <v>0</v>
      </c>
    </row>
    <row r="166" spans="1:8" ht="39.75" customHeight="1">
      <c r="A166" s="201" t="s">
        <v>166</v>
      </c>
      <c r="B166" s="228" t="s">
        <v>3</v>
      </c>
      <c r="C166" s="103" t="s">
        <v>9</v>
      </c>
      <c r="D166" s="8" t="s">
        <v>176</v>
      </c>
      <c r="E166" s="186" t="s">
        <v>167</v>
      </c>
      <c r="F166" s="19">
        <v>17444000</v>
      </c>
      <c r="G166" s="19">
        <v>17444000</v>
      </c>
      <c r="H166" s="262">
        <f t="shared" si="3"/>
        <v>0</v>
      </c>
    </row>
    <row r="167" spans="1:8" ht="16.5" customHeight="1">
      <c r="A167" s="257" t="s">
        <v>181</v>
      </c>
      <c r="B167" s="67" t="s">
        <v>3</v>
      </c>
      <c r="C167" s="101" t="s">
        <v>9</v>
      </c>
      <c r="D167" s="12" t="s">
        <v>182</v>
      </c>
      <c r="E167" s="188"/>
      <c r="F167" s="18">
        <f>F168</f>
        <v>50000</v>
      </c>
      <c r="G167" s="18">
        <f>G168</f>
        <v>195505</v>
      </c>
      <c r="H167" s="262">
        <f t="shared" si="3"/>
        <v>145505</v>
      </c>
    </row>
    <row r="168" spans="1:8" ht="24.75" customHeight="1">
      <c r="A168" s="255" t="s">
        <v>154</v>
      </c>
      <c r="B168" s="228" t="s">
        <v>3</v>
      </c>
      <c r="C168" s="103" t="s">
        <v>9</v>
      </c>
      <c r="D168" s="8" t="s">
        <v>182</v>
      </c>
      <c r="E168" s="186" t="s">
        <v>114</v>
      </c>
      <c r="F168" s="19">
        <v>50000</v>
      </c>
      <c r="G168" s="19">
        <v>195505</v>
      </c>
      <c r="H168" s="262">
        <f t="shared" si="3"/>
        <v>145505</v>
      </c>
    </row>
    <row r="169" spans="1:8" ht="32.25" customHeight="1">
      <c r="A169" s="35" t="s">
        <v>92</v>
      </c>
      <c r="B169" s="39" t="s">
        <v>3</v>
      </c>
      <c r="C169" s="71" t="s">
        <v>9</v>
      </c>
      <c r="D169" s="32" t="s">
        <v>168</v>
      </c>
      <c r="E169" s="165"/>
      <c r="F169" s="33">
        <f>F170+F171</f>
        <v>6478000</v>
      </c>
      <c r="G169" s="33">
        <f>G170+G171</f>
        <v>5521000</v>
      </c>
      <c r="H169" s="262">
        <f t="shared" si="3"/>
        <v>-957000</v>
      </c>
    </row>
    <row r="170" spans="1:8" ht="27" customHeight="1">
      <c r="A170" s="13" t="s">
        <v>153</v>
      </c>
      <c r="B170" s="38" t="s">
        <v>3</v>
      </c>
      <c r="C170" s="69" t="s">
        <v>9</v>
      </c>
      <c r="D170" s="8" t="s">
        <v>168</v>
      </c>
      <c r="E170" s="172" t="s">
        <v>152</v>
      </c>
      <c r="F170" s="23">
        <v>5378000</v>
      </c>
      <c r="G170" s="23">
        <v>4290000</v>
      </c>
      <c r="H170" s="262">
        <f t="shared" si="3"/>
        <v>-1088000</v>
      </c>
    </row>
    <row r="171" spans="1:8" ht="18" customHeight="1">
      <c r="A171" s="13" t="s">
        <v>108</v>
      </c>
      <c r="B171" s="38" t="s">
        <v>3</v>
      </c>
      <c r="C171" s="69" t="s">
        <v>9</v>
      </c>
      <c r="D171" s="8" t="s">
        <v>168</v>
      </c>
      <c r="E171" s="172" t="s">
        <v>107</v>
      </c>
      <c r="F171" s="19">
        <v>1100000</v>
      </c>
      <c r="G171" s="19">
        <v>1231000</v>
      </c>
      <c r="H171" s="262">
        <f t="shared" si="3"/>
        <v>131000</v>
      </c>
    </row>
    <row r="172" spans="1:8" ht="29.25" customHeight="1">
      <c r="A172" s="35" t="s">
        <v>50</v>
      </c>
      <c r="B172" s="39" t="s">
        <v>3</v>
      </c>
      <c r="C172" s="71" t="s">
        <v>9</v>
      </c>
      <c r="D172" s="32" t="s">
        <v>169</v>
      </c>
      <c r="E172" s="165"/>
      <c r="F172" s="33">
        <f>SUM(F173:F175)</f>
        <v>107000</v>
      </c>
      <c r="G172" s="33">
        <f>SUM(G173:G175)</f>
        <v>107000</v>
      </c>
      <c r="H172" s="262">
        <f t="shared" si="3"/>
        <v>0</v>
      </c>
    </row>
    <row r="173" spans="1:8" ht="33" customHeight="1">
      <c r="A173" s="80" t="s">
        <v>154</v>
      </c>
      <c r="B173" s="64" t="s">
        <v>3</v>
      </c>
      <c r="C173" s="8" t="s">
        <v>9</v>
      </c>
      <c r="D173" s="8" t="s">
        <v>169</v>
      </c>
      <c r="E173" s="8" t="s">
        <v>114</v>
      </c>
      <c r="F173" s="19">
        <v>72000</v>
      </c>
      <c r="G173" s="19">
        <v>72000</v>
      </c>
      <c r="H173" s="262">
        <f t="shared" si="3"/>
        <v>0</v>
      </c>
    </row>
    <row r="174" spans="1:8" ht="33" customHeight="1">
      <c r="A174" s="80" t="s">
        <v>149</v>
      </c>
      <c r="B174" s="64" t="s">
        <v>3</v>
      </c>
      <c r="C174" s="8" t="s">
        <v>9</v>
      </c>
      <c r="D174" s="8" t="s">
        <v>169</v>
      </c>
      <c r="E174" s="8" t="s">
        <v>151</v>
      </c>
      <c r="F174" s="19">
        <v>15000</v>
      </c>
      <c r="G174" s="19">
        <v>15000</v>
      </c>
      <c r="H174" s="262">
        <f t="shared" si="3"/>
        <v>0</v>
      </c>
    </row>
    <row r="175" spans="1:8" ht="16.5" customHeight="1">
      <c r="A175" s="13" t="s">
        <v>108</v>
      </c>
      <c r="B175" s="64" t="s">
        <v>3</v>
      </c>
      <c r="C175" s="8" t="s">
        <v>9</v>
      </c>
      <c r="D175" s="8" t="s">
        <v>169</v>
      </c>
      <c r="E175" s="8" t="s">
        <v>107</v>
      </c>
      <c r="F175" s="19">
        <v>20000</v>
      </c>
      <c r="G175" s="19">
        <v>20000</v>
      </c>
      <c r="H175" s="262">
        <f t="shared" si="3"/>
        <v>0</v>
      </c>
    </row>
    <row r="176" spans="1:8" ht="63" customHeight="1">
      <c r="A176" s="234" t="s">
        <v>183</v>
      </c>
      <c r="B176" s="233" t="s">
        <v>3</v>
      </c>
      <c r="C176" s="101" t="s">
        <v>9</v>
      </c>
      <c r="D176" s="198" t="s">
        <v>172</v>
      </c>
      <c r="E176" s="188"/>
      <c r="F176" s="18">
        <f>SUM(F177:F184)</f>
        <v>127274000</v>
      </c>
      <c r="G176" s="18">
        <f>SUM(G177:G184)</f>
        <v>129995000</v>
      </c>
      <c r="H176" s="262">
        <f t="shared" si="3"/>
        <v>2721000</v>
      </c>
    </row>
    <row r="177" spans="1:8" ht="30.75" customHeight="1">
      <c r="A177" s="80" t="s">
        <v>149</v>
      </c>
      <c r="B177" s="64" t="s">
        <v>3</v>
      </c>
      <c r="C177" s="8" t="s">
        <v>9</v>
      </c>
      <c r="D177" s="8" t="s">
        <v>172</v>
      </c>
      <c r="E177" s="177" t="s">
        <v>151</v>
      </c>
      <c r="F177" s="19">
        <v>68000000</v>
      </c>
      <c r="G177" s="19">
        <v>69085000</v>
      </c>
      <c r="H177" s="262">
        <f t="shared" si="3"/>
        <v>1085000</v>
      </c>
    </row>
    <row r="178" spans="1:8" ht="29.25" customHeight="1">
      <c r="A178" s="80" t="s">
        <v>153</v>
      </c>
      <c r="B178" s="64" t="s">
        <v>3</v>
      </c>
      <c r="C178" s="8" t="s">
        <v>9</v>
      </c>
      <c r="D178" s="8" t="s">
        <v>172</v>
      </c>
      <c r="E178" s="177" t="s">
        <v>152</v>
      </c>
      <c r="F178" s="19">
        <v>1266000</v>
      </c>
      <c r="G178" s="19">
        <v>946000</v>
      </c>
      <c r="H178" s="262">
        <f t="shared" si="3"/>
        <v>-320000</v>
      </c>
    </row>
    <row r="179" spans="1:8" ht="36" customHeight="1">
      <c r="A179" s="80" t="s">
        <v>111</v>
      </c>
      <c r="B179" s="64" t="s">
        <v>3</v>
      </c>
      <c r="C179" s="8" t="s">
        <v>9</v>
      </c>
      <c r="D179" s="8" t="s">
        <v>172</v>
      </c>
      <c r="E179" s="177" t="s">
        <v>113</v>
      </c>
      <c r="F179" s="19">
        <v>0</v>
      </c>
      <c r="G179" s="19"/>
      <c r="H179" s="262">
        <f t="shared" si="3"/>
        <v>0</v>
      </c>
    </row>
    <row r="180" spans="1:8" ht="28.5" customHeight="1">
      <c r="A180" s="80" t="s">
        <v>154</v>
      </c>
      <c r="B180" s="64" t="s">
        <v>3</v>
      </c>
      <c r="C180" s="8" t="s">
        <v>9</v>
      </c>
      <c r="D180" s="8" t="s">
        <v>172</v>
      </c>
      <c r="E180" s="177" t="s">
        <v>114</v>
      </c>
      <c r="F180" s="19">
        <v>1568000</v>
      </c>
      <c r="G180" s="19">
        <v>1883000</v>
      </c>
      <c r="H180" s="262">
        <f t="shared" si="3"/>
        <v>315000</v>
      </c>
    </row>
    <row r="181" spans="1:8" ht="40.5" customHeight="1">
      <c r="A181" s="201" t="s">
        <v>166</v>
      </c>
      <c r="B181" s="64" t="s">
        <v>3</v>
      </c>
      <c r="C181" s="8" t="s">
        <v>9</v>
      </c>
      <c r="D181" s="8" t="s">
        <v>172</v>
      </c>
      <c r="E181" s="177" t="s">
        <v>167</v>
      </c>
      <c r="F181" s="19">
        <v>56000000</v>
      </c>
      <c r="G181" s="19">
        <v>57951000</v>
      </c>
      <c r="H181" s="262">
        <f t="shared" si="3"/>
        <v>1951000</v>
      </c>
    </row>
    <row r="182" spans="1:8" ht="66.75" customHeight="1">
      <c r="A182" s="80" t="s">
        <v>148</v>
      </c>
      <c r="B182" s="64" t="s">
        <v>3</v>
      </c>
      <c r="C182" s="8" t="s">
        <v>9</v>
      </c>
      <c r="D182" s="8" t="s">
        <v>172</v>
      </c>
      <c r="E182" s="177" t="s">
        <v>144</v>
      </c>
      <c r="F182" s="19">
        <v>300000</v>
      </c>
      <c r="G182" s="19"/>
      <c r="H182" s="262">
        <f t="shared" si="3"/>
        <v>-300000</v>
      </c>
    </row>
    <row r="183" spans="1:8" ht="17.25" customHeight="1">
      <c r="A183" s="80" t="s">
        <v>143</v>
      </c>
      <c r="B183" s="64" t="s">
        <v>3</v>
      </c>
      <c r="C183" s="8" t="s">
        <v>9</v>
      </c>
      <c r="D183" s="8" t="s">
        <v>172</v>
      </c>
      <c r="E183" s="172" t="s">
        <v>146</v>
      </c>
      <c r="F183" s="19">
        <v>120000</v>
      </c>
      <c r="G183" s="19">
        <v>108000</v>
      </c>
      <c r="H183" s="262">
        <f t="shared" si="3"/>
        <v>-12000</v>
      </c>
    </row>
    <row r="184" spans="1:8" ht="16.5" customHeight="1">
      <c r="A184" s="80" t="s">
        <v>145</v>
      </c>
      <c r="B184" s="64" t="s">
        <v>3</v>
      </c>
      <c r="C184" s="8" t="s">
        <v>9</v>
      </c>
      <c r="D184" s="8" t="s">
        <v>172</v>
      </c>
      <c r="E184" s="172" t="s">
        <v>147</v>
      </c>
      <c r="F184" s="19">
        <v>20000</v>
      </c>
      <c r="G184" s="19">
        <v>22000</v>
      </c>
      <c r="H184" s="262">
        <f t="shared" si="3"/>
        <v>2000</v>
      </c>
    </row>
    <row r="185" spans="1:8" ht="39.75" customHeight="1">
      <c r="A185" s="234" t="s">
        <v>270</v>
      </c>
      <c r="B185" s="233" t="s">
        <v>3</v>
      </c>
      <c r="C185" s="101" t="s">
        <v>9</v>
      </c>
      <c r="D185" s="198" t="s">
        <v>271</v>
      </c>
      <c r="E185" s="188"/>
      <c r="F185" s="18">
        <f>F186</f>
        <v>0</v>
      </c>
      <c r="G185" s="18">
        <f>G186</f>
        <v>52000</v>
      </c>
      <c r="H185" s="262">
        <f t="shared" si="3"/>
        <v>52000</v>
      </c>
    </row>
    <row r="186" spans="1:8" ht="29.25" customHeight="1">
      <c r="A186" s="80" t="s">
        <v>149</v>
      </c>
      <c r="B186" s="64" t="s">
        <v>3</v>
      </c>
      <c r="C186" s="8" t="s">
        <v>9</v>
      </c>
      <c r="D186" s="8" t="s">
        <v>271</v>
      </c>
      <c r="E186" s="177" t="s">
        <v>151</v>
      </c>
      <c r="F186" s="19"/>
      <c r="G186" s="19">
        <v>52000</v>
      </c>
      <c r="H186" s="262">
        <f t="shared" si="3"/>
        <v>52000</v>
      </c>
    </row>
    <row r="187" spans="1:8" ht="40.5" customHeight="1">
      <c r="A187" s="234" t="s">
        <v>272</v>
      </c>
      <c r="B187" s="233" t="s">
        <v>3</v>
      </c>
      <c r="C187" s="101" t="s">
        <v>9</v>
      </c>
      <c r="D187" s="198" t="s">
        <v>273</v>
      </c>
      <c r="E187" s="188"/>
      <c r="F187" s="18">
        <f>F188</f>
        <v>0</v>
      </c>
      <c r="G187" s="18">
        <f>G188+G189</f>
        <v>590000</v>
      </c>
      <c r="H187" s="262">
        <f t="shared" si="3"/>
        <v>590000</v>
      </c>
    </row>
    <row r="188" spans="1:8" ht="29.25" customHeight="1">
      <c r="A188" s="80" t="s">
        <v>154</v>
      </c>
      <c r="B188" s="64" t="s">
        <v>3</v>
      </c>
      <c r="C188" s="8" t="s">
        <v>9</v>
      </c>
      <c r="D188" s="8" t="s">
        <v>273</v>
      </c>
      <c r="E188" s="177" t="s">
        <v>114</v>
      </c>
      <c r="F188" s="19"/>
      <c r="G188" s="19">
        <f>257140+31860</f>
        <v>289000</v>
      </c>
      <c r="H188" s="262">
        <f t="shared" si="3"/>
        <v>289000</v>
      </c>
    </row>
    <row r="189" spans="1:8" ht="19.5" customHeight="1">
      <c r="A189" s="13" t="s">
        <v>108</v>
      </c>
      <c r="B189" s="64" t="s">
        <v>3</v>
      </c>
      <c r="C189" s="8" t="s">
        <v>9</v>
      </c>
      <c r="D189" s="8" t="s">
        <v>273</v>
      </c>
      <c r="E189" s="177" t="s">
        <v>107</v>
      </c>
      <c r="F189" s="19"/>
      <c r="G189" s="19">
        <v>301000</v>
      </c>
      <c r="H189" s="262">
        <f t="shared" si="3"/>
        <v>301000</v>
      </c>
    </row>
    <row r="190" spans="1:8" ht="12.75">
      <c r="A190" s="155" t="s">
        <v>104</v>
      </c>
      <c r="B190" s="156" t="s">
        <v>3</v>
      </c>
      <c r="C190" s="166" t="s">
        <v>3</v>
      </c>
      <c r="D190" s="157"/>
      <c r="E190" s="189"/>
      <c r="F190" s="158">
        <f>F191</f>
        <v>314000</v>
      </c>
      <c r="G190" s="158">
        <f>G191+G195+G198</f>
        <v>2668400</v>
      </c>
      <c r="H190" s="262">
        <f t="shared" si="3"/>
        <v>2354400</v>
      </c>
    </row>
    <row r="191" spans="1:8" ht="12.75">
      <c r="A191" s="112" t="s">
        <v>105</v>
      </c>
      <c r="B191" s="66" t="s">
        <v>3</v>
      </c>
      <c r="C191" s="71" t="s">
        <v>3</v>
      </c>
      <c r="D191" s="32" t="s">
        <v>184</v>
      </c>
      <c r="E191" s="62"/>
      <c r="F191" s="33">
        <f>F193</f>
        <v>314000</v>
      </c>
      <c r="G191" s="33">
        <f>SUM(G192:G194)</f>
        <v>313999.99999999994</v>
      </c>
      <c r="H191" s="262">
        <f t="shared" si="3"/>
        <v>0</v>
      </c>
    </row>
    <row r="192" spans="1:8" ht="25.5">
      <c r="A192" s="80" t="s">
        <v>149</v>
      </c>
      <c r="B192" s="46" t="s">
        <v>3</v>
      </c>
      <c r="C192" s="103" t="s">
        <v>3</v>
      </c>
      <c r="D192" s="8" t="s">
        <v>184</v>
      </c>
      <c r="E192" s="172" t="s">
        <v>151</v>
      </c>
      <c r="F192" s="33"/>
      <c r="G192" s="19">
        <v>5423.97</v>
      </c>
      <c r="H192" s="262">
        <f t="shared" si="3"/>
        <v>5423.97</v>
      </c>
    </row>
    <row r="193" spans="1:8" ht="25.5">
      <c r="A193" s="80" t="s">
        <v>154</v>
      </c>
      <c r="B193" s="46" t="s">
        <v>3</v>
      </c>
      <c r="C193" s="103" t="s">
        <v>3</v>
      </c>
      <c r="D193" s="8" t="s">
        <v>184</v>
      </c>
      <c r="E193" s="186" t="s">
        <v>114</v>
      </c>
      <c r="F193" s="19">
        <v>314000</v>
      </c>
      <c r="G193" s="19">
        <v>303152.06</v>
      </c>
      <c r="H193" s="262">
        <f t="shared" si="3"/>
        <v>-10847.940000000002</v>
      </c>
    </row>
    <row r="194" spans="1:8" ht="12.75">
      <c r="A194" s="13" t="s">
        <v>108</v>
      </c>
      <c r="B194" s="46" t="s">
        <v>3</v>
      </c>
      <c r="C194" s="103" t="s">
        <v>3</v>
      </c>
      <c r="D194" s="8" t="s">
        <v>184</v>
      </c>
      <c r="E194" s="186" t="s">
        <v>107</v>
      </c>
      <c r="F194" s="19"/>
      <c r="G194" s="19">
        <v>5423.97</v>
      </c>
      <c r="H194" s="262">
        <f t="shared" si="3"/>
        <v>5423.97</v>
      </c>
    </row>
    <row r="195" spans="1:8" ht="12.75">
      <c r="A195" s="112" t="s">
        <v>274</v>
      </c>
      <c r="B195" s="66" t="s">
        <v>3</v>
      </c>
      <c r="C195" s="71" t="s">
        <v>3</v>
      </c>
      <c r="D195" s="32" t="s">
        <v>275</v>
      </c>
      <c r="E195" s="62"/>
      <c r="F195" s="33">
        <f>F197</f>
        <v>0</v>
      </c>
      <c r="G195" s="33">
        <f>SUM(G196:G197)</f>
        <v>2119000</v>
      </c>
      <c r="H195" s="262">
        <f t="shared" si="3"/>
        <v>2119000</v>
      </c>
    </row>
    <row r="196" spans="1:8" ht="25.5">
      <c r="A196" s="80" t="s">
        <v>154</v>
      </c>
      <c r="B196" s="46" t="s">
        <v>3</v>
      </c>
      <c r="C196" s="103" t="s">
        <v>3</v>
      </c>
      <c r="D196" s="8" t="s">
        <v>275</v>
      </c>
      <c r="E196" s="172" t="s">
        <v>114</v>
      </c>
      <c r="F196" s="33"/>
      <c r="G196" s="19">
        <v>943485</v>
      </c>
      <c r="H196" s="262">
        <f t="shared" si="3"/>
        <v>943485</v>
      </c>
    </row>
    <row r="197" spans="1:8" ht="12.75">
      <c r="A197" s="13" t="s">
        <v>108</v>
      </c>
      <c r="B197" s="46" t="s">
        <v>3</v>
      </c>
      <c r="C197" s="103" t="s">
        <v>3</v>
      </c>
      <c r="D197" s="8" t="s">
        <v>275</v>
      </c>
      <c r="E197" s="186" t="s">
        <v>107</v>
      </c>
      <c r="F197" s="19"/>
      <c r="G197" s="19">
        <v>1175515</v>
      </c>
      <c r="H197" s="262">
        <f t="shared" si="3"/>
        <v>1175515</v>
      </c>
    </row>
    <row r="198" spans="1:8" ht="25.5">
      <c r="A198" s="112" t="s">
        <v>276</v>
      </c>
      <c r="B198" s="66" t="s">
        <v>3</v>
      </c>
      <c r="C198" s="71" t="s">
        <v>3</v>
      </c>
      <c r="D198" s="32" t="s">
        <v>277</v>
      </c>
      <c r="E198" s="62"/>
      <c r="F198" s="33">
        <f>F200</f>
        <v>0</v>
      </c>
      <c r="G198" s="33">
        <f>SUM(G199:G200)</f>
        <v>235400</v>
      </c>
      <c r="H198" s="262">
        <f t="shared" si="3"/>
        <v>235400</v>
      </c>
    </row>
    <row r="199" spans="1:8" ht="25.5">
      <c r="A199" s="80" t="s">
        <v>154</v>
      </c>
      <c r="B199" s="46" t="s">
        <v>3</v>
      </c>
      <c r="C199" s="103" t="s">
        <v>3</v>
      </c>
      <c r="D199" s="8" t="s">
        <v>277</v>
      </c>
      <c r="E199" s="172" t="s">
        <v>114</v>
      </c>
      <c r="F199" s="33"/>
      <c r="G199" s="19">
        <v>104789</v>
      </c>
      <c r="H199" s="262">
        <f t="shared" si="3"/>
        <v>104789</v>
      </c>
    </row>
    <row r="200" spans="1:8" ht="15.75" customHeight="1">
      <c r="A200" s="13" t="s">
        <v>108</v>
      </c>
      <c r="B200" s="46" t="s">
        <v>3</v>
      </c>
      <c r="C200" s="103" t="s">
        <v>3</v>
      </c>
      <c r="D200" s="8" t="s">
        <v>277</v>
      </c>
      <c r="E200" s="186" t="s">
        <v>107</v>
      </c>
      <c r="F200" s="19"/>
      <c r="G200" s="19">
        <v>130611</v>
      </c>
      <c r="H200" s="262">
        <f t="shared" si="3"/>
        <v>130611</v>
      </c>
    </row>
    <row r="201" spans="1:8" ht="12.75">
      <c r="A201" s="30" t="s">
        <v>29</v>
      </c>
      <c r="B201" s="44" t="s">
        <v>3</v>
      </c>
      <c r="C201" s="92" t="s">
        <v>5</v>
      </c>
      <c r="D201" s="7"/>
      <c r="E201" s="164"/>
      <c r="F201" s="20">
        <f>F202+F212+F215</f>
        <v>20540500</v>
      </c>
      <c r="G201" s="20">
        <f>G202+G210+G212+G215</f>
        <v>18682435</v>
      </c>
      <c r="H201" s="262">
        <f t="shared" si="3"/>
        <v>-1858065</v>
      </c>
    </row>
    <row r="202" spans="1:8" ht="17.25" customHeight="1">
      <c r="A202" s="29" t="s">
        <v>185</v>
      </c>
      <c r="B202" s="47" t="s">
        <v>3</v>
      </c>
      <c r="C202" s="70" t="s">
        <v>5</v>
      </c>
      <c r="D202" s="12" t="s">
        <v>186</v>
      </c>
      <c r="E202" s="167"/>
      <c r="F202" s="18">
        <f>SUM(F203:F209)</f>
        <v>12540500</v>
      </c>
      <c r="G202" s="18">
        <f>SUM(G203:G209)</f>
        <v>9849100</v>
      </c>
      <c r="H202" s="262">
        <f t="shared" si="3"/>
        <v>-2691400</v>
      </c>
    </row>
    <row r="203" spans="1:8" ht="25.5">
      <c r="A203" s="80" t="s">
        <v>149</v>
      </c>
      <c r="B203" s="46" t="s">
        <v>3</v>
      </c>
      <c r="C203" s="69" t="s">
        <v>5</v>
      </c>
      <c r="D203" s="8" t="s">
        <v>186</v>
      </c>
      <c r="E203" s="177" t="s">
        <v>151</v>
      </c>
      <c r="F203" s="19">
        <f>9190000*95%</f>
        <v>8730500</v>
      </c>
      <c r="G203" s="19">
        <f>9190000*95%</f>
        <v>8730500</v>
      </c>
      <c r="H203" s="262">
        <f t="shared" si="3"/>
        <v>0</v>
      </c>
    </row>
    <row r="204" spans="1:8" ht="24.75" customHeight="1">
      <c r="A204" s="80" t="s">
        <v>153</v>
      </c>
      <c r="B204" s="46" t="s">
        <v>3</v>
      </c>
      <c r="C204" s="69" t="s">
        <v>5</v>
      </c>
      <c r="D204" s="8" t="s">
        <v>186</v>
      </c>
      <c r="E204" s="177" t="s">
        <v>152</v>
      </c>
      <c r="F204" s="19">
        <v>130000</v>
      </c>
      <c r="G204" s="19">
        <v>130000</v>
      </c>
      <c r="H204" s="262">
        <f t="shared" si="3"/>
        <v>0</v>
      </c>
    </row>
    <row r="205" spans="1:8" ht="29.25" customHeight="1">
      <c r="A205" s="80" t="s">
        <v>111</v>
      </c>
      <c r="B205" s="46" t="s">
        <v>3</v>
      </c>
      <c r="C205" s="69" t="s">
        <v>5</v>
      </c>
      <c r="D205" s="8" t="s">
        <v>186</v>
      </c>
      <c r="E205" s="177" t="s">
        <v>113</v>
      </c>
      <c r="F205" s="19">
        <v>100000</v>
      </c>
      <c r="G205" s="19">
        <v>100000</v>
      </c>
      <c r="H205" s="262">
        <f aca="true" t="shared" si="4" ref="H205:H270">G205-F205</f>
        <v>0</v>
      </c>
    </row>
    <row r="206" spans="1:8" ht="28.5" customHeight="1">
      <c r="A206" s="80" t="s">
        <v>154</v>
      </c>
      <c r="B206" s="46" t="s">
        <v>3</v>
      </c>
      <c r="C206" s="69" t="s">
        <v>5</v>
      </c>
      <c r="D206" s="8" t="s">
        <v>186</v>
      </c>
      <c r="E206" s="177" t="s">
        <v>114</v>
      </c>
      <c r="F206" s="19">
        <v>260000</v>
      </c>
      <c r="G206" s="19">
        <v>510000</v>
      </c>
      <c r="H206" s="262">
        <f t="shared" si="4"/>
        <v>250000</v>
      </c>
    </row>
    <row r="207" spans="1:8" ht="17.25" customHeight="1">
      <c r="A207" s="80" t="s">
        <v>143</v>
      </c>
      <c r="B207" s="46" t="s">
        <v>3</v>
      </c>
      <c r="C207" s="69" t="s">
        <v>5</v>
      </c>
      <c r="D207" s="8" t="s">
        <v>186</v>
      </c>
      <c r="E207" s="172" t="s">
        <v>146</v>
      </c>
      <c r="F207" s="19">
        <v>300000</v>
      </c>
      <c r="G207" s="19">
        <v>40000</v>
      </c>
      <c r="H207" s="262">
        <f t="shared" si="4"/>
        <v>-260000</v>
      </c>
    </row>
    <row r="208" spans="1:8" ht="19.5" customHeight="1">
      <c r="A208" s="80" t="s">
        <v>145</v>
      </c>
      <c r="B208" s="46" t="s">
        <v>3</v>
      </c>
      <c r="C208" s="69" t="s">
        <v>5</v>
      </c>
      <c r="D208" s="8" t="s">
        <v>186</v>
      </c>
      <c r="E208" s="172" t="s">
        <v>147</v>
      </c>
      <c r="F208" s="19">
        <v>20000</v>
      </c>
      <c r="G208" s="19">
        <v>30000</v>
      </c>
      <c r="H208" s="262">
        <f t="shared" si="4"/>
        <v>10000</v>
      </c>
    </row>
    <row r="209" spans="1:11" ht="19.5" customHeight="1">
      <c r="A209" s="95" t="s">
        <v>142</v>
      </c>
      <c r="B209" s="46" t="s">
        <v>3</v>
      </c>
      <c r="C209" s="69" t="s">
        <v>5</v>
      </c>
      <c r="D209" s="8" t="s">
        <v>186</v>
      </c>
      <c r="E209" s="172" t="s">
        <v>97</v>
      </c>
      <c r="F209" s="19">
        <v>3000000</v>
      </c>
      <c r="G209" s="19">
        <v>308600</v>
      </c>
      <c r="H209" s="262">
        <f t="shared" si="4"/>
        <v>-2691400</v>
      </c>
      <c r="I209">
        <v>1291400</v>
      </c>
      <c r="J209">
        <v>373609.36</v>
      </c>
      <c r="K209">
        <v>1400000</v>
      </c>
    </row>
    <row r="210" spans="1:8" ht="27.75" customHeight="1">
      <c r="A210" s="35" t="s">
        <v>278</v>
      </c>
      <c r="B210" s="45" t="s">
        <v>3</v>
      </c>
      <c r="C210" s="71" t="s">
        <v>5</v>
      </c>
      <c r="D210" s="32" t="s">
        <v>245</v>
      </c>
      <c r="E210" s="165"/>
      <c r="F210" s="33">
        <f>F211</f>
        <v>0</v>
      </c>
      <c r="G210" s="33">
        <f>G211</f>
        <v>833335</v>
      </c>
      <c r="H210" s="262">
        <f t="shared" si="4"/>
        <v>833335</v>
      </c>
    </row>
    <row r="211" spans="1:8" ht="24.75" customHeight="1">
      <c r="A211" s="80" t="s">
        <v>154</v>
      </c>
      <c r="B211" s="46" t="s">
        <v>3</v>
      </c>
      <c r="C211" s="69" t="s">
        <v>5</v>
      </c>
      <c r="D211" s="8" t="s">
        <v>245</v>
      </c>
      <c r="E211" s="177" t="s">
        <v>114</v>
      </c>
      <c r="F211" s="19"/>
      <c r="G211" s="19">
        <v>833335</v>
      </c>
      <c r="H211" s="262">
        <f t="shared" si="4"/>
        <v>833335</v>
      </c>
    </row>
    <row r="212" spans="1:8" ht="18.75" customHeight="1">
      <c r="A212" s="35" t="s">
        <v>187</v>
      </c>
      <c r="B212" s="45" t="s">
        <v>3</v>
      </c>
      <c r="C212" s="71" t="s">
        <v>5</v>
      </c>
      <c r="D212" s="32" t="s">
        <v>188</v>
      </c>
      <c r="E212" s="165"/>
      <c r="F212" s="33">
        <f>F213+F214</f>
        <v>5600000</v>
      </c>
      <c r="G212" s="33">
        <f>G213+G214</f>
        <v>5600000</v>
      </c>
      <c r="H212" s="262">
        <f t="shared" si="4"/>
        <v>0</v>
      </c>
    </row>
    <row r="213" spans="1:8" ht="30.75" customHeight="1">
      <c r="A213" s="80" t="s">
        <v>154</v>
      </c>
      <c r="B213" s="46" t="s">
        <v>3</v>
      </c>
      <c r="C213" s="69" t="s">
        <v>5</v>
      </c>
      <c r="D213" s="8" t="s">
        <v>188</v>
      </c>
      <c r="E213" s="177" t="s">
        <v>114</v>
      </c>
      <c r="F213" s="19">
        <v>3200000</v>
      </c>
      <c r="G213" s="19">
        <v>5600000</v>
      </c>
      <c r="H213" s="262">
        <f t="shared" si="4"/>
        <v>2400000</v>
      </c>
    </row>
    <row r="214" spans="1:8" ht="18.75" customHeight="1">
      <c r="A214" s="13" t="s">
        <v>108</v>
      </c>
      <c r="B214" s="46" t="s">
        <v>3</v>
      </c>
      <c r="C214" s="69" t="s">
        <v>5</v>
      </c>
      <c r="D214" s="8" t="s">
        <v>188</v>
      </c>
      <c r="E214" s="177" t="s">
        <v>107</v>
      </c>
      <c r="F214" s="19">
        <v>2400000</v>
      </c>
      <c r="G214" s="19"/>
      <c r="H214" s="262">
        <f t="shared" si="4"/>
        <v>-2400000</v>
      </c>
    </row>
    <row r="215" spans="1:8" ht="28.5" customHeight="1">
      <c r="A215" s="35" t="s">
        <v>90</v>
      </c>
      <c r="B215" s="45" t="s">
        <v>3</v>
      </c>
      <c r="C215" s="71" t="s">
        <v>5</v>
      </c>
      <c r="D215" s="32" t="s">
        <v>189</v>
      </c>
      <c r="E215" s="165"/>
      <c r="F215" s="33">
        <f>F216+F217</f>
        <v>2400000</v>
      </c>
      <c r="G215" s="33">
        <f>G216+G217</f>
        <v>2400000</v>
      </c>
      <c r="H215" s="262">
        <f t="shared" si="4"/>
        <v>0</v>
      </c>
    </row>
    <row r="216" spans="1:8" ht="23.25" customHeight="1">
      <c r="A216" s="80" t="s">
        <v>154</v>
      </c>
      <c r="B216" s="46" t="s">
        <v>3</v>
      </c>
      <c r="C216" s="69" t="s">
        <v>5</v>
      </c>
      <c r="D216" s="8" t="s">
        <v>189</v>
      </c>
      <c r="E216" s="177" t="s">
        <v>114</v>
      </c>
      <c r="F216" s="19">
        <v>1600000</v>
      </c>
      <c r="G216" s="19">
        <v>2400000</v>
      </c>
      <c r="H216" s="262">
        <f t="shared" si="4"/>
        <v>800000</v>
      </c>
    </row>
    <row r="217" spans="1:8" ht="15.75" customHeight="1">
      <c r="A217" s="13" t="s">
        <v>108</v>
      </c>
      <c r="B217" s="46" t="s">
        <v>3</v>
      </c>
      <c r="C217" s="69" t="s">
        <v>5</v>
      </c>
      <c r="D217" s="8" t="s">
        <v>189</v>
      </c>
      <c r="E217" s="177" t="s">
        <v>107</v>
      </c>
      <c r="F217" s="19">
        <v>800000</v>
      </c>
      <c r="G217" s="19"/>
      <c r="H217" s="262">
        <f t="shared" si="4"/>
        <v>-800000</v>
      </c>
    </row>
    <row r="218" spans="1:8" ht="15.75">
      <c r="A218" s="57" t="s">
        <v>82</v>
      </c>
      <c r="B218" s="49" t="s">
        <v>4</v>
      </c>
      <c r="C218" s="99"/>
      <c r="D218" s="14"/>
      <c r="E218" s="183"/>
      <c r="F218" s="21">
        <f>F219</f>
        <v>11588000</v>
      </c>
      <c r="G218" s="21">
        <f>G219</f>
        <v>11588000</v>
      </c>
      <c r="H218" s="262">
        <f t="shared" si="4"/>
        <v>0</v>
      </c>
    </row>
    <row r="219" spans="1:8" ht="12.75">
      <c r="A219" s="30" t="s">
        <v>30</v>
      </c>
      <c r="B219" s="40" t="s">
        <v>4</v>
      </c>
      <c r="C219" s="92" t="s">
        <v>2</v>
      </c>
      <c r="D219" s="7"/>
      <c r="E219" s="164"/>
      <c r="F219" s="22">
        <f>F220+F222+F226+F230+F234+F237+F245+F247+F249+F251</f>
        <v>11588000</v>
      </c>
      <c r="G219" s="22">
        <f>G220+G222+G226+G230+G234+G237+G245+G247+G249+G251</f>
        <v>11588000</v>
      </c>
      <c r="H219" s="262">
        <f t="shared" si="4"/>
        <v>0</v>
      </c>
    </row>
    <row r="220" spans="1:8" ht="38.25">
      <c r="A220" s="147" t="s">
        <v>98</v>
      </c>
      <c r="B220" s="39" t="s">
        <v>4</v>
      </c>
      <c r="C220" s="71" t="s">
        <v>2</v>
      </c>
      <c r="D220" s="32" t="s">
        <v>190</v>
      </c>
      <c r="E220" s="165"/>
      <c r="F220" s="33">
        <f>F221</f>
        <v>10000</v>
      </c>
      <c r="G220" s="33">
        <f>G221</f>
        <v>10000</v>
      </c>
      <c r="H220" s="262">
        <f t="shared" si="4"/>
        <v>0</v>
      </c>
    </row>
    <row r="221" spans="1:8" ht="25.5">
      <c r="A221" s="80" t="s">
        <v>154</v>
      </c>
      <c r="B221" s="38" t="s">
        <v>4</v>
      </c>
      <c r="C221" s="69" t="s">
        <v>2</v>
      </c>
      <c r="D221" s="8" t="s">
        <v>190</v>
      </c>
      <c r="E221" s="172" t="s">
        <v>114</v>
      </c>
      <c r="F221" s="19">
        <v>10000</v>
      </c>
      <c r="G221" s="19">
        <v>10000</v>
      </c>
      <c r="H221" s="262">
        <f t="shared" si="4"/>
        <v>0</v>
      </c>
    </row>
    <row r="222" spans="1:8" ht="38.25">
      <c r="A222" s="147" t="s">
        <v>99</v>
      </c>
      <c r="B222" s="139" t="s">
        <v>4</v>
      </c>
      <c r="C222" s="141" t="s">
        <v>2</v>
      </c>
      <c r="D222" s="140" t="s">
        <v>191</v>
      </c>
      <c r="E222" s="176"/>
      <c r="F222" s="142">
        <f>SUM(F223:F225)</f>
        <v>500000</v>
      </c>
      <c r="G222" s="142">
        <f>SUM(G223:G225)</f>
        <v>500000</v>
      </c>
      <c r="H222" s="262">
        <f t="shared" si="4"/>
        <v>0</v>
      </c>
    </row>
    <row r="223" spans="1:8" ht="34.5" customHeight="1">
      <c r="A223" s="80" t="s">
        <v>149</v>
      </c>
      <c r="B223" s="143" t="s">
        <v>4</v>
      </c>
      <c r="C223" s="145" t="s">
        <v>2</v>
      </c>
      <c r="D223" s="144" t="s">
        <v>191</v>
      </c>
      <c r="E223" s="177" t="s">
        <v>151</v>
      </c>
      <c r="F223" s="146">
        <v>440000</v>
      </c>
      <c r="G223" s="146">
        <v>440000</v>
      </c>
      <c r="H223" s="262">
        <f t="shared" si="4"/>
        <v>0</v>
      </c>
    </row>
    <row r="224" spans="1:8" ht="30" customHeight="1">
      <c r="A224" s="80" t="s">
        <v>153</v>
      </c>
      <c r="B224" s="143" t="s">
        <v>4</v>
      </c>
      <c r="C224" s="145" t="s">
        <v>2</v>
      </c>
      <c r="D224" s="144" t="s">
        <v>191</v>
      </c>
      <c r="E224" s="177" t="s">
        <v>152</v>
      </c>
      <c r="F224" s="146">
        <v>4000</v>
      </c>
      <c r="G224" s="146">
        <v>4000</v>
      </c>
      <c r="H224" s="262">
        <f t="shared" si="4"/>
        <v>0</v>
      </c>
    </row>
    <row r="225" spans="1:8" ht="30" customHeight="1">
      <c r="A225" s="80" t="s">
        <v>154</v>
      </c>
      <c r="B225" s="143" t="s">
        <v>4</v>
      </c>
      <c r="C225" s="145" t="s">
        <v>2</v>
      </c>
      <c r="D225" s="144" t="s">
        <v>191</v>
      </c>
      <c r="E225" s="172" t="s">
        <v>114</v>
      </c>
      <c r="F225" s="146">
        <v>56000</v>
      </c>
      <c r="G225" s="146">
        <v>56000</v>
      </c>
      <c r="H225" s="262">
        <f t="shared" si="4"/>
        <v>0</v>
      </c>
    </row>
    <row r="226" spans="1:8" ht="38.25">
      <c r="A226" s="35" t="s">
        <v>84</v>
      </c>
      <c r="B226" s="39" t="s">
        <v>4</v>
      </c>
      <c r="C226" s="71" t="s">
        <v>2</v>
      </c>
      <c r="D226" s="32" t="s">
        <v>192</v>
      </c>
      <c r="E226" s="165"/>
      <c r="F226" s="33">
        <f>SUM(F227:F229)</f>
        <v>280000</v>
      </c>
      <c r="G226" s="33">
        <f>SUM(G227:G229)</f>
        <v>280000</v>
      </c>
      <c r="H226" s="262">
        <f t="shared" si="4"/>
        <v>0</v>
      </c>
    </row>
    <row r="227" spans="1:8" ht="25.5">
      <c r="A227" s="80" t="s">
        <v>149</v>
      </c>
      <c r="B227" s="143" t="s">
        <v>4</v>
      </c>
      <c r="C227" s="145" t="s">
        <v>2</v>
      </c>
      <c r="D227" s="144" t="s">
        <v>192</v>
      </c>
      <c r="E227" s="177" t="s">
        <v>151</v>
      </c>
      <c r="F227" s="146">
        <v>160000</v>
      </c>
      <c r="G227" s="146">
        <v>160000</v>
      </c>
      <c r="H227" s="262">
        <f t="shared" si="4"/>
        <v>0</v>
      </c>
    </row>
    <row r="228" spans="1:8" ht="25.5">
      <c r="A228" s="80" t="s">
        <v>153</v>
      </c>
      <c r="B228" s="143" t="s">
        <v>4</v>
      </c>
      <c r="C228" s="145" t="s">
        <v>2</v>
      </c>
      <c r="D228" s="144" t="s">
        <v>192</v>
      </c>
      <c r="E228" s="177" t="s">
        <v>152</v>
      </c>
      <c r="F228" s="146">
        <v>4000</v>
      </c>
      <c r="G228" s="146">
        <v>4000</v>
      </c>
      <c r="H228" s="262">
        <f t="shared" si="4"/>
        <v>0</v>
      </c>
    </row>
    <row r="229" spans="1:8" ht="25.5">
      <c r="A229" s="80" t="s">
        <v>154</v>
      </c>
      <c r="B229" s="143" t="s">
        <v>4</v>
      </c>
      <c r="C229" s="145" t="s">
        <v>2</v>
      </c>
      <c r="D229" s="144" t="s">
        <v>192</v>
      </c>
      <c r="E229" s="172" t="s">
        <v>114</v>
      </c>
      <c r="F229" s="146">
        <v>116000</v>
      </c>
      <c r="G229" s="146">
        <v>116000</v>
      </c>
      <c r="H229" s="262">
        <f t="shared" si="4"/>
        <v>0</v>
      </c>
    </row>
    <row r="230" spans="1:8" ht="38.25">
      <c r="A230" s="35" t="s">
        <v>231</v>
      </c>
      <c r="B230" s="39" t="s">
        <v>4</v>
      </c>
      <c r="C230" s="71" t="s">
        <v>2</v>
      </c>
      <c r="D230" s="32" t="s">
        <v>232</v>
      </c>
      <c r="E230" s="165"/>
      <c r="F230" s="33">
        <f>SUM(F231:F233)</f>
        <v>500000</v>
      </c>
      <c r="G230" s="33">
        <f>SUM(G231:G233)</f>
        <v>500000</v>
      </c>
      <c r="H230" s="262">
        <f t="shared" si="4"/>
        <v>0</v>
      </c>
    </row>
    <row r="231" spans="1:8" ht="25.5">
      <c r="A231" s="80" t="s">
        <v>149</v>
      </c>
      <c r="B231" s="143" t="s">
        <v>4</v>
      </c>
      <c r="C231" s="145" t="s">
        <v>2</v>
      </c>
      <c r="D231" s="144" t="s">
        <v>232</v>
      </c>
      <c r="E231" s="177" t="s">
        <v>151</v>
      </c>
      <c r="F231" s="146">
        <v>330000</v>
      </c>
      <c r="G231" s="146">
        <v>330000</v>
      </c>
      <c r="H231" s="262">
        <f t="shared" si="4"/>
        <v>0</v>
      </c>
    </row>
    <row r="232" spans="1:8" ht="25.5">
      <c r="A232" s="80" t="s">
        <v>153</v>
      </c>
      <c r="B232" s="143" t="s">
        <v>4</v>
      </c>
      <c r="C232" s="145" t="s">
        <v>2</v>
      </c>
      <c r="D232" s="144" t="s">
        <v>232</v>
      </c>
      <c r="E232" s="177" t="s">
        <v>152</v>
      </c>
      <c r="F232" s="146">
        <v>10000</v>
      </c>
      <c r="G232" s="146">
        <v>10000</v>
      </c>
      <c r="H232" s="262">
        <f t="shared" si="4"/>
        <v>0</v>
      </c>
    </row>
    <row r="233" spans="1:8" ht="25.5">
      <c r="A233" s="80" t="s">
        <v>154</v>
      </c>
      <c r="B233" s="143" t="s">
        <v>4</v>
      </c>
      <c r="C233" s="145" t="s">
        <v>2</v>
      </c>
      <c r="D233" s="144" t="s">
        <v>232</v>
      </c>
      <c r="E233" s="172" t="s">
        <v>114</v>
      </c>
      <c r="F233" s="146">
        <v>160000</v>
      </c>
      <c r="G233" s="146">
        <v>160000</v>
      </c>
      <c r="H233" s="262">
        <f t="shared" si="4"/>
        <v>0</v>
      </c>
    </row>
    <row r="234" spans="1:8" ht="12.75">
      <c r="A234" s="211" t="s">
        <v>193</v>
      </c>
      <c r="B234" s="39" t="s">
        <v>4</v>
      </c>
      <c r="C234" s="71" t="s">
        <v>2</v>
      </c>
      <c r="D234" s="32" t="s">
        <v>194</v>
      </c>
      <c r="E234" s="165"/>
      <c r="F234" s="33">
        <f>F236</f>
        <v>315000</v>
      </c>
      <c r="G234" s="33">
        <f>G235+G236</f>
        <v>315000</v>
      </c>
      <c r="H234" s="262">
        <f t="shared" si="4"/>
        <v>0</v>
      </c>
    </row>
    <row r="235" spans="1:8" ht="25.5">
      <c r="A235" s="80" t="s">
        <v>153</v>
      </c>
      <c r="B235" s="48" t="s">
        <v>4</v>
      </c>
      <c r="C235" s="69" t="s">
        <v>2</v>
      </c>
      <c r="D235" s="8" t="s">
        <v>194</v>
      </c>
      <c r="E235" s="172" t="s">
        <v>152</v>
      </c>
      <c r="F235" s="33"/>
      <c r="G235" s="19">
        <v>10000</v>
      </c>
      <c r="H235" s="262">
        <f t="shared" si="4"/>
        <v>10000</v>
      </c>
    </row>
    <row r="236" spans="1:8" ht="25.5">
      <c r="A236" s="80" t="s">
        <v>154</v>
      </c>
      <c r="B236" s="48" t="s">
        <v>4</v>
      </c>
      <c r="C236" s="69" t="s">
        <v>2</v>
      </c>
      <c r="D236" s="8" t="s">
        <v>194</v>
      </c>
      <c r="E236" s="172" t="s">
        <v>114</v>
      </c>
      <c r="F236" s="19">
        <v>315000</v>
      </c>
      <c r="G236" s="19">
        <v>305000</v>
      </c>
      <c r="H236" s="262">
        <f t="shared" si="4"/>
        <v>-10000</v>
      </c>
    </row>
    <row r="237" spans="1:8" ht="12.75">
      <c r="A237" s="211" t="s">
        <v>31</v>
      </c>
      <c r="B237" s="39" t="s">
        <v>4</v>
      </c>
      <c r="C237" s="71" t="s">
        <v>2</v>
      </c>
      <c r="D237" s="32" t="s">
        <v>195</v>
      </c>
      <c r="E237" s="165"/>
      <c r="F237" s="33">
        <f>SUM(F238:F244)</f>
        <v>9423000</v>
      </c>
      <c r="G237" s="33">
        <f>SUM(G238:G244)</f>
        <v>9423000</v>
      </c>
      <c r="H237" s="262">
        <f t="shared" si="4"/>
        <v>0</v>
      </c>
    </row>
    <row r="238" spans="1:8" ht="25.5">
      <c r="A238" s="80" t="s">
        <v>149</v>
      </c>
      <c r="B238" s="48" t="s">
        <v>4</v>
      </c>
      <c r="C238" s="69" t="s">
        <v>2</v>
      </c>
      <c r="D238" s="8" t="s">
        <v>195</v>
      </c>
      <c r="E238" s="177" t="s">
        <v>151</v>
      </c>
      <c r="F238" s="19">
        <f>8600000*95%</f>
        <v>8170000</v>
      </c>
      <c r="G238" s="19">
        <f>8600000*95%</f>
        <v>8170000</v>
      </c>
      <c r="H238" s="262">
        <f t="shared" si="4"/>
        <v>0</v>
      </c>
    </row>
    <row r="239" spans="1:8" ht="25.5">
      <c r="A239" s="80" t="s">
        <v>153</v>
      </c>
      <c r="B239" s="48" t="s">
        <v>4</v>
      </c>
      <c r="C239" s="69" t="s">
        <v>2</v>
      </c>
      <c r="D239" s="8" t="s">
        <v>195</v>
      </c>
      <c r="E239" s="177" t="s">
        <v>152</v>
      </c>
      <c r="F239" s="19">
        <v>80000</v>
      </c>
      <c r="G239" s="19">
        <v>80000</v>
      </c>
      <c r="H239" s="262">
        <f t="shared" si="4"/>
        <v>0</v>
      </c>
    </row>
    <row r="240" spans="1:8" ht="25.5">
      <c r="A240" s="80" t="s">
        <v>111</v>
      </c>
      <c r="B240" s="48" t="s">
        <v>4</v>
      </c>
      <c r="C240" s="69" t="s">
        <v>2</v>
      </c>
      <c r="D240" s="8" t="s">
        <v>195</v>
      </c>
      <c r="E240" s="177" t="s">
        <v>113</v>
      </c>
      <c r="F240" s="19">
        <v>100000</v>
      </c>
      <c r="G240" s="19">
        <v>95000</v>
      </c>
      <c r="H240" s="262">
        <f t="shared" si="4"/>
        <v>-5000</v>
      </c>
    </row>
    <row r="241" spans="1:8" ht="23.25" customHeight="1">
      <c r="A241" s="80" t="s">
        <v>154</v>
      </c>
      <c r="B241" s="48" t="s">
        <v>4</v>
      </c>
      <c r="C241" s="69" t="s">
        <v>2</v>
      </c>
      <c r="D241" s="8" t="s">
        <v>195</v>
      </c>
      <c r="E241" s="172" t="s">
        <v>114</v>
      </c>
      <c r="F241" s="19">
        <f>1257000-224000</f>
        <v>1033000</v>
      </c>
      <c r="G241" s="19">
        <v>1038000</v>
      </c>
      <c r="H241" s="262">
        <f t="shared" si="4"/>
        <v>5000</v>
      </c>
    </row>
    <row r="242" spans="1:8" ht="69" customHeight="1">
      <c r="A242" s="80" t="s">
        <v>148</v>
      </c>
      <c r="B242" s="48" t="s">
        <v>4</v>
      </c>
      <c r="C242" s="69" t="s">
        <v>2</v>
      </c>
      <c r="D242" s="8" t="s">
        <v>195</v>
      </c>
      <c r="E242" s="172" t="s">
        <v>144</v>
      </c>
      <c r="F242" s="19"/>
      <c r="G242" s="19">
        <v>2000</v>
      </c>
      <c r="H242" s="262">
        <f t="shared" si="4"/>
        <v>2000</v>
      </c>
    </row>
    <row r="243" spans="1:8" ht="12.75">
      <c r="A243" s="80" t="s">
        <v>143</v>
      </c>
      <c r="B243" s="48" t="s">
        <v>4</v>
      </c>
      <c r="C243" s="69" t="s">
        <v>2</v>
      </c>
      <c r="D243" s="8" t="s">
        <v>195</v>
      </c>
      <c r="E243" s="172" t="s">
        <v>146</v>
      </c>
      <c r="F243" s="19">
        <v>30000</v>
      </c>
      <c r="G243" s="19">
        <v>30000</v>
      </c>
      <c r="H243" s="262">
        <f t="shared" si="4"/>
        <v>0</v>
      </c>
    </row>
    <row r="244" spans="1:8" ht="12.75">
      <c r="A244" s="80" t="s">
        <v>145</v>
      </c>
      <c r="B244" s="48" t="s">
        <v>4</v>
      </c>
      <c r="C244" s="69" t="s">
        <v>2</v>
      </c>
      <c r="D244" s="8" t="s">
        <v>195</v>
      </c>
      <c r="E244" s="172" t="s">
        <v>147</v>
      </c>
      <c r="F244" s="19">
        <v>10000</v>
      </c>
      <c r="G244" s="19">
        <v>8000</v>
      </c>
      <c r="H244" s="262">
        <f t="shared" si="4"/>
        <v>-2000</v>
      </c>
    </row>
    <row r="245" spans="1:8" ht="12.75">
      <c r="A245" s="35" t="s">
        <v>69</v>
      </c>
      <c r="B245" s="45" t="s">
        <v>4</v>
      </c>
      <c r="C245" s="71" t="s">
        <v>2</v>
      </c>
      <c r="D245" s="32" t="s">
        <v>196</v>
      </c>
      <c r="E245" s="165"/>
      <c r="F245" s="33">
        <f>F246</f>
        <v>100000</v>
      </c>
      <c r="G245" s="33">
        <f>G246</f>
        <v>100000</v>
      </c>
      <c r="H245" s="262">
        <f t="shared" si="4"/>
        <v>0</v>
      </c>
    </row>
    <row r="246" spans="1:8" ht="25.5">
      <c r="A246" s="80" t="s">
        <v>154</v>
      </c>
      <c r="B246" s="46" t="s">
        <v>4</v>
      </c>
      <c r="C246" s="69" t="s">
        <v>2</v>
      </c>
      <c r="D246" s="8" t="s">
        <v>196</v>
      </c>
      <c r="E246" s="172" t="s">
        <v>114</v>
      </c>
      <c r="F246" s="19">
        <v>100000</v>
      </c>
      <c r="G246" s="19">
        <v>100000</v>
      </c>
      <c r="H246" s="262">
        <f t="shared" si="4"/>
        <v>0</v>
      </c>
    </row>
    <row r="247" spans="1:8" ht="25.5">
      <c r="A247" s="35" t="s">
        <v>90</v>
      </c>
      <c r="B247" s="45" t="s">
        <v>4</v>
      </c>
      <c r="C247" s="71" t="s">
        <v>2</v>
      </c>
      <c r="D247" s="32" t="s">
        <v>197</v>
      </c>
      <c r="E247" s="165"/>
      <c r="F247" s="33">
        <f>F248</f>
        <v>150000</v>
      </c>
      <c r="G247" s="33">
        <f>G248</f>
        <v>150000</v>
      </c>
      <c r="H247" s="262">
        <f t="shared" si="4"/>
        <v>0</v>
      </c>
    </row>
    <row r="248" spans="1:8" ht="25.5">
      <c r="A248" s="80" t="s">
        <v>154</v>
      </c>
      <c r="B248" s="46" t="s">
        <v>4</v>
      </c>
      <c r="C248" s="69" t="s">
        <v>2</v>
      </c>
      <c r="D248" s="8" t="s">
        <v>197</v>
      </c>
      <c r="E248" s="172" t="s">
        <v>114</v>
      </c>
      <c r="F248" s="19">
        <v>150000</v>
      </c>
      <c r="G248" s="19">
        <v>150000</v>
      </c>
      <c r="H248" s="262">
        <f t="shared" si="4"/>
        <v>0</v>
      </c>
    </row>
    <row r="249" spans="1:8" ht="12.75">
      <c r="A249" s="35" t="s">
        <v>100</v>
      </c>
      <c r="B249" s="45" t="s">
        <v>4</v>
      </c>
      <c r="C249" s="71" t="s">
        <v>2</v>
      </c>
      <c r="D249" s="32" t="s">
        <v>198</v>
      </c>
      <c r="E249" s="165"/>
      <c r="F249" s="33">
        <f>F250</f>
        <v>200000</v>
      </c>
      <c r="G249" s="33">
        <f>G250</f>
        <v>200000</v>
      </c>
      <c r="H249" s="262">
        <f t="shared" si="4"/>
        <v>0</v>
      </c>
    </row>
    <row r="250" spans="1:8" ht="26.25" customHeight="1">
      <c r="A250" s="80" t="s">
        <v>154</v>
      </c>
      <c r="B250" s="46" t="s">
        <v>4</v>
      </c>
      <c r="C250" s="69" t="s">
        <v>2</v>
      </c>
      <c r="D250" s="8" t="s">
        <v>198</v>
      </c>
      <c r="E250" s="172" t="s">
        <v>114</v>
      </c>
      <c r="F250" s="19">
        <v>200000</v>
      </c>
      <c r="G250" s="19">
        <v>200000</v>
      </c>
      <c r="H250" s="262">
        <f t="shared" si="4"/>
        <v>0</v>
      </c>
    </row>
    <row r="251" spans="1:8" ht="12.75">
      <c r="A251" s="35" t="s">
        <v>101</v>
      </c>
      <c r="B251" s="45" t="s">
        <v>4</v>
      </c>
      <c r="C251" s="71" t="s">
        <v>2</v>
      </c>
      <c r="D251" s="32" t="s">
        <v>199</v>
      </c>
      <c r="E251" s="165"/>
      <c r="F251" s="33">
        <f>F252</f>
        <v>110000</v>
      </c>
      <c r="G251" s="33">
        <f>G252</f>
        <v>110000</v>
      </c>
      <c r="H251" s="262">
        <f t="shared" si="4"/>
        <v>0</v>
      </c>
    </row>
    <row r="252" spans="1:8" ht="25.5">
      <c r="A252" s="80" t="s">
        <v>154</v>
      </c>
      <c r="B252" s="46" t="s">
        <v>4</v>
      </c>
      <c r="C252" s="69" t="s">
        <v>2</v>
      </c>
      <c r="D252" s="8" t="s">
        <v>199</v>
      </c>
      <c r="E252" s="172" t="s">
        <v>114</v>
      </c>
      <c r="F252" s="19">
        <v>110000</v>
      </c>
      <c r="G252" s="19">
        <v>110000</v>
      </c>
      <c r="H252" s="262">
        <f t="shared" si="4"/>
        <v>0</v>
      </c>
    </row>
    <row r="253" spans="1:8" ht="17.25" customHeight="1">
      <c r="A253" s="242" t="s">
        <v>13</v>
      </c>
      <c r="B253" s="247" t="s">
        <v>7</v>
      </c>
      <c r="C253" s="244"/>
      <c r="D253" s="245"/>
      <c r="E253" s="246"/>
      <c r="F253" s="248">
        <f>F254+F257+F262+F276</f>
        <v>51166000</v>
      </c>
      <c r="G253" s="248">
        <f>G254+G257+G262+G276</f>
        <v>62311888.269999996</v>
      </c>
      <c r="H253" s="262">
        <f t="shared" si="4"/>
        <v>11145888.269999996</v>
      </c>
    </row>
    <row r="254" spans="1:8" ht="12.75">
      <c r="A254" s="28" t="s">
        <v>18</v>
      </c>
      <c r="B254" s="37" t="s">
        <v>7</v>
      </c>
      <c r="C254" s="92" t="s">
        <v>2</v>
      </c>
      <c r="D254" s="7"/>
      <c r="E254" s="164"/>
      <c r="F254" s="20">
        <f>F255</f>
        <v>4000000</v>
      </c>
      <c r="G254" s="20">
        <f>G255</f>
        <v>4000000</v>
      </c>
      <c r="H254" s="262">
        <f t="shared" si="4"/>
        <v>0</v>
      </c>
    </row>
    <row r="255" spans="1:8" ht="15.75" customHeight="1">
      <c r="A255" s="35" t="s">
        <v>37</v>
      </c>
      <c r="B255" s="39" t="s">
        <v>7</v>
      </c>
      <c r="C255" s="71" t="s">
        <v>2</v>
      </c>
      <c r="D255" s="32" t="s">
        <v>200</v>
      </c>
      <c r="E255" s="165"/>
      <c r="F255" s="33">
        <f>F256</f>
        <v>4000000</v>
      </c>
      <c r="G255" s="33">
        <f>G256</f>
        <v>4000000</v>
      </c>
      <c r="H255" s="262">
        <f t="shared" si="4"/>
        <v>0</v>
      </c>
    </row>
    <row r="256" spans="1:8" ht="14.25" customHeight="1">
      <c r="A256" s="13" t="s">
        <v>203</v>
      </c>
      <c r="B256" s="48" t="s">
        <v>7</v>
      </c>
      <c r="C256" s="69" t="s">
        <v>2</v>
      </c>
      <c r="D256" s="8" t="s">
        <v>200</v>
      </c>
      <c r="E256" s="172" t="s">
        <v>204</v>
      </c>
      <c r="F256" s="19">
        <v>4000000</v>
      </c>
      <c r="G256" s="19">
        <v>4000000</v>
      </c>
      <c r="H256" s="262">
        <f t="shared" si="4"/>
        <v>0</v>
      </c>
    </row>
    <row r="257" spans="1:8" ht="18" customHeight="1">
      <c r="A257" s="28" t="s">
        <v>14</v>
      </c>
      <c r="B257" s="37" t="s">
        <v>7</v>
      </c>
      <c r="C257" s="92" t="s">
        <v>9</v>
      </c>
      <c r="D257" s="8"/>
      <c r="E257" s="172"/>
      <c r="F257" s="20">
        <f>F258+F260</f>
        <v>22731000</v>
      </c>
      <c r="G257" s="20">
        <f>G258+G260</f>
        <v>22767000</v>
      </c>
      <c r="H257" s="262">
        <f t="shared" si="4"/>
        <v>36000</v>
      </c>
    </row>
    <row r="258" spans="1:8" ht="53.25" customHeight="1">
      <c r="A258" s="236" t="s">
        <v>52</v>
      </c>
      <c r="B258" s="213" t="s">
        <v>7</v>
      </c>
      <c r="C258" s="215" t="s">
        <v>9</v>
      </c>
      <c r="D258" s="205" t="s">
        <v>205</v>
      </c>
      <c r="E258" s="215"/>
      <c r="F258" s="216">
        <f>F259</f>
        <v>21887000</v>
      </c>
      <c r="G258" s="216">
        <f>G259</f>
        <v>21887000</v>
      </c>
      <c r="H258" s="262">
        <f t="shared" si="4"/>
        <v>0</v>
      </c>
    </row>
    <row r="259" spans="1:8" ht="38.25">
      <c r="A259" s="58" t="s">
        <v>166</v>
      </c>
      <c r="B259" s="38" t="s">
        <v>7</v>
      </c>
      <c r="C259" s="69" t="s">
        <v>9</v>
      </c>
      <c r="D259" s="8" t="s">
        <v>205</v>
      </c>
      <c r="E259" s="172" t="s">
        <v>167</v>
      </c>
      <c r="F259" s="19">
        <v>21887000</v>
      </c>
      <c r="G259" s="19">
        <v>21887000</v>
      </c>
      <c r="H259" s="262">
        <f t="shared" si="4"/>
        <v>0</v>
      </c>
    </row>
    <row r="260" spans="1:8" ht="127.5">
      <c r="A260" s="235" t="s">
        <v>47</v>
      </c>
      <c r="B260" s="39" t="s">
        <v>7</v>
      </c>
      <c r="C260" s="71" t="s">
        <v>9</v>
      </c>
      <c r="D260" s="32" t="s">
        <v>206</v>
      </c>
      <c r="E260" s="165"/>
      <c r="F260" s="33">
        <f>F261</f>
        <v>844000</v>
      </c>
      <c r="G260" s="33">
        <f>G261</f>
        <v>880000</v>
      </c>
      <c r="H260" s="262">
        <f t="shared" si="4"/>
        <v>36000</v>
      </c>
    </row>
    <row r="261" spans="1:8" ht="27.75" customHeight="1">
      <c r="A261" s="13" t="s">
        <v>201</v>
      </c>
      <c r="B261" s="38" t="s">
        <v>7</v>
      </c>
      <c r="C261" s="69" t="s">
        <v>9</v>
      </c>
      <c r="D261" s="8" t="s">
        <v>206</v>
      </c>
      <c r="E261" s="172" t="s">
        <v>107</v>
      </c>
      <c r="F261" s="23">
        <v>844000</v>
      </c>
      <c r="G261" s="23">
        <v>880000</v>
      </c>
      <c r="H261" s="262">
        <f t="shared" si="4"/>
        <v>36000</v>
      </c>
    </row>
    <row r="262" spans="1:8" ht="12.75">
      <c r="A262" s="28" t="s">
        <v>15</v>
      </c>
      <c r="B262" s="37" t="s">
        <v>7</v>
      </c>
      <c r="C262" s="92" t="s">
        <v>11</v>
      </c>
      <c r="D262" s="8"/>
      <c r="E262" s="172"/>
      <c r="F262" s="20">
        <f>F267+F269+F272+F274</f>
        <v>860000</v>
      </c>
      <c r="G262" s="20">
        <f>G263+G265+G267+G269+G272+G274</f>
        <v>9743888.27</v>
      </c>
      <c r="H262" s="262">
        <f t="shared" si="4"/>
        <v>8883888.27</v>
      </c>
    </row>
    <row r="263" spans="1:8" ht="12.75">
      <c r="A263" s="35" t="s">
        <v>285</v>
      </c>
      <c r="B263" s="39" t="s">
        <v>7</v>
      </c>
      <c r="C263" s="71" t="s">
        <v>11</v>
      </c>
      <c r="D263" s="32" t="s">
        <v>279</v>
      </c>
      <c r="E263" s="165"/>
      <c r="F263" s="33">
        <f>F264</f>
        <v>0</v>
      </c>
      <c r="G263" s="33">
        <f>G264</f>
        <v>3019474.51</v>
      </c>
      <c r="H263" s="262">
        <f t="shared" si="4"/>
        <v>3019474.51</v>
      </c>
    </row>
    <row r="264" spans="1:8" ht="25.5">
      <c r="A264" s="13" t="s">
        <v>280</v>
      </c>
      <c r="B264" s="38" t="s">
        <v>7</v>
      </c>
      <c r="C264" s="69" t="s">
        <v>11</v>
      </c>
      <c r="D264" s="8" t="s">
        <v>279</v>
      </c>
      <c r="E264" s="172" t="s">
        <v>202</v>
      </c>
      <c r="F264" s="23"/>
      <c r="G264" s="23">
        <v>3019474.51</v>
      </c>
      <c r="H264" s="262">
        <f t="shared" si="4"/>
        <v>3019474.51</v>
      </c>
    </row>
    <row r="265" spans="1:8" ht="20.25" customHeight="1">
      <c r="A265" s="35" t="s">
        <v>286</v>
      </c>
      <c r="B265" s="39" t="s">
        <v>7</v>
      </c>
      <c r="C265" s="71" t="s">
        <v>11</v>
      </c>
      <c r="D265" s="32" t="s">
        <v>287</v>
      </c>
      <c r="E265" s="165"/>
      <c r="F265" s="33">
        <f>F266</f>
        <v>0</v>
      </c>
      <c r="G265" s="33">
        <f>G266</f>
        <v>546413.76</v>
      </c>
      <c r="H265" s="262">
        <f>G265-F265</f>
        <v>546413.76</v>
      </c>
    </row>
    <row r="266" spans="1:8" ht="25.5">
      <c r="A266" s="13" t="s">
        <v>280</v>
      </c>
      <c r="B266" s="38" t="s">
        <v>7</v>
      </c>
      <c r="C266" s="69" t="s">
        <v>11</v>
      </c>
      <c r="D266" s="8" t="s">
        <v>287</v>
      </c>
      <c r="E266" s="172" t="s">
        <v>202</v>
      </c>
      <c r="F266" s="23"/>
      <c r="G266" s="23">
        <v>546413.76</v>
      </c>
      <c r="H266" s="262">
        <f>G266-F266</f>
        <v>546413.76</v>
      </c>
    </row>
    <row r="267" spans="1:8" ht="25.5">
      <c r="A267" s="35" t="s">
        <v>50</v>
      </c>
      <c r="B267" s="39" t="s">
        <v>7</v>
      </c>
      <c r="C267" s="71" t="s">
        <v>11</v>
      </c>
      <c r="D267" s="32" t="s">
        <v>207</v>
      </c>
      <c r="E267" s="165"/>
      <c r="F267" s="33">
        <f>F268</f>
        <v>40000</v>
      </c>
      <c r="G267" s="33">
        <f>G268</f>
        <v>40000</v>
      </c>
      <c r="H267" s="262">
        <f t="shared" si="4"/>
        <v>0</v>
      </c>
    </row>
    <row r="268" spans="1:8" ht="25.5">
      <c r="A268" s="13" t="s">
        <v>201</v>
      </c>
      <c r="B268" s="38" t="s">
        <v>7</v>
      </c>
      <c r="C268" s="69" t="s">
        <v>11</v>
      </c>
      <c r="D268" s="8" t="s">
        <v>207</v>
      </c>
      <c r="E268" s="172" t="s">
        <v>202</v>
      </c>
      <c r="F268" s="23">
        <v>40000</v>
      </c>
      <c r="G268" s="23">
        <v>40000</v>
      </c>
      <c r="H268" s="262">
        <f t="shared" si="4"/>
        <v>0</v>
      </c>
    </row>
    <row r="269" spans="1:8" ht="25.5">
      <c r="A269" s="35" t="s">
        <v>85</v>
      </c>
      <c r="B269" s="39" t="s">
        <v>7</v>
      </c>
      <c r="C269" s="71" t="s">
        <v>11</v>
      </c>
      <c r="D269" s="32" t="s">
        <v>244</v>
      </c>
      <c r="E269" s="165"/>
      <c r="F269" s="33">
        <f>F270</f>
        <v>0</v>
      </c>
      <c r="G269" s="33">
        <f>SUM(G270:G271)</f>
        <v>5318000</v>
      </c>
      <c r="H269" s="262">
        <f t="shared" si="4"/>
        <v>5318000</v>
      </c>
    </row>
    <row r="270" spans="1:8" ht="25.5">
      <c r="A270" s="13" t="s">
        <v>201</v>
      </c>
      <c r="B270" s="48" t="s">
        <v>7</v>
      </c>
      <c r="C270" s="69" t="s">
        <v>11</v>
      </c>
      <c r="D270" s="8" t="s">
        <v>244</v>
      </c>
      <c r="E270" s="172" t="s">
        <v>202</v>
      </c>
      <c r="F270" s="19"/>
      <c r="G270" s="19">
        <v>2608000</v>
      </c>
      <c r="H270" s="262">
        <f t="shared" si="4"/>
        <v>2608000</v>
      </c>
    </row>
    <row r="271" spans="1:8" ht="25.5">
      <c r="A271" s="13" t="s">
        <v>201</v>
      </c>
      <c r="B271" s="48" t="s">
        <v>7</v>
      </c>
      <c r="C271" s="69" t="s">
        <v>11</v>
      </c>
      <c r="D271" s="8" t="s">
        <v>244</v>
      </c>
      <c r="E271" s="261" t="s">
        <v>107</v>
      </c>
      <c r="F271" s="19"/>
      <c r="G271" s="19">
        <v>2710000</v>
      </c>
      <c r="H271" s="262">
        <f aca="true" t="shared" si="5" ref="H271:H311">G271-F271</f>
        <v>2710000</v>
      </c>
    </row>
    <row r="272" spans="1:8" ht="12.75">
      <c r="A272" s="35" t="s">
        <v>48</v>
      </c>
      <c r="B272" s="50" t="s">
        <v>7</v>
      </c>
      <c r="C272" s="104" t="s">
        <v>11</v>
      </c>
      <c r="D272" s="32" t="s">
        <v>208</v>
      </c>
      <c r="E272" s="32"/>
      <c r="F272" s="33">
        <f>F273</f>
        <v>600000</v>
      </c>
      <c r="G272" s="33">
        <f>G273</f>
        <v>600000</v>
      </c>
      <c r="H272" s="262">
        <f t="shared" si="5"/>
        <v>0</v>
      </c>
    </row>
    <row r="273" spans="1:8" ht="25.5">
      <c r="A273" s="13" t="s">
        <v>201</v>
      </c>
      <c r="B273" s="38" t="s">
        <v>7</v>
      </c>
      <c r="C273" s="69" t="s">
        <v>11</v>
      </c>
      <c r="D273" s="8" t="s">
        <v>208</v>
      </c>
      <c r="E273" s="172" t="s">
        <v>107</v>
      </c>
      <c r="F273" s="81">
        <v>600000</v>
      </c>
      <c r="G273" s="81">
        <v>600000</v>
      </c>
      <c r="H273" s="262">
        <f t="shared" si="5"/>
        <v>0</v>
      </c>
    </row>
    <row r="274" spans="1:8" ht="17.25" customHeight="1">
      <c r="A274" s="35" t="s">
        <v>106</v>
      </c>
      <c r="B274" s="50" t="s">
        <v>7</v>
      </c>
      <c r="C274" s="104" t="s">
        <v>11</v>
      </c>
      <c r="D274" s="32" t="s">
        <v>209</v>
      </c>
      <c r="E274" s="190"/>
      <c r="F274" s="33">
        <f>F275</f>
        <v>220000</v>
      </c>
      <c r="G274" s="33">
        <f>G275</f>
        <v>220000</v>
      </c>
      <c r="H274" s="262">
        <f t="shared" si="5"/>
        <v>0</v>
      </c>
    </row>
    <row r="275" spans="1:8" ht="32.25" customHeight="1">
      <c r="A275" s="13" t="s">
        <v>201</v>
      </c>
      <c r="B275" s="38" t="s">
        <v>7</v>
      </c>
      <c r="C275" s="69" t="s">
        <v>11</v>
      </c>
      <c r="D275" s="8" t="s">
        <v>209</v>
      </c>
      <c r="E275" s="172" t="s">
        <v>114</v>
      </c>
      <c r="F275" s="81">
        <v>220000</v>
      </c>
      <c r="G275" s="81">
        <v>220000</v>
      </c>
      <c r="H275" s="262">
        <f t="shared" si="5"/>
        <v>0</v>
      </c>
    </row>
    <row r="276" spans="1:8" ht="12.75">
      <c r="A276" s="28" t="s">
        <v>70</v>
      </c>
      <c r="B276" s="37" t="s">
        <v>7</v>
      </c>
      <c r="C276" s="92" t="s">
        <v>12</v>
      </c>
      <c r="D276" s="11"/>
      <c r="E276" s="191"/>
      <c r="F276" s="20">
        <f>F277+F279+F285+F288+F290</f>
        <v>23575000</v>
      </c>
      <c r="G276" s="20">
        <f>G277+G279+G285+G288+G290</f>
        <v>25801000</v>
      </c>
      <c r="H276" s="262">
        <f t="shared" si="5"/>
        <v>2226000</v>
      </c>
    </row>
    <row r="277" spans="1:8" ht="63.75">
      <c r="A277" s="35" t="s">
        <v>102</v>
      </c>
      <c r="B277" s="45" t="s">
        <v>7</v>
      </c>
      <c r="C277" s="102" t="s">
        <v>12</v>
      </c>
      <c r="D277" s="32" t="s">
        <v>210</v>
      </c>
      <c r="E277" s="185"/>
      <c r="F277" s="33">
        <f>F278</f>
        <v>17948000</v>
      </c>
      <c r="G277" s="33">
        <f>G278</f>
        <v>17870000</v>
      </c>
      <c r="H277" s="262">
        <f t="shared" si="5"/>
        <v>-78000</v>
      </c>
    </row>
    <row r="278" spans="1:8" ht="25.5">
      <c r="A278" s="13" t="s">
        <v>201</v>
      </c>
      <c r="B278" s="46" t="s">
        <v>7</v>
      </c>
      <c r="C278" s="103" t="s">
        <v>12</v>
      </c>
      <c r="D278" s="8" t="s">
        <v>210</v>
      </c>
      <c r="E278" s="186" t="s">
        <v>202</v>
      </c>
      <c r="F278" s="19">
        <v>17948000</v>
      </c>
      <c r="G278" s="19">
        <v>17870000</v>
      </c>
      <c r="H278" s="262">
        <f t="shared" si="5"/>
        <v>-78000</v>
      </c>
    </row>
    <row r="279" spans="1:8" ht="12.75">
      <c r="A279" s="108" t="s">
        <v>71</v>
      </c>
      <c r="B279" s="45" t="s">
        <v>7</v>
      </c>
      <c r="C279" s="102" t="s">
        <v>12</v>
      </c>
      <c r="D279" s="32" t="s">
        <v>211</v>
      </c>
      <c r="E279" s="185"/>
      <c r="F279" s="33">
        <f>SUM(F281:F284)</f>
        <v>590000</v>
      </c>
      <c r="G279" s="33">
        <f>SUM(G280:G284)</f>
        <v>590000</v>
      </c>
      <c r="H279" s="262">
        <f t="shared" si="5"/>
        <v>0</v>
      </c>
    </row>
    <row r="280" spans="1:8" ht="25.5">
      <c r="A280" s="80" t="s">
        <v>153</v>
      </c>
      <c r="B280" s="38" t="s">
        <v>7</v>
      </c>
      <c r="C280" s="69" t="s">
        <v>12</v>
      </c>
      <c r="D280" s="8" t="s">
        <v>211</v>
      </c>
      <c r="E280" s="172" t="s">
        <v>152</v>
      </c>
      <c r="F280" s="19"/>
      <c r="G280" s="19">
        <v>46822</v>
      </c>
      <c r="H280" s="262">
        <f t="shared" si="5"/>
        <v>46822</v>
      </c>
    </row>
    <row r="281" spans="1:8" ht="31.5" customHeight="1">
      <c r="A281" s="80" t="s">
        <v>115</v>
      </c>
      <c r="B281" s="38" t="s">
        <v>7</v>
      </c>
      <c r="C281" s="69" t="s">
        <v>12</v>
      </c>
      <c r="D281" s="8" t="s">
        <v>211</v>
      </c>
      <c r="E281" s="172" t="s">
        <v>116</v>
      </c>
      <c r="F281" s="19">
        <v>430000</v>
      </c>
      <c r="G281" s="19">
        <v>430000</v>
      </c>
      <c r="H281" s="262">
        <f t="shared" si="5"/>
        <v>0</v>
      </c>
    </row>
    <row r="282" spans="1:8" ht="12.75">
      <c r="A282" s="80" t="s">
        <v>131</v>
      </c>
      <c r="B282" s="38" t="s">
        <v>7</v>
      </c>
      <c r="C282" s="69" t="s">
        <v>12</v>
      </c>
      <c r="D282" s="8" t="s">
        <v>211</v>
      </c>
      <c r="E282" s="172" t="s">
        <v>133</v>
      </c>
      <c r="F282" s="19">
        <v>20000</v>
      </c>
      <c r="G282" s="19">
        <v>20000</v>
      </c>
      <c r="H282" s="262">
        <f t="shared" si="5"/>
        <v>0</v>
      </c>
    </row>
    <row r="283" spans="1:8" ht="25.5">
      <c r="A283" s="80" t="s">
        <v>111</v>
      </c>
      <c r="B283" s="38" t="s">
        <v>7</v>
      </c>
      <c r="C283" s="69" t="s">
        <v>12</v>
      </c>
      <c r="D283" s="8" t="s">
        <v>211</v>
      </c>
      <c r="E283" s="172" t="s">
        <v>113</v>
      </c>
      <c r="F283" s="19">
        <v>10000</v>
      </c>
      <c r="G283" s="19">
        <v>10000</v>
      </c>
      <c r="H283" s="262">
        <f t="shared" si="5"/>
        <v>0</v>
      </c>
    </row>
    <row r="284" spans="1:8" ht="25.5">
      <c r="A284" s="80" t="s">
        <v>112</v>
      </c>
      <c r="B284" s="38" t="s">
        <v>7</v>
      </c>
      <c r="C284" s="69" t="s">
        <v>12</v>
      </c>
      <c r="D284" s="8" t="s">
        <v>211</v>
      </c>
      <c r="E284" s="172" t="s">
        <v>114</v>
      </c>
      <c r="F284" s="19">
        <v>130000</v>
      </c>
      <c r="G284" s="19">
        <v>83178</v>
      </c>
      <c r="H284" s="262">
        <f t="shared" si="5"/>
        <v>-46822</v>
      </c>
    </row>
    <row r="285" spans="1:8" ht="51">
      <c r="A285" s="35" t="s">
        <v>59</v>
      </c>
      <c r="B285" s="45" t="s">
        <v>7</v>
      </c>
      <c r="C285" s="102" t="s">
        <v>12</v>
      </c>
      <c r="D285" s="32" t="s">
        <v>212</v>
      </c>
      <c r="E285" s="185"/>
      <c r="F285" s="33">
        <f>F286+F287</f>
        <v>2975000</v>
      </c>
      <c r="G285" s="33">
        <f>G286+G287</f>
        <v>3837000</v>
      </c>
      <c r="H285" s="262">
        <f t="shared" si="5"/>
        <v>862000</v>
      </c>
    </row>
    <row r="286" spans="1:8" ht="25.5">
      <c r="A286" s="13" t="s">
        <v>201</v>
      </c>
      <c r="B286" s="46" t="s">
        <v>7</v>
      </c>
      <c r="C286" s="103" t="s">
        <v>12</v>
      </c>
      <c r="D286" s="8" t="s">
        <v>212</v>
      </c>
      <c r="E286" s="186" t="s">
        <v>202</v>
      </c>
      <c r="F286" s="19">
        <v>2875000</v>
      </c>
      <c r="G286" s="19">
        <v>3657000</v>
      </c>
      <c r="H286" s="262">
        <f t="shared" si="5"/>
        <v>782000</v>
      </c>
    </row>
    <row r="287" spans="1:8" ht="12.75">
      <c r="A287" s="13" t="s">
        <v>108</v>
      </c>
      <c r="B287" s="46" t="s">
        <v>214</v>
      </c>
      <c r="C287" s="103" t="s">
        <v>12</v>
      </c>
      <c r="D287" s="8" t="s">
        <v>212</v>
      </c>
      <c r="E287" s="186" t="s">
        <v>107</v>
      </c>
      <c r="F287" s="19">
        <v>100000</v>
      </c>
      <c r="G287" s="19">
        <v>180000</v>
      </c>
      <c r="H287" s="262">
        <f t="shared" si="5"/>
        <v>80000</v>
      </c>
    </row>
    <row r="288" spans="1:8" ht="38.25">
      <c r="A288" s="59" t="s">
        <v>44</v>
      </c>
      <c r="B288" s="36" t="s">
        <v>7</v>
      </c>
      <c r="C288" s="168" t="s">
        <v>12</v>
      </c>
      <c r="D288" s="140" t="s">
        <v>213</v>
      </c>
      <c r="E288" s="192"/>
      <c r="F288" s="142">
        <f>F289+F290</f>
        <v>2062000</v>
      </c>
      <c r="G288" s="142">
        <f>G289</f>
        <v>2062000</v>
      </c>
      <c r="H288" s="262">
        <f t="shared" si="5"/>
        <v>0</v>
      </c>
    </row>
    <row r="289" spans="1:8" ht="35.25" customHeight="1">
      <c r="A289" s="80" t="s">
        <v>282</v>
      </c>
      <c r="B289" s="51" t="s">
        <v>7</v>
      </c>
      <c r="C289" s="169" t="s">
        <v>12</v>
      </c>
      <c r="D289" s="144" t="s">
        <v>213</v>
      </c>
      <c r="E289" s="189" t="s">
        <v>281</v>
      </c>
      <c r="F289" s="146">
        <v>2062000</v>
      </c>
      <c r="G289" s="146">
        <v>2062000</v>
      </c>
      <c r="H289" s="262">
        <f t="shared" si="5"/>
        <v>0</v>
      </c>
    </row>
    <row r="290" spans="1:8" ht="25.5">
      <c r="A290" s="108" t="s">
        <v>93</v>
      </c>
      <c r="B290" s="45" t="s">
        <v>7</v>
      </c>
      <c r="C290" s="102" t="s">
        <v>12</v>
      </c>
      <c r="D290" s="32" t="s">
        <v>284</v>
      </c>
      <c r="E290" s="185"/>
      <c r="F290" s="33">
        <f>F291</f>
        <v>0</v>
      </c>
      <c r="G290" s="33">
        <f>G291+G292</f>
        <v>1442000</v>
      </c>
      <c r="H290" s="262">
        <f t="shared" si="5"/>
        <v>1442000</v>
      </c>
    </row>
    <row r="291" spans="1:8" ht="25.5">
      <c r="A291" s="80" t="s">
        <v>112</v>
      </c>
      <c r="B291" s="46" t="s">
        <v>7</v>
      </c>
      <c r="C291" s="103" t="s">
        <v>12</v>
      </c>
      <c r="D291" s="8" t="s">
        <v>284</v>
      </c>
      <c r="E291" s="186" t="s">
        <v>114</v>
      </c>
      <c r="F291" s="19"/>
      <c r="G291" s="19">
        <v>574086</v>
      </c>
      <c r="H291" s="262">
        <f t="shared" si="5"/>
        <v>574086</v>
      </c>
    </row>
    <row r="292" spans="1:8" ht="12.75">
      <c r="A292" s="13" t="s">
        <v>108</v>
      </c>
      <c r="B292" s="46" t="s">
        <v>7</v>
      </c>
      <c r="C292" s="103" t="s">
        <v>12</v>
      </c>
      <c r="D292" s="8" t="s">
        <v>284</v>
      </c>
      <c r="E292" s="186" t="s">
        <v>107</v>
      </c>
      <c r="F292" s="19"/>
      <c r="G292" s="19">
        <v>867914</v>
      </c>
      <c r="H292" s="262">
        <f t="shared" si="5"/>
        <v>867914</v>
      </c>
    </row>
    <row r="293" spans="1:8" ht="12.75">
      <c r="A293" s="113" t="s">
        <v>72</v>
      </c>
      <c r="B293" s="114" t="s">
        <v>38</v>
      </c>
      <c r="C293" s="115"/>
      <c r="D293" s="78"/>
      <c r="E293" s="193"/>
      <c r="F293" s="116">
        <f aca="true" t="shared" si="6" ref="F293:G295">F294</f>
        <v>350000</v>
      </c>
      <c r="G293" s="116">
        <f t="shared" si="6"/>
        <v>350000</v>
      </c>
      <c r="H293" s="262">
        <f t="shared" si="5"/>
        <v>0</v>
      </c>
    </row>
    <row r="294" spans="1:8" ht="12.75">
      <c r="A294" s="117" t="s">
        <v>81</v>
      </c>
      <c r="B294" s="65" t="s">
        <v>38</v>
      </c>
      <c r="C294" s="100" t="s">
        <v>8</v>
      </c>
      <c r="D294" s="7"/>
      <c r="E294" s="187"/>
      <c r="F294" s="20">
        <f t="shared" si="6"/>
        <v>350000</v>
      </c>
      <c r="G294" s="20">
        <f t="shared" si="6"/>
        <v>350000</v>
      </c>
      <c r="H294" s="262">
        <f t="shared" si="5"/>
        <v>0</v>
      </c>
    </row>
    <row r="295" spans="1:8" ht="25.5">
      <c r="A295" s="35" t="s">
        <v>73</v>
      </c>
      <c r="B295" s="50" t="s">
        <v>38</v>
      </c>
      <c r="C295" s="104" t="s">
        <v>8</v>
      </c>
      <c r="D295" s="32" t="s">
        <v>215</v>
      </c>
      <c r="E295" s="190"/>
      <c r="F295" s="33">
        <f t="shared" si="6"/>
        <v>350000</v>
      </c>
      <c r="G295" s="33">
        <f>G296+G297</f>
        <v>350000</v>
      </c>
      <c r="H295" s="262">
        <f t="shared" si="5"/>
        <v>0</v>
      </c>
    </row>
    <row r="296" spans="1:8" ht="29.25" customHeight="1">
      <c r="A296" s="80" t="s">
        <v>112</v>
      </c>
      <c r="B296" s="38" t="s">
        <v>38</v>
      </c>
      <c r="C296" s="69" t="s">
        <v>8</v>
      </c>
      <c r="D296" s="8" t="s">
        <v>215</v>
      </c>
      <c r="E296" s="172" t="s">
        <v>114</v>
      </c>
      <c r="F296" s="81">
        <v>350000</v>
      </c>
      <c r="G296" s="81">
        <v>314250</v>
      </c>
      <c r="H296" s="262">
        <f t="shared" si="5"/>
        <v>-35750</v>
      </c>
    </row>
    <row r="297" spans="1:8" ht="15" customHeight="1">
      <c r="A297" s="13" t="s">
        <v>108</v>
      </c>
      <c r="B297" s="38" t="s">
        <v>38</v>
      </c>
      <c r="C297" s="69" t="s">
        <v>8</v>
      </c>
      <c r="D297" s="8" t="s">
        <v>215</v>
      </c>
      <c r="E297" s="172" t="s">
        <v>107</v>
      </c>
      <c r="F297" s="81"/>
      <c r="G297" s="81">
        <v>35750</v>
      </c>
      <c r="H297" s="262">
        <f t="shared" si="5"/>
        <v>35750</v>
      </c>
    </row>
    <row r="298" spans="1:8" ht="17.25" customHeight="1">
      <c r="A298" s="87" t="s">
        <v>74</v>
      </c>
      <c r="B298" s="85" t="s">
        <v>6</v>
      </c>
      <c r="C298" s="115"/>
      <c r="D298" s="78"/>
      <c r="E298" s="193"/>
      <c r="F298" s="116">
        <f aca="true" t="shared" si="7" ref="F298:G300">F299</f>
        <v>600000</v>
      </c>
      <c r="G298" s="116">
        <f t="shared" si="7"/>
        <v>600000</v>
      </c>
      <c r="H298" s="262">
        <f t="shared" si="5"/>
        <v>0</v>
      </c>
    </row>
    <row r="299" spans="1:8" ht="18" customHeight="1">
      <c r="A299" s="117" t="s">
        <v>34</v>
      </c>
      <c r="B299" s="65" t="s">
        <v>6</v>
      </c>
      <c r="C299" s="100" t="s">
        <v>9</v>
      </c>
      <c r="D299" s="7"/>
      <c r="E299" s="187"/>
      <c r="F299" s="20">
        <f t="shared" si="7"/>
        <v>600000</v>
      </c>
      <c r="G299" s="20">
        <f t="shared" si="7"/>
        <v>600000</v>
      </c>
      <c r="H299" s="262">
        <f t="shared" si="5"/>
        <v>0</v>
      </c>
    </row>
    <row r="300" spans="1:8" ht="25.5">
      <c r="A300" s="159" t="s">
        <v>75</v>
      </c>
      <c r="B300" s="131" t="s">
        <v>6</v>
      </c>
      <c r="C300" s="97" t="s">
        <v>9</v>
      </c>
      <c r="D300" s="15" t="s">
        <v>216</v>
      </c>
      <c r="E300" s="178"/>
      <c r="F300" s="18">
        <f t="shared" si="7"/>
        <v>600000</v>
      </c>
      <c r="G300" s="18">
        <f t="shared" si="7"/>
        <v>600000</v>
      </c>
      <c r="H300" s="262">
        <f t="shared" si="5"/>
        <v>0</v>
      </c>
    </row>
    <row r="301" spans="1:8" ht="38.25">
      <c r="A301" s="53" t="s">
        <v>217</v>
      </c>
      <c r="B301" s="38" t="s">
        <v>6</v>
      </c>
      <c r="C301" s="69" t="s">
        <v>9</v>
      </c>
      <c r="D301" s="8" t="s">
        <v>216</v>
      </c>
      <c r="E301" s="172" t="s">
        <v>218</v>
      </c>
      <c r="F301" s="81">
        <v>600000</v>
      </c>
      <c r="G301" s="81">
        <v>600000</v>
      </c>
      <c r="H301" s="262">
        <f t="shared" si="5"/>
        <v>0</v>
      </c>
    </row>
    <row r="302" spans="1:8" ht="17.25" customHeight="1">
      <c r="A302" s="122" t="s">
        <v>68</v>
      </c>
      <c r="B302" s="118" t="s">
        <v>60</v>
      </c>
      <c r="C302" s="120"/>
      <c r="D302" s="119"/>
      <c r="E302" s="162"/>
      <c r="F302" s="121">
        <f aca="true" t="shared" si="8" ref="F302:G304">F303</f>
        <v>2000000</v>
      </c>
      <c r="G302" s="121">
        <f t="shared" si="8"/>
        <v>2000000</v>
      </c>
      <c r="H302" s="262">
        <f t="shared" si="5"/>
        <v>0</v>
      </c>
    </row>
    <row r="303" spans="1:8" ht="27.75" customHeight="1">
      <c r="A303" s="123" t="s">
        <v>76</v>
      </c>
      <c r="B303" s="37" t="s">
        <v>60</v>
      </c>
      <c r="C303" s="89" t="s">
        <v>2</v>
      </c>
      <c r="D303" s="16"/>
      <c r="E303" s="194"/>
      <c r="F303" s="124">
        <f t="shared" si="8"/>
        <v>2000000</v>
      </c>
      <c r="G303" s="124">
        <f t="shared" si="8"/>
        <v>2000000</v>
      </c>
      <c r="H303" s="262">
        <f t="shared" si="5"/>
        <v>0</v>
      </c>
    </row>
    <row r="304" spans="1:8" ht="12.75">
      <c r="A304" s="112" t="s">
        <v>83</v>
      </c>
      <c r="B304" s="39" t="s">
        <v>60</v>
      </c>
      <c r="C304" s="71" t="s">
        <v>2</v>
      </c>
      <c r="D304" s="32" t="s">
        <v>219</v>
      </c>
      <c r="E304" s="165"/>
      <c r="F304" s="125">
        <f t="shared" si="8"/>
        <v>2000000</v>
      </c>
      <c r="G304" s="125">
        <f t="shared" si="8"/>
        <v>2000000</v>
      </c>
      <c r="H304" s="262">
        <f t="shared" si="5"/>
        <v>0</v>
      </c>
    </row>
    <row r="305" spans="1:8" ht="12.75">
      <c r="A305" s="105" t="s">
        <v>220</v>
      </c>
      <c r="B305" s="38" t="s">
        <v>60</v>
      </c>
      <c r="C305" s="69" t="s">
        <v>2</v>
      </c>
      <c r="D305" s="8" t="s">
        <v>219</v>
      </c>
      <c r="E305" s="172" t="s">
        <v>221</v>
      </c>
      <c r="F305" s="81">
        <v>2000000</v>
      </c>
      <c r="G305" s="81">
        <v>2000000</v>
      </c>
      <c r="H305" s="262">
        <f t="shared" si="5"/>
        <v>0</v>
      </c>
    </row>
    <row r="306" spans="1:8" ht="30.75" customHeight="1">
      <c r="A306" s="87" t="s">
        <v>77</v>
      </c>
      <c r="B306" s="77" t="s">
        <v>45</v>
      </c>
      <c r="C306" s="98"/>
      <c r="D306" s="78"/>
      <c r="E306" s="163"/>
      <c r="F306" s="116">
        <f>F307</f>
        <v>8384000</v>
      </c>
      <c r="G306" s="116">
        <f>G307</f>
        <v>8384000</v>
      </c>
      <c r="H306" s="262">
        <f t="shared" si="5"/>
        <v>0</v>
      </c>
    </row>
    <row r="307" spans="1:8" ht="25.5">
      <c r="A307" s="60" t="s">
        <v>78</v>
      </c>
      <c r="B307" s="76" t="s">
        <v>45</v>
      </c>
      <c r="C307" s="170" t="s">
        <v>2</v>
      </c>
      <c r="D307" s="16"/>
      <c r="E307" s="195"/>
      <c r="F307" s="20">
        <f>F308+F310</f>
        <v>8384000</v>
      </c>
      <c r="G307" s="20">
        <f>G308+G310</f>
        <v>8384000</v>
      </c>
      <c r="H307" s="262">
        <f t="shared" si="5"/>
        <v>0</v>
      </c>
    </row>
    <row r="308" spans="1:8" ht="12.75">
      <c r="A308" s="75" t="s">
        <v>54</v>
      </c>
      <c r="B308" s="72" t="s">
        <v>45</v>
      </c>
      <c r="C308" s="72" t="s">
        <v>2</v>
      </c>
      <c r="D308" s="74" t="s">
        <v>222</v>
      </c>
      <c r="E308" s="196"/>
      <c r="F308" s="33">
        <f>F309</f>
        <v>4000000</v>
      </c>
      <c r="G308" s="33">
        <f>G309</f>
        <v>4000000</v>
      </c>
      <c r="H308" s="262">
        <f t="shared" si="5"/>
        <v>0</v>
      </c>
    </row>
    <row r="309" spans="1:8" ht="12.75">
      <c r="A309" s="88" t="s">
        <v>223</v>
      </c>
      <c r="B309" s="6" t="s">
        <v>45</v>
      </c>
      <c r="C309" s="90" t="s">
        <v>2</v>
      </c>
      <c r="D309" s="17" t="s">
        <v>222</v>
      </c>
      <c r="E309" s="31" t="s">
        <v>224</v>
      </c>
      <c r="F309" s="24">
        <v>4000000</v>
      </c>
      <c r="G309" s="24">
        <v>4000000</v>
      </c>
      <c r="H309" s="262">
        <f t="shared" si="5"/>
        <v>0</v>
      </c>
    </row>
    <row r="310" spans="1:8" ht="25.5">
      <c r="A310" s="73" t="s">
        <v>53</v>
      </c>
      <c r="B310" s="72" t="s">
        <v>45</v>
      </c>
      <c r="C310" s="72" t="s">
        <v>2</v>
      </c>
      <c r="D310" s="74" t="s">
        <v>246</v>
      </c>
      <c r="E310" s="196"/>
      <c r="F310" s="33">
        <f>F311</f>
        <v>4384000</v>
      </c>
      <c r="G310" s="33">
        <f>G311</f>
        <v>4384000</v>
      </c>
      <c r="H310" s="262">
        <f t="shared" si="5"/>
        <v>0</v>
      </c>
    </row>
    <row r="311" spans="1:8" ht="13.5" thickBot="1">
      <c r="A311" s="61" t="s">
        <v>223</v>
      </c>
      <c r="B311" s="68" t="s">
        <v>45</v>
      </c>
      <c r="C311" s="90" t="s">
        <v>2</v>
      </c>
      <c r="D311" s="17" t="s">
        <v>246</v>
      </c>
      <c r="E311" s="31" t="s">
        <v>224</v>
      </c>
      <c r="F311" s="24">
        <v>4384000</v>
      </c>
      <c r="G311" s="24">
        <v>4384000</v>
      </c>
      <c r="H311" s="262">
        <f t="shared" si="5"/>
        <v>0</v>
      </c>
    </row>
    <row r="312" spans="1:8" ht="16.5" thickBot="1">
      <c r="A312" s="249" t="s">
        <v>19</v>
      </c>
      <c r="B312" s="250"/>
      <c r="C312" s="251"/>
      <c r="D312" s="252"/>
      <c r="E312" s="253"/>
      <c r="F312" s="254">
        <f>F9+F69+F73+F80+F89+F113+F218+F253+F293+F298+F302+F306</f>
        <v>382132000</v>
      </c>
      <c r="G312" s="254">
        <f>G9+G69+G73+G80+G89+G113+G218+G253+G293+G298+G302+G306</f>
        <v>411200000</v>
      </c>
      <c r="H312" s="254">
        <f>H9+H69+H73+H80+H89+H113+H218+H253+H293+H298+H302+H306</f>
        <v>29067999.999999996</v>
      </c>
    </row>
    <row r="314" spans="3:8" ht="12.75">
      <c r="C314" s="263" t="s">
        <v>86</v>
      </c>
      <c r="D314" s="263"/>
      <c r="E314" s="263"/>
      <c r="F314" s="264">
        <f>F12+F14+F20+F51+F53+F60+F67+F79+F85+F87+F101+F103+F111+F117+F156+F165+F193+F202+F212+F215+F237+F245+F247+F249+F251+F256+F273+F275+F296+F301+F305+F309</f>
        <v>129245000</v>
      </c>
      <c r="G314" s="264">
        <f>G12+G14+G20+G51+G53+G60+G67+G79+G85+G87+G101+G103+G109+G111+G117+G141+G156+G165+G187+G191+G198+G202+G212+G215+G237+G245+G247+G249+G251+G256+G273+G275+G295+G301+G305+G309</f>
        <v>124844111.73</v>
      </c>
      <c r="H314" s="262">
        <f aca="true" t="shared" si="9" ref="H314:H319">G314-F314</f>
        <v>-4400888.269999996</v>
      </c>
    </row>
    <row r="315" spans="3:8" ht="12.75">
      <c r="C315" s="263" t="s">
        <v>283</v>
      </c>
      <c r="D315" s="263"/>
      <c r="E315" s="263"/>
      <c r="F315" s="264"/>
      <c r="G315" s="264">
        <f>G264+G266</f>
        <v>3565888.2699999996</v>
      </c>
      <c r="H315" s="262">
        <f t="shared" si="9"/>
        <v>3565888.2699999996</v>
      </c>
    </row>
    <row r="316" spans="3:8" ht="12.75">
      <c r="C316" s="263" t="s">
        <v>87</v>
      </c>
      <c r="D316" s="263"/>
      <c r="E316" s="263"/>
      <c r="F316" s="264">
        <f>F115+F154+F167+F234</f>
        <v>13000000</v>
      </c>
      <c r="G316" s="264">
        <f>G115+G154+G167+G234</f>
        <v>13000000</v>
      </c>
      <c r="H316" s="262">
        <f t="shared" si="9"/>
        <v>0</v>
      </c>
    </row>
    <row r="317" spans="3:8" ht="12.75">
      <c r="C317" s="263" t="s">
        <v>88</v>
      </c>
      <c r="D317" s="263"/>
      <c r="E317" s="263"/>
      <c r="F317" s="264">
        <f>F22+F26+F29+F32+F72+F75+F82+F91+F94+F96+F126+F132+F135+F139+F143+F146+F163+F169+F172+F176+F185+F195+F210+F259+F261+F267+F269+F277+F279+F285+F288+F290+F310</f>
        <v>238119000</v>
      </c>
      <c r="G317" s="264">
        <f>G22+G26+G29+G32+G72+G75+G82+G91+G94+G96+G126+G132+G135+G139+G143+G146+G163+G169+G172+G176+G185+G195+G210+G259+G261+G267+G269+G277+G279+G285+G288+G290+G310</f>
        <v>268012000</v>
      </c>
      <c r="H317" s="262">
        <f t="shared" si="9"/>
        <v>29893000</v>
      </c>
    </row>
    <row r="318" spans="3:8" ht="12.75">
      <c r="C318" s="263" t="s">
        <v>89</v>
      </c>
      <c r="D318" s="263"/>
      <c r="E318" s="263"/>
      <c r="F318" s="264">
        <f>F36+F38+F40+F42+F44+F47+F99+F106+F220+F222+F226+F230</f>
        <v>1768000</v>
      </c>
      <c r="G318" s="264">
        <f>G36+G38+G40+G42+G44+G47+G99+G106+G220+G222+G226+G230</f>
        <v>1778000</v>
      </c>
      <c r="H318" s="262">
        <f t="shared" si="9"/>
        <v>10000</v>
      </c>
    </row>
    <row r="319" spans="3:8" ht="12.75">
      <c r="C319" s="263"/>
      <c r="D319" s="263"/>
      <c r="E319" s="263"/>
      <c r="F319" s="264">
        <f>SUM(F314:F318)</f>
        <v>382132000</v>
      </c>
      <c r="G319" s="264">
        <f>SUM(G314:G318)</f>
        <v>411200000</v>
      </c>
      <c r="H319" s="262">
        <f t="shared" si="9"/>
        <v>29068000</v>
      </c>
    </row>
  </sheetData>
  <sheetProtection/>
  <mergeCells count="9">
    <mergeCell ref="G3:G8"/>
    <mergeCell ref="H3:H8"/>
    <mergeCell ref="F3:F8"/>
    <mergeCell ref="A1:E1"/>
    <mergeCell ref="A3:A8"/>
    <mergeCell ref="B3:B8"/>
    <mergeCell ref="C3:C8"/>
    <mergeCell ref="D3:D8"/>
    <mergeCell ref="E3:E8"/>
  </mergeCells>
  <printOptions/>
  <pageMargins left="0.75" right="0.17" top="0.52" bottom="0.25" header="0.5" footer="0.17"/>
  <pageSetup fitToHeight="0" fitToWidth="1" horizontalDpi="600" verticalDpi="600" orientation="portrait" paperSize="9" scale="65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tabSelected="1" view="pageBreakPreview" zoomScale="60" zoomScalePageLayoutView="0" workbookViewId="0" topLeftCell="A181">
      <selection activeCell="G65" sqref="G65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</cols>
  <sheetData>
    <row r="1" ht="12.75">
      <c r="E1" s="5" t="s">
        <v>51</v>
      </c>
    </row>
    <row r="2" ht="12.75">
      <c r="E2" s="5" t="s">
        <v>64</v>
      </c>
    </row>
    <row r="3" ht="12.75">
      <c r="E3" s="5" t="s">
        <v>63</v>
      </c>
    </row>
    <row r="4" ht="12.75">
      <c r="G4" s="5"/>
    </row>
    <row r="5" spans="1:7" ht="27.75" customHeight="1">
      <c r="A5" s="283" t="s">
        <v>229</v>
      </c>
      <c r="B5" s="283"/>
      <c r="C5" s="283"/>
      <c r="D5" s="283"/>
      <c r="E5" s="283"/>
      <c r="F5" s="283"/>
      <c r="G5" s="283"/>
    </row>
    <row r="6" spans="1:7" ht="13.5" thickBot="1">
      <c r="A6" s="1"/>
      <c r="B6" s="1"/>
      <c r="C6" s="2"/>
      <c r="D6" s="2"/>
      <c r="E6" s="4"/>
      <c r="F6" s="4"/>
      <c r="G6" s="3" t="s">
        <v>65</v>
      </c>
    </row>
    <row r="7" spans="1:7" ht="12.75" customHeight="1">
      <c r="A7" s="269" t="s">
        <v>0</v>
      </c>
      <c r="B7" s="284" t="s">
        <v>41</v>
      </c>
      <c r="C7" s="272" t="s">
        <v>1</v>
      </c>
      <c r="D7" s="275" t="s">
        <v>10</v>
      </c>
      <c r="E7" s="278" t="s">
        <v>20</v>
      </c>
      <c r="F7" s="280" t="s">
        <v>21</v>
      </c>
      <c r="G7" s="265" t="s">
        <v>22</v>
      </c>
    </row>
    <row r="8" spans="1:7" ht="12.75">
      <c r="A8" s="270"/>
      <c r="B8" s="285"/>
      <c r="C8" s="273"/>
      <c r="D8" s="276"/>
      <c r="E8" s="279"/>
      <c r="F8" s="281"/>
      <c r="G8" s="266"/>
    </row>
    <row r="9" spans="1:7" ht="12.75">
      <c r="A9" s="270"/>
      <c r="B9" s="285"/>
      <c r="C9" s="273"/>
      <c r="D9" s="276"/>
      <c r="E9" s="279"/>
      <c r="F9" s="281"/>
      <c r="G9" s="266"/>
    </row>
    <row r="10" spans="1:7" ht="12.75">
      <c r="A10" s="270"/>
      <c r="B10" s="285"/>
      <c r="C10" s="273"/>
      <c r="D10" s="276"/>
      <c r="E10" s="279"/>
      <c r="F10" s="281"/>
      <c r="G10" s="266"/>
    </row>
    <row r="11" spans="1:7" ht="12.75">
      <c r="A11" s="270"/>
      <c r="B11" s="285"/>
      <c r="C11" s="273"/>
      <c r="D11" s="276"/>
      <c r="E11" s="279"/>
      <c r="F11" s="281"/>
      <c r="G11" s="266"/>
    </row>
    <row r="12" spans="1:7" ht="12.75">
      <c r="A12" s="270"/>
      <c r="B12" s="285"/>
      <c r="C12" s="273"/>
      <c r="D12" s="276"/>
      <c r="E12" s="286"/>
      <c r="F12" s="281"/>
      <c r="G12" s="287"/>
    </row>
    <row r="13" spans="1:7" ht="37.5">
      <c r="A13" s="109" t="s">
        <v>39</v>
      </c>
      <c r="B13" s="110" t="s">
        <v>42</v>
      </c>
      <c r="C13" s="91"/>
      <c r="D13" s="25"/>
      <c r="E13" s="111"/>
      <c r="F13" s="26"/>
      <c r="G13" s="27">
        <f>G317</f>
        <v>411200000</v>
      </c>
    </row>
    <row r="14" spans="1:7" ht="15.75">
      <c r="A14" s="133" t="s">
        <v>16</v>
      </c>
      <c r="B14" s="130" t="s">
        <v>42</v>
      </c>
      <c r="C14" s="132" t="s">
        <v>2</v>
      </c>
      <c r="D14" s="160"/>
      <c r="E14" s="132"/>
      <c r="F14" s="171"/>
      <c r="G14" s="21">
        <f>G15+G18+G54+G57</f>
        <v>27002915.73</v>
      </c>
    </row>
    <row r="15" spans="1:7" ht="32.25" customHeight="1">
      <c r="A15" s="52" t="s">
        <v>46</v>
      </c>
      <c r="B15" s="129" t="s">
        <v>42</v>
      </c>
      <c r="C15" s="37" t="s">
        <v>2</v>
      </c>
      <c r="D15" s="92" t="s">
        <v>11</v>
      </c>
      <c r="E15" s="7"/>
      <c r="F15" s="164"/>
      <c r="G15" s="20">
        <f>G16</f>
        <v>334500</v>
      </c>
    </row>
    <row r="16" spans="1:7" ht="21.75" customHeight="1">
      <c r="A16" s="218" t="s">
        <v>236</v>
      </c>
      <c r="B16" s="129" t="s">
        <v>42</v>
      </c>
      <c r="C16" s="217" t="s">
        <v>2</v>
      </c>
      <c r="D16" s="214" t="s">
        <v>11</v>
      </c>
      <c r="E16" s="205" t="s">
        <v>110</v>
      </c>
      <c r="F16" s="215"/>
      <c r="G16" s="216">
        <f>G17</f>
        <v>334500</v>
      </c>
    </row>
    <row r="17" spans="1:7" ht="14.25" customHeight="1">
      <c r="A17" s="80" t="s">
        <v>112</v>
      </c>
      <c r="B17" s="129" t="s">
        <v>42</v>
      </c>
      <c r="C17" s="38" t="s">
        <v>2</v>
      </c>
      <c r="D17" s="69" t="s">
        <v>11</v>
      </c>
      <c r="E17" s="8" t="s">
        <v>110</v>
      </c>
      <c r="F17" s="172" t="s">
        <v>114</v>
      </c>
      <c r="G17" s="19">
        <v>334500</v>
      </c>
    </row>
    <row r="18" spans="1:7" ht="29.25" customHeight="1">
      <c r="A18" s="28" t="s">
        <v>35</v>
      </c>
      <c r="B18" s="129" t="s">
        <v>42</v>
      </c>
      <c r="C18" s="37" t="s">
        <v>2</v>
      </c>
      <c r="D18" s="92" t="s">
        <v>12</v>
      </c>
      <c r="E18" s="7"/>
      <c r="F18" s="164"/>
      <c r="G18" s="20">
        <f>G19+G25+G27+G31+G34+G37+G41+G43+G45+G47+G49+G52</f>
        <v>17567612</v>
      </c>
    </row>
    <row r="19" spans="1:7" ht="30.75" customHeight="1">
      <c r="A19" s="212" t="s">
        <v>126</v>
      </c>
      <c r="B19" s="129" t="s">
        <v>42</v>
      </c>
      <c r="C19" s="217" t="s">
        <v>2</v>
      </c>
      <c r="D19" s="214" t="s">
        <v>12</v>
      </c>
      <c r="E19" s="205" t="s">
        <v>109</v>
      </c>
      <c r="F19" s="215"/>
      <c r="G19" s="216">
        <f>SUM(G20:G24)</f>
        <v>15096612</v>
      </c>
    </row>
    <row r="20" spans="1:7" ht="27" customHeight="1">
      <c r="A20" s="80" t="s">
        <v>115</v>
      </c>
      <c r="B20" s="129" t="s">
        <v>42</v>
      </c>
      <c r="C20" s="38" t="s">
        <v>2</v>
      </c>
      <c r="D20" s="69" t="s">
        <v>12</v>
      </c>
      <c r="E20" s="8" t="s">
        <v>109</v>
      </c>
      <c r="F20" s="172" t="s">
        <v>116</v>
      </c>
      <c r="G20" s="19">
        <v>11538800</v>
      </c>
    </row>
    <row r="21" spans="1:7" ht="16.5" customHeight="1">
      <c r="A21" s="80" t="s">
        <v>131</v>
      </c>
      <c r="B21" s="129" t="s">
        <v>42</v>
      </c>
      <c r="C21" s="38" t="s">
        <v>132</v>
      </c>
      <c r="D21" s="69" t="s">
        <v>12</v>
      </c>
      <c r="E21" s="8" t="s">
        <v>109</v>
      </c>
      <c r="F21" s="172" t="s">
        <v>133</v>
      </c>
      <c r="G21" s="19">
        <v>133000</v>
      </c>
    </row>
    <row r="22" spans="1:7" ht="17.25" customHeight="1">
      <c r="A22" s="80" t="s">
        <v>111</v>
      </c>
      <c r="B22" s="129" t="s">
        <v>42</v>
      </c>
      <c r="C22" s="38" t="s">
        <v>132</v>
      </c>
      <c r="D22" s="69" t="s">
        <v>12</v>
      </c>
      <c r="E22" s="8" t="s">
        <v>109</v>
      </c>
      <c r="F22" s="172" t="s">
        <v>113</v>
      </c>
      <c r="G22" s="19">
        <v>400000</v>
      </c>
    </row>
    <row r="23" spans="1:7" ht="24.75" customHeight="1">
      <c r="A23" s="80" t="s">
        <v>112</v>
      </c>
      <c r="B23" s="129" t="s">
        <v>42</v>
      </c>
      <c r="C23" s="38" t="s">
        <v>2</v>
      </c>
      <c r="D23" s="69" t="s">
        <v>12</v>
      </c>
      <c r="E23" s="8" t="s">
        <v>109</v>
      </c>
      <c r="F23" s="172" t="s">
        <v>114</v>
      </c>
      <c r="G23" s="19">
        <v>1981812</v>
      </c>
    </row>
    <row r="24" spans="1:7" ht="25.5" customHeight="1">
      <c r="A24" s="13" t="s">
        <v>201</v>
      </c>
      <c r="B24" s="134" t="s">
        <v>42</v>
      </c>
      <c r="C24" s="38" t="s">
        <v>2</v>
      </c>
      <c r="D24" s="69" t="s">
        <v>12</v>
      </c>
      <c r="E24" s="8" t="s">
        <v>109</v>
      </c>
      <c r="F24" s="172" t="s">
        <v>202</v>
      </c>
      <c r="G24" s="19">
        <v>1043000</v>
      </c>
    </row>
    <row r="25" spans="1:7" ht="27.75" customHeight="1">
      <c r="A25" s="211" t="s">
        <v>43</v>
      </c>
      <c r="B25" s="134" t="s">
        <v>42</v>
      </c>
      <c r="C25" s="39" t="s">
        <v>2</v>
      </c>
      <c r="D25" s="71" t="s">
        <v>12</v>
      </c>
      <c r="E25" s="32" t="s">
        <v>127</v>
      </c>
      <c r="F25" s="165"/>
      <c r="G25" s="33">
        <f>G26</f>
        <v>1209000</v>
      </c>
    </row>
    <row r="26" spans="1:7" ht="28.5" customHeight="1">
      <c r="A26" s="80" t="s">
        <v>115</v>
      </c>
      <c r="B26" s="134" t="s">
        <v>42</v>
      </c>
      <c r="C26" s="64" t="s">
        <v>2</v>
      </c>
      <c r="D26" s="69" t="s">
        <v>12</v>
      </c>
      <c r="E26" s="8" t="s">
        <v>127</v>
      </c>
      <c r="F26" s="172" t="s">
        <v>116</v>
      </c>
      <c r="G26" s="19">
        <v>1209000</v>
      </c>
    </row>
    <row r="27" spans="1:7" ht="25.5" customHeight="1">
      <c r="A27" s="79" t="s">
        <v>66</v>
      </c>
      <c r="B27" s="129" t="s">
        <v>42</v>
      </c>
      <c r="C27" s="39" t="s">
        <v>2</v>
      </c>
      <c r="D27" s="71" t="s">
        <v>12</v>
      </c>
      <c r="E27" s="32" t="s">
        <v>128</v>
      </c>
      <c r="F27" s="165"/>
      <c r="G27" s="33">
        <f>SUM(G28:G30)</f>
        <v>346000</v>
      </c>
    </row>
    <row r="28" spans="1:7" ht="26.25" customHeight="1">
      <c r="A28" s="80" t="s">
        <v>115</v>
      </c>
      <c r="B28" s="129" t="s">
        <v>42</v>
      </c>
      <c r="C28" s="38" t="s">
        <v>2</v>
      </c>
      <c r="D28" s="69" t="s">
        <v>12</v>
      </c>
      <c r="E28" s="8" t="s">
        <v>128</v>
      </c>
      <c r="F28" s="172" t="s">
        <v>116</v>
      </c>
      <c r="G28" s="19">
        <v>265000</v>
      </c>
    </row>
    <row r="29" spans="1:7" ht="20.25" customHeight="1">
      <c r="A29" s="80" t="s">
        <v>131</v>
      </c>
      <c r="B29" s="129" t="s">
        <v>42</v>
      </c>
      <c r="C29" s="38" t="s">
        <v>2</v>
      </c>
      <c r="D29" s="69" t="s">
        <v>12</v>
      </c>
      <c r="E29" s="8" t="s">
        <v>128</v>
      </c>
      <c r="F29" s="172" t="s">
        <v>133</v>
      </c>
      <c r="G29" s="19">
        <v>7000</v>
      </c>
    </row>
    <row r="30" spans="1:7" ht="19.5" customHeight="1">
      <c r="A30" s="80" t="s">
        <v>112</v>
      </c>
      <c r="B30" s="129" t="s">
        <v>42</v>
      </c>
      <c r="C30" s="38" t="s">
        <v>2</v>
      </c>
      <c r="D30" s="69" t="s">
        <v>12</v>
      </c>
      <c r="E30" s="8" t="s">
        <v>128</v>
      </c>
      <c r="F30" s="172" t="s">
        <v>114</v>
      </c>
      <c r="G30" s="19">
        <v>74000</v>
      </c>
    </row>
    <row r="31" spans="1:7" ht="17.25" customHeight="1">
      <c r="A31" s="56" t="s">
        <v>49</v>
      </c>
      <c r="B31" s="129" t="s">
        <v>42</v>
      </c>
      <c r="C31" s="39" t="s">
        <v>2</v>
      </c>
      <c r="D31" s="71" t="s">
        <v>12</v>
      </c>
      <c r="E31" s="32" t="s">
        <v>129</v>
      </c>
      <c r="F31" s="165"/>
      <c r="G31" s="33">
        <f>G32+G33</f>
        <v>65000</v>
      </c>
    </row>
    <row r="32" spans="1:7" ht="27" customHeight="1">
      <c r="A32" s="80" t="s">
        <v>115</v>
      </c>
      <c r="B32" s="129" t="s">
        <v>42</v>
      </c>
      <c r="C32" s="38" t="s">
        <v>2</v>
      </c>
      <c r="D32" s="69" t="s">
        <v>12</v>
      </c>
      <c r="E32" s="8" t="s">
        <v>129</v>
      </c>
      <c r="F32" s="172" t="s">
        <v>116</v>
      </c>
      <c r="G32" s="19">
        <v>64000</v>
      </c>
    </row>
    <row r="33" spans="1:7" ht="18" customHeight="1">
      <c r="A33" s="80" t="s">
        <v>112</v>
      </c>
      <c r="B33" s="129" t="s">
        <v>42</v>
      </c>
      <c r="C33" s="38" t="s">
        <v>2</v>
      </c>
      <c r="D33" s="69" t="s">
        <v>12</v>
      </c>
      <c r="E33" s="8" t="s">
        <v>129</v>
      </c>
      <c r="F33" s="172" t="s">
        <v>114</v>
      </c>
      <c r="G33" s="19">
        <v>1000</v>
      </c>
    </row>
    <row r="34" spans="1:7" ht="16.5" customHeight="1">
      <c r="A34" s="54" t="s">
        <v>67</v>
      </c>
      <c r="B34" s="129" t="s">
        <v>42</v>
      </c>
      <c r="C34" s="39" t="s">
        <v>2</v>
      </c>
      <c r="D34" s="71" t="s">
        <v>12</v>
      </c>
      <c r="E34" s="32" t="s">
        <v>130</v>
      </c>
      <c r="F34" s="165"/>
      <c r="G34" s="33">
        <f>G35+G36</f>
        <v>89000</v>
      </c>
    </row>
    <row r="35" spans="1:7" ht="27" customHeight="1">
      <c r="A35" s="80" t="s">
        <v>115</v>
      </c>
      <c r="B35" s="129" t="s">
        <v>42</v>
      </c>
      <c r="C35" s="38" t="s">
        <v>2</v>
      </c>
      <c r="D35" s="69" t="s">
        <v>12</v>
      </c>
      <c r="E35" s="8" t="s">
        <v>130</v>
      </c>
      <c r="F35" s="172" t="s">
        <v>116</v>
      </c>
      <c r="G35" s="19">
        <v>82000</v>
      </c>
    </row>
    <row r="36" spans="1:7" ht="20.25" customHeight="1">
      <c r="A36" s="80" t="s">
        <v>112</v>
      </c>
      <c r="B36" s="129" t="s">
        <v>42</v>
      </c>
      <c r="C36" s="38" t="s">
        <v>2</v>
      </c>
      <c r="D36" s="69" t="s">
        <v>12</v>
      </c>
      <c r="E36" s="8" t="s">
        <v>130</v>
      </c>
      <c r="F36" s="172" t="s">
        <v>114</v>
      </c>
      <c r="G36" s="19">
        <v>7000</v>
      </c>
    </row>
    <row r="37" spans="1:7" ht="38.25" customHeight="1">
      <c r="A37" s="152" t="s">
        <v>103</v>
      </c>
      <c r="B37" s="129" t="s">
        <v>42</v>
      </c>
      <c r="C37" s="153" t="s">
        <v>2</v>
      </c>
      <c r="D37" s="161" t="s">
        <v>12</v>
      </c>
      <c r="E37" s="148" t="s">
        <v>247</v>
      </c>
      <c r="F37" s="173"/>
      <c r="G37" s="33">
        <f>SUM(G38:G40)</f>
        <v>354000</v>
      </c>
    </row>
    <row r="38" spans="1:7" ht="22.5" customHeight="1">
      <c r="A38" s="80" t="s">
        <v>115</v>
      </c>
      <c r="B38" s="129" t="s">
        <v>42</v>
      </c>
      <c r="C38" s="38" t="s">
        <v>2</v>
      </c>
      <c r="D38" s="69" t="s">
        <v>12</v>
      </c>
      <c r="E38" s="8" t="s">
        <v>247</v>
      </c>
      <c r="F38" s="172" t="s">
        <v>116</v>
      </c>
      <c r="G38" s="19">
        <v>255000</v>
      </c>
    </row>
    <row r="39" spans="1:7" ht="18" customHeight="1">
      <c r="A39" s="80" t="s">
        <v>112</v>
      </c>
      <c r="B39" s="129" t="s">
        <v>42</v>
      </c>
      <c r="C39" s="38" t="s">
        <v>2</v>
      </c>
      <c r="D39" s="69" t="s">
        <v>12</v>
      </c>
      <c r="E39" s="8" t="s">
        <v>247</v>
      </c>
      <c r="F39" s="172" t="s">
        <v>114</v>
      </c>
      <c r="G39" s="19">
        <v>89000</v>
      </c>
    </row>
    <row r="40" spans="1:7" ht="12.75">
      <c r="A40" s="80" t="s">
        <v>134</v>
      </c>
      <c r="B40" s="129" t="s">
        <v>42</v>
      </c>
      <c r="C40" s="38" t="s">
        <v>2</v>
      </c>
      <c r="D40" s="69" t="s">
        <v>12</v>
      </c>
      <c r="E40" s="8" t="s">
        <v>247</v>
      </c>
      <c r="F40" s="172" t="s">
        <v>91</v>
      </c>
      <c r="G40" s="19">
        <v>10000</v>
      </c>
    </row>
    <row r="41" spans="1:7" ht="87" customHeight="1">
      <c r="A41" s="212" t="s">
        <v>117</v>
      </c>
      <c r="B41" s="129" t="s">
        <v>42</v>
      </c>
      <c r="C41" s="217" t="s">
        <v>2</v>
      </c>
      <c r="D41" s="214" t="s">
        <v>12</v>
      </c>
      <c r="E41" s="205" t="s">
        <v>237</v>
      </c>
      <c r="F41" s="215"/>
      <c r="G41" s="216">
        <f>G42</f>
        <v>60000</v>
      </c>
    </row>
    <row r="42" spans="1:7" ht="26.25" customHeight="1">
      <c r="A42" s="80" t="s">
        <v>115</v>
      </c>
      <c r="B42" s="129" t="s">
        <v>42</v>
      </c>
      <c r="C42" s="38" t="s">
        <v>2</v>
      </c>
      <c r="D42" s="69" t="s">
        <v>12</v>
      </c>
      <c r="E42" s="8" t="s">
        <v>237</v>
      </c>
      <c r="F42" s="172" t="s">
        <v>116</v>
      </c>
      <c r="G42" s="19">
        <v>60000</v>
      </c>
    </row>
    <row r="43" spans="1:7" ht="28.5" customHeight="1">
      <c r="A43" s="212" t="s">
        <v>118</v>
      </c>
      <c r="B43" s="129" t="s">
        <v>42</v>
      </c>
      <c r="C43" s="217" t="s">
        <v>2</v>
      </c>
      <c r="D43" s="214" t="s">
        <v>12</v>
      </c>
      <c r="E43" s="205" t="s">
        <v>238</v>
      </c>
      <c r="F43" s="215"/>
      <c r="G43" s="216">
        <f>G44</f>
        <v>240000</v>
      </c>
    </row>
    <row r="44" spans="1:7" ht="18.75" customHeight="1">
      <c r="A44" s="80" t="s">
        <v>112</v>
      </c>
      <c r="B44" s="129" t="s">
        <v>42</v>
      </c>
      <c r="C44" s="38" t="s">
        <v>2</v>
      </c>
      <c r="D44" s="69" t="s">
        <v>12</v>
      </c>
      <c r="E44" s="8" t="s">
        <v>238</v>
      </c>
      <c r="F44" s="172" t="s">
        <v>114</v>
      </c>
      <c r="G44" s="19">
        <v>240000</v>
      </c>
    </row>
    <row r="45" spans="1:7" ht="134.25" customHeight="1">
      <c r="A45" s="212" t="s">
        <v>119</v>
      </c>
      <c r="B45" s="129" t="s">
        <v>42</v>
      </c>
      <c r="C45" s="213" t="s">
        <v>2</v>
      </c>
      <c r="D45" s="214" t="s">
        <v>12</v>
      </c>
      <c r="E45" s="205" t="s">
        <v>239</v>
      </c>
      <c r="F45" s="215"/>
      <c r="G45" s="216">
        <f>G46</f>
        <v>20000</v>
      </c>
    </row>
    <row r="46" spans="1:7" ht="20.25" customHeight="1">
      <c r="A46" s="80" t="s">
        <v>112</v>
      </c>
      <c r="B46" s="129" t="s">
        <v>42</v>
      </c>
      <c r="C46" s="38" t="s">
        <v>2</v>
      </c>
      <c r="D46" s="69" t="s">
        <v>12</v>
      </c>
      <c r="E46" s="8" t="s">
        <v>239</v>
      </c>
      <c r="F46" s="172" t="s">
        <v>114</v>
      </c>
      <c r="G46" s="19">
        <v>20000</v>
      </c>
    </row>
    <row r="47" spans="1:7" ht="28.5" customHeight="1">
      <c r="A47" s="135" t="s">
        <v>135</v>
      </c>
      <c r="B47" s="129" t="s">
        <v>42</v>
      </c>
      <c r="C47" s="149" t="s">
        <v>2</v>
      </c>
      <c r="D47" s="150" t="s">
        <v>12</v>
      </c>
      <c r="E47" s="32" t="s">
        <v>136</v>
      </c>
      <c r="F47" s="174"/>
      <c r="G47" s="151">
        <f>G48</f>
        <v>11000</v>
      </c>
    </row>
    <row r="48" spans="1:7" ht="27" customHeight="1">
      <c r="A48" s="80" t="s">
        <v>115</v>
      </c>
      <c r="B48" s="129" t="s">
        <v>42</v>
      </c>
      <c r="C48" s="38" t="s">
        <v>2</v>
      </c>
      <c r="D48" s="69" t="s">
        <v>12</v>
      </c>
      <c r="E48" s="8" t="s">
        <v>136</v>
      </c>
      <c r="F48" s="172" t="s">
        <v>116</v>
      </c>
      <c r="G48" s="19">
        <v>11000</v>
      </c>
    </row>
    <row r="49" spans="1:7" ht="27.75" customHeight="1">
      <c r="A49" s="135" t="s">
        <v>137</v>
      </c>
      <c r="B49" s="129" t="s">
        <v>42</v>
      </c>
      <c r="C49" s="63" t="s">
        <v>2</v>
      </c>
      <c r="D49" s="71" t="s">
        <v>12</v>
      </c>
      <c r="E49" s="32" t="s">
        <v>138</v>
      </c>
      <c r="F49" s="165"/>
      <c r="G49" s="33">
        <f>SUM(G50:G51)</f>
        <v>66000</v>
      </c>
    </row>
    <row r="50" spans="1:7" ht="28.5" customHeight="1">
      <c r="A50" s="80" t="s">
        <v>115</v>
      </c>
      <c r="B50" s="129" t="s">
        <v>42</v>
      </c>
      <c r="C50" s="38" t="s">
        <v>2</v>
      </c>
      <c r="D50" s="69" t="s">
        <v>12</v>
      </c>
      <c r="E50" s="8" t="s">
        <v>138</v>
      </c>
      <c r="F50" s="172" t="s">
        <v>116</v>
      </c>
      <c r="G50" s="19">
        <v>63000</v>
      </c>
    </row>
    <row r="51" spans="1:7" ht="12" customHeight="1">
      <c r="A51" s="80" t="s">
        <v>112</v>
      </c>
      <c r="B51" s="129" t="s">
        <v>42</v>
      </c>
      <c r="C51" s="38" t="s">
        <v>2</v>
      </c>
      <c r="D51" s="69" t="s">
        <v>12</v>
      </c>
      <c r="E51" s="8" t="s">
        <v>138</v>
      </c>
      <c r="F51" s="172" t="s">
        <v>114</v>
      </c>
      <c r="G51" s="19">
        <v>3000</v>
      </c>
    </row>
    <row r="52" spans="1:7" ht="28.5" customHeight="1">
      <c r="A52" s="135" t="s">
        <v>139</v>
      </c>
      <c r="B52" s="129" t="s">
        <v>42</v>
      </c>
      <c r="C52" s="63" t="s">
        <v>2</v>
      </c>
      <c r="D52" s="71" t="s">
        <v>12</v>
      </c>
      <c r="E52" s="32" t="s">
        <v>140</v>
      </c>
      <c r="F52" s="165"/>
      <c r="G52" s="33">
        <f>G53</f>
        <v>11000</v>
      </c>
    </row>
    <row r="53" spans="1:7" ht="29.25" customHeight="1">
      <c r="A53" s="80" t="s">
        <v>115</v>
      </c>
      <c r="B53" s="129" t="s">
        <v>42</v>
      </c>
      <c r="C53" s="64" t="s">
        <v>2</v>
      </c>
      <c r="D53" s="69" t="s">
        <v>12</v>
      </c>
      <c r="E53" s="8" t="s">
        <v>140</v>
      </c>
      <c r="F53" s="172" t="s">
        <v>116</v>
      </c>
      <c r="G53" s="19">
        <v>11000</v>
      </c>
    </row>
    <row r="54" spans="1:7" ht="17.25" customHeight="1">
      <c r="A54" s="94" t="s">
        <v>55</v>
      </c>
      <c r="B54" s="129" t="s">
        <v>42</v>
      </c>
      <c r="C54" s="37" t="s">
        <v>2</v>
      </c>
      <c r="D54" s="92" t="s">
        <v>38</v>
      </c>
      <c r="E54" s="7"/>
      <c r="F54" s="164"/>
      <c r="G54" s="20">
        <f>G55</f>
        <v>1000000</v>
      </c>
    </row>
    <row r="55" spans="1:7" ht="16.5" customHeight="1">
      <c r="A55" s="93" t="s">
        <v>56</v>
      </c>
      <c r="B55" s="129" t="s">
        <v>42</v>
      </c>
      <c r="C55" s="39" t="s">
        <v>2</v>
      </c>
      <c r="D55" s="71" t="s">
        <v>38</v>
      </c>
      <c r="E55" s="32" t="s">
        <v>141</v>
      </c>
      <c r="F55" s="165"/>
      <c r="G55" s="33">
        <f>G56</f>
        <v>1000000</v>
      </c>
    </row>
    <row r="56" spans="1:7" ht="13.5" customHeight="1">
      <c r="A56" s="95" t="s">
        <v>142</v>
      </c>
      <c r="B56" s="129" t="s">
        <v>42</v>
      </c>
      <c r="C56" s="82" t="s">
        <v>2</v>
      </c>
      <c r="D56" s="96" t="s">
        <v>38</v>
      </c>
      <c r="E56" s="8" t="s">
        <v>141</v>
      </c>
      <c r="F56" s="175" t="s">
        <v>97</v>
      </c>
      <c r="G56" s="19">
        <v>1000000</v>
      </c>
    </row>
    <row r="57" spans="1:7" ht="15.75" customHeight="1">
      <c r="A57" s="28" t="s">
        <v>17</v>
      </c>
      <c r="B57" s="129" t="s">
        <v>42</v>
      </c>
      <c r="C57" s="37" t="s">
        <v>2</v>
      </c>
      <c r="D57" s="92" t="s">
        <v>60</v>
      </c>
      <c r="E57" s="7"/>
      <c r="F57" s="164"/>
      <c r="G57" s="20">
        <f>G58+G65+G72</f>
        <v>8100803.73</v>
      </c>
    </row>
    <row r="58" spans="1:7" ht="15.75" customHeight="1">
      <c r="A58" s="212" t="s">
        <v>241</v>
      </c>
      <c r="B58" s="129" t="s">
        <v>42</v>
      </c>
      <c r="C58" s="217" t="s">
        <v>2</v>
      </c>
      <c r="D58" s="214" t="s">
        <v>60</v>
      </c>
      <c r="E58" s="205" t="s">
        <v>240</v>
      </c>
      <c r="F58" s="215"/>
      <c r="G58" s="216">
        <f>SUM(G59:G64)</f>
        <v>3332111.7300000004</v>
      </c>
    </row>
    <row r="59" spans="1:7" ht="18" customHeight="1">
      <c r="A59" s="80" t="s">
        <v>111</v>
      </c>
      <c r="B59" s="129" t="s">
        <v>42</v>
      </c>
      <c r="C59" s="38" t="s">
        <v>132</v>
      </c>
      <c r="D59" s="69" t="s">
        <v>60</v>
      </c>
      <c r="E59" s="8" t="s">
        <v>240</v>
      </c>
      <c r="F59" s="172" t="s">
        <v>113</v>
      </c>
      <c r="G59" s="19"/>
    </row>
    <row r="60" spans="1:7" ht="18.75" customHeight="1">
      <c r="A60" s="80" t="s">
        <v>112</v>
      </c>
      <c r="B60" s="129" t="s">
        <v>42</v>
      </c>
      <c r="C60" s="38" t="s">
        <v>2</v>
      </c>
      <c r="D60" s="69" t="s">
        <v>60</v>
      </c>
      <c r="E60" s="8" t="s">
        <v>240</v>
      </c>
      <c r="F60" s="172" t="s">
        <v>114</v>
      </c>
      <c r="G60" s="19">
        <v>573000</v>
      </c>
    </row>
    <row r="61" spans="1:7" ht="50.25" customHeight="1">
      <c r="A61" s="80" t="s">
        <v>148</v>
      </c>
      <c r="B61" s="129" t="s">
        <v>42</v>
      </c>
      <c r="C61" s="38" t="s">
        <v>2</v>
      </c>
      <c r="D61" s="69" t="s">
        <v>60</v>
      </c>
      <c r="E61" s="8" t="s">
        <v>240</v>
      </c>
      <c r="F61" s="172" t="s">
        <v>144</v>
      </c>
      <c r="G61" s="19">
        <v>10000</v>
      </c>
    </row>
    <row r="62" spans="1:7" ht="17.25" customHeight="1">
      <c r="A62" s="80" t="s">
        <v>143</v>
      </c>
      <c r="B62" s="129" t="s">
        <v>42</v>
      </c>
      <c r="C62" s="38" t="s">
        <v>2</v>
      </c>
      <c r="D62" s="69" t="s">
        <v>60</v>
      </c>
      <c r="E62" s="8" t="s">
        <v>240</v>
      </c>
      <c r="F62" s="172" t="s">
        <v>146</v>
      </c>
      <c r="G62" s="19">
        <v>138478</v>
      </c>
    </row>
    <row r="63" spans="1:7" ht="16.5" customHeight="1">
      <c r="A63" s="80" t="s">
        <v>145</v>
      </c>
      <c r="B63" s="129" t="s">
        <v>42</v>
      </c>
      <c r="C63" s="38" t="s">
        <v>2</v>
      </c>
      <c r="D63" s="69" t="s">
        <v>60</v>
      </c>
      <c r="E63" s="8" t="s">
        <v>240</v>
      </c>
      <c r="F63" s="172" t="s">
        <v>147</v>
      </c>
      <c r="G63" s="19">
        <v>1522</v>
      </c>
    </row>
    <row r="64" spans="1:7" ht="14.25" customHeight="1">
      <c r="A64" s="95" t="s">
        <v>142</v>
      </c>
      <c r="B64" s="129" t="s">
        <v>42</v>
      </c>
      <c r="C64" s="38" t="s">
        <v>2</v>
      </c>
      <c r="D64" s="69" t="s">
        <v>60</v>
      </c>
      <c r="E64" s="8" t="s">
        <v>240</v>
      </c>
      <c r="F64" s="172" t="s">
        <v>97</v>
      </c>
      <c r="G64" s="19">
        <f>2610000-1474.51+586.24</f>
        <v>2609111.7300000004</v>
      </c>
    </row>
    <row r="65" spans="1:7" ht="15.75" customHeight="1">
      <c r="A65" s="138" t="s">
        <v>96</v>
      </c>
      <c r="B65" s="129" t="s">
        <v>42</v>
      </c>
      <c r="C65" s="139" t="s">
        <v>2</v>
      </c>
      <c r="D65" s="141" t="s">
        <v>60</v>
      </c>
      <c r="E65" s="140" t="s">
        <v>150</v>
      </c>
      <c r="F65" s="176"/>
      <c r="G65" s="142">
        <f>SUM(G66:G71)</f>
        <v>4268692</v>
      </c>
    </row>
    <row r="66" spans="1:7" ht="30" customHeight="1">
      <c r="A66" s="80" t="s">
        <v>149</v>
      </c>
      <c r="B66" s="129" t="s">
        <v>42</v>
      </c>
      <c r="C66" s="226" t="s">
        <v>2</v>
      </c>
      <c r="D66" s="144" t="s">
        <v>60</v>
      </c>
      <c r="E66" s="144" t="s">
        <v>150</v>
      </c>
      <c r="F66" s="177" t="s">
        <v>151</v>
      </c>
      <c r="G66" s="146">
        <f>2682000*95%</f>
        <v>2547900</v>
      </c>
    </row>
    <row r="67" spans="1:7" ht="18" customHeight="1">
      <c r="A67" s="80" t="s">
        <v>153</v>
      </c>
      <c r="B67" s="129" t="s">
        <v>42</v>
      </c>
      <c r="C67" s="226" t="s">
        <v>2</v>
      </c>
      <c r="D67" s="144" t="s">
        <v>60</v>
      </c>
      <c r="E67" s="144" t="s">
        <v>150</v>
      </c>
      <c r="F67" s="177" t="s">
        <v>152</v>
      </c>
      <c r="G67" s="146">
        <v>10000</v>
      </c>
    </row>
    <row r="68" spans="1:7" ht="19.5" customHeight="1">
      <c r="A68" s="80" t="s">
        <v>111</v>
      </c>
      <c r="B68" s="129" t="s">
        <v>42</v>
      </c>
      <c r="C68" s="226" t="s">
        <v>2</v>
      </c>
      <c r="D68" s="144" t="s">
        <v>60</v>
      </c>
      <c r="E68" s="144" t="s">
        <v>150</v>
      </c>
      <c r="F68" s="177" t="s">
        <v>113</v>
      </c>
      <c r="G68" s="146">
        <v>10000</v>
      </c>
    </row>
    <row r="69" spans="1:7" ht="24" customHeight="1">
      <c r="A69" s="53" t="s">
        <v>154</v>
      </c>
      <c r="B69" s="129" t="s">
        <v>42</v>
      </c>
      <c r="C69" s="226" t="s">
        <v>2</v>
      </c>
      <c r="D69" s="144" t="s">
        <v>60</v>
      </c>
      <c r="E69" s="144" t="s">
        <v>150</v>
      </c>
      <c r="F69" s="177" t="s">
        <v>114</v>
      </c>
      <c r="G69" s="146">
        <f>1619000-208</f>
        <v>1618792</v>
      </c>
    </row>
    <row r="70" spans="1:7" ht="17.25" customHeight="1">
      <c r="A70" s="80" t="s">
        <v>143</v>
      </c>
      <c r="B70" s="129" t="s">
        <v>42</v>
      </c>
      <c r="C70" s="38" t="s">
        <v>2</v>
      </c>
      <c r="D70" s="69" t="s">
        <v>60</v>
      </c>
      <c r="E70" s="144" t="s">
        <v>150</v>
      </c>
      <c r="F70" s="172" t="s">
        <v>146</v>
      </c>
      <c r="G70" s="19">
        <v>80000</v>
      </c>
    </row>
    <row r="71" spans="1:7" ht="16.5" customHeight="1">
      <c r="A71" s="80" t="s">
        <v>145</v>
      </c>
      <c r="B71" s="129" t="s">
        <v>42</v>
      </c>
      <c r="C71" s="38" t="s">
        <v>2</v>
      </c>
      <c r="D71" s="69" t="s">
        <v>60</v>
      </c>
      <c r="E71" s="144" t="s">
        <v>150</v>
      </c>
      <c r="F71" s="172" t="s">
        <v>147</v>
      </c>
      <c r="G71" s="19">
        <v>2000</v>
      </c>
    </row>
    <row r="72" spans="1:7" ht="25.5" customHeight="1">
      <c r="A72" s="35" t="s">
        <v>94</v>
      </c>
      <c r="B72" s="129" t="s">
        <v>42</v>
      </c>
      <c r="C72" s="45" t="s">
        <v>2</v>
      </c>
      <c r="D72" s="71" t="s">
        <v>60</v>
      </c>
      <c r="E72" s="32" t="s">
        <v>242</v>
      </c>
      <c r="F72" s="165"/>
      <c r="G72" s="33">
        <f>G73</f>
        <v>500000</v>
      </c>
    </row>
    <row r="73" spans="1:7" ht="25.5" customHeight="1">
      <c r="A73" s="53" t="s">
        <v>154</v>
      </c>
      <c r="B73" s="129" t="s">
        <v>42</v>
      </c>
      <c r="C73" s="46" t="s">
        <v>2</v>
      </c>
      <c r="D73" s="69" t="s">
        <v>60</v>
      </c>
      <c r="E73" s="8" t="s">
        <v>242</v>
      </c>
      <c r="F73" s="172" t="s">
        <v>114</v>
      </c>
      <c r="G73" s="19">
        <v>500000</v>
      </c>
    </row>
    <row r="74" spans="1:7" ht="17.25" customHeight="1">
      <c r="A74" s="83" t="s">
        <v>79</v>
      </c>
      <c r="B74" s="130" t="s">
        <v>42</v>
      </c>
      <c r="C74" s="84" t="s">
        <v>9</v>
      </c>
      <c r="D74" s="162"/>
      <c r="E74" s="119"/>
      <c r="F74" s="162"/>
      <c r="G74" s="126">
        <f>G75</f>
        <v>592000</v>
      </c>
    </row>
    <row r="75" spans="1:7" ht="17.25" customHeight="1">
      <c r="A75" s="127" t="s">
        <v>80</v>
      </c>
      <c r="B75" s="129" t="s">
        <v>42</v>
      </c>
      <c r="C75" s="128" t="s">
        <v>9</v>
      </c>
      <c r="D75" s="92" t="s">
        <v>11</v>
      </c>
      <c r="E75" s="7"/>
      <c r="F75" s="179"/>
      <c r="G75" s="20">
        <f>G76</f>
        <v>592000</v>
      </c>
    </row>
    <row r="76" spans="1:7" ht="25.5" customHeight="1">
      <c r="A76" s="79" t="s">
        <v>62</v>
      </c>
      <c r="B76" s="129" t="s">
        <v>42</v>
      </c>
      <c r="C76" s="39" t="s">
        <v>9</v>
      </c>
      <c r="D76" s="71" t="s">
        <v>11</v>
      </c>
      <c r="E76" s="32" t="s">
        <v>155</v>
      </c>
      <c r="F76" s="180"/>
      <c r="G76" s="33">
        <f>G77</f>
        <v>592000</v>
      </c>
    </row>
    <row r="77" spans="1:7" ht="18.75" customHeight="1">
      <c r="A77" s="80" t="s">
        <v>134</v>
      </c>
      <c r="B77" s="129" t="s">
        <v>42</v>
      </c>
      <c r="C77" s="38" t="s">
        <v>9</v>
      </c>
      <c r="D77" s="69" t="s">
        <v>11</v>
      </c>
      <c r="E77" s="8" t="s">
        <v>155</v>
      </c>
      <c r="F77" s="181" t="s">
        <v>91</v>
      </c>
      <c r="G77" s="19">
        <v>592000</v>
      </c>
    </row>
    <row r="78" spans="1:7" ht="19.5" customHeight="1">
      <c r="A78" s="238" t="s">
        <v>226</v>
      </c>
      <c r="B78" s="130" t="s">
        <v>42</v>
      </c>
      <c r="C78" s="84" t="s">
        <v>11</v>
      </c>
      <c r="D78" s="239"/>
      <c r="E78" s="240"/>
      <c r="F78" s="239"/>
      <c r="G78" s="126">
        <f>G79</f>
        <v>1163333</v>
      </c>
    </row>
    <row r="79" spans="1:7" ht="29.25" customHeight="1">
      <c r="A79" s="258" t="s">
        <v>251</v>
      </c>
      <c r="B79" s="129" t="s">
        <v>42</v>
      </c>
      <c r="C79" s="128" t="s">
        <v>11</v>
      </c>
      <c r="D79" s="92" t="s">
        <v>45</v>
      </c>
      <c r="E79" s="7"/>
      <c r="F79" s="179"/>
      <c r="G79" s="20">
        <f>G80+G83</f>
        <v>1163333</v>
      </c>
    </row>
    <row r="80" spans="1:7" ht="18.75" customHeight="1">
      <c r="A80" s="135" t="s">
        <v>228</v>
      </c>
      <c r="B80" s="129" t="s">
        <v>42</v>
      </c>
      <c r="C80" s="204" t="s">
        <v>11</v>
      </c>
      <c r="D80" s="205" t="s">
        <v>45</v>
      </c>
      <c r="E80" s="206" t="s">
        <v>260</v>
      </c>
      <c r="F80" s="207"/>
      <c r="G80" s="208">
        <f>G81+G82</f>
        <v>913333</v>
      </c>
    </row>
    <row r="81" spans="1:7" ht="39.75" customHeight="1">
      <c r="A81" s="80" t="s">
        <v>258</v>
      </c>
      <c r="B81" s="129" t="s">
        <v>42</v>
      </c>
      <c r="C81" s="38" t="s">
        <v>11</v>
      </c>
      <c r="D81" s="69" t="s">
        <v>45</v>
      </c>
      <c r="E81" s="8" t="s">
        <v>260</v>
      </c>
      <c r="F81" s="172" t="s">
        <v>257</v>
      </c>
      <c r="G81" s="19">
        <v>733333</v>
      </c>
    </row>
    <row r="82" spans="1:7" ht="30" customHeight="1">
      <c r="A82" s="80" t="s">
        <v>261</v>
      </c>
      <c r="B82" s="129" t="s">
        <v>42</v>
      </c>
      <c r="C82" s="38" t="s">
        <v>11</v>
      </c>
      <c r="D82" s="69" t="s">
        <v>45</v>
      </c>
      <c r="E82" s="8" t="s">
        <v>260</v>
      </c>
      <c r="F82" s="172" t="s">
        <v>259</v>
      </c>
      <c r="G82" s="19">
        <v>180000</v>
      </c>
    </row>
    <row r="83" spans="1:7" ht="37.5" customHeight="1">
      <c r="A83" s="237" t="s">
        <v>225</v>
      </c>
      <c r="B83" s="129" t="s">
        <v>42</v>
      </c>
      <c r="C83" s="39" t="s">
        <v>11</v>
      </c>
      <c r="D83" s="71" t="s">
        <v>45</v>
      </c>
      <c r="E83" s="32" t="s">
        <v>235</v>
      </c>
      <c r="F83" s="180"/>
      <c r="G83" s="33">
        <f>G84</f>
        <v>250000</v>
      </c>
    </row>
    <row r="84" spans="1:7" ht="17.25" customHeight="1">
      <c r="A84" s="55" t="s">
        <v>61</v>
      </c>
      <c r="B84" s="129" t="s">
        <v>42</v>
      </c>
      <c r="C84" s="38" t="s">
        <v>11</v>
      </c>
      <c r="D84" s="69" t="s">
        <v>45</v>
      </c>
      <c r="E84" s="8" t="s">
        <v>235</v>
      </c>
      <c r="F84" s="181" t="s">
        <v>227</v>
      </c>
      <c r="G84" s="19">
        <v>250000</v>
      </c>
    </row>
    <row r="85" spans="1:7" ht="18.75" customHeight="1">
      <c r="A85" s="83" t="s">
        <v>36</v>
      </c>
      <c r="B85" s="130" t="s">
        <v>42</v>
      </c>
      <c r="C85" s="84" t="s">
        <v>12</v>
      </c>
      <c r="D85" s="163"/>
      <c r="E85" s="78"/>
      <c r="F85" s="163"/>
      <c r="G85" s="241">
        <f>G86+G89</f>
        <v>211000</v>
      </c>
    </row>
    <row r="86" spans="1:7" ht="21.75" customHeight="1">
      <c r="A86" s="86" t="s">
        <v>252</v>
      </c>
      <c r="B86" s="129" t="s">
        <v>42</v>
      </c>
      <c r="C86" s="40" t="s">
        <v>12</v>
      </c>
      <c r="D86" s="164" t="s">
        <v>8</v>
      </c>
      <c r="E86" s="7"/>
      <c r="F86" s="164"/>
      <c r="G86" s="20">
        <f>G87</f>
        <v>143000</v>
      </c>
    </row>
    <row r="87" spans="1:7" ht="39.75" customHeight="1">
      <c r="A87" s="136" t="s">
        <v>253</v>
      </c>
      <c r="B87" s="129" t="s">
        <v>42</v>
      </c>
      <c r="C87" s="34" t="s">
        <v>12</v>
      </c>
      <c r="D87" s="165" t="s">
        <v>8</v>
      </c>
      <c r="E87" s="32" t="s">
        <v>254</v>
      </c>
      <c r="F87" s="165"/>
      <c r="G87" s="33">
        <f>G88</f>
        <v>143000</v>
      </c>
    </row>
    <row r="88" spans="1:7" ht="34.5" customHeight="1">
      <c r="A88" s="53" t="s">
        <v>154</v>
      </c>
      <c r="B88" s="129" t="s">
        <v>42</v>
      </c>
      <c r="C88" s="17" t="s">
        <v>12</v>
      </c>
      <c r="D88" s="69" t="s">
        <v>8</v>
      </c>
      <c r="E88" s="8" t="s">
        <v>254</v>
      </c>
      <c r="F88" s="182" t="s">
        <v>114</v>
      </c>
      <c r="G88" s="19">
        <v>143000</v>
      </c>
    </row>
    <row r="89" spans="1:7" ht="17.25" customHeight="1">
      <c r="A89" s="86" t="s">
        <v>57</v>
      </c>
      <c r="B89" s="129" t="s">
        <v>42</v>
      </c>
      <c r="C89" s="40" t="s">
        <v>12</v>
      </c>
      <c r="D89" s="164" t="s">
        <v>6</v>
      </c>
      <c r="E89" s="7"/>
      <c r="F89" s="164"/>
      <c r="G89" s="20">
        <f>G90+G92</f>
        <v>68000</v>
      </c>
    </row>
    <row r="90" spans="1:7" ht="18" customHeight="1">
      <c r="A90" s="136" t="s">
        <v>95</v>
      </c>
      <c r="B90" s="129" t="s">
        <v>42</v>
      </c>
      <c r="C90" s="34" t="s">
        <v>12</v>
      </c>
      <c r="D90" s="165" t="s">
        <v>6</v>
      </c>
      <c r="E90" s="32" t="s">
        <v>156</v>
      </c>
      <c r="F90" s="165"/>
      <c r="G90" s="33">
        <f>G91</f>
        <v>53000</v>
      </c>
    </row>
    <row r="91" spans="1:7" ht="26.25" customHeight="1">
      <c r="A91" s="53" t="s">
        <v>154</v>
      </c>
      <c r="B91" s="129" t="s">
        <v>42</v>
      </c>
      <c r="C91" s="17" t="s">
        <v>12</v>
      </c>
      <c r="D91" s="69" t="s">
        <v>6</v>
      </c>
      <c r="E91" s="8" t="s">
        <v>156</v>
      </c>
      <c r="F91" s="182" t="s">
        <v>114</v>
      </c>
      <c r="G91" s="19">
        <v>53000</v>
      </c>
    </row>
    <row r="92" spans="1:7" ht="29.25" customHeight="1">
      <c r="A92" s="112" t="s">
        <v>157</v>
      </c>
      <c r="B92" s="129" t="s">
        <v>42</v>
      </c>
      <c r="C92" s="34" t="s">
        <v>12</v>
      </c>
      <c r="D92" s="71" t="s">
        <v>6</v>
      </c>
      <c r="E92" s="32" t="s">
        <v>158</v>
      </c>
      <c r="F92" s="62"/>
      <c r="G92" s="33">
        <f>G93</f>
        <v>15000</v>
      </c>
    </row>
    <row r="93" spans="1:7" ht="27" customHeight="1">
      <c r="A93" s="53" t="s">
        <v>154</v>
      </c>
      <c r="B93" s="129" t="s">
        <v>42</v>
      </c>
      <c r="C93" s="17" t="s">
        <v>12</v>
      </c>
      <c r="D93" s="69" t="s">
        <v>6</v>
      </c>
      <c r="E93" s="8" t="s">
        <v>158</v>
      </c>
      <c r="F93" s="182" t="s">
        <v>114</v>
      </c>
      <c r="G93" s="19">
        <v>15000</v>
      </c>
    </row>
    <row r="94" spans="1:7" ht="16.5" customHeight="1">
      <c r="A94" s="242" t="s">
        <v>32</v>
      </c>
      <c r="B94" s="130" t="s">
        <v>42</v>
      </c>
      <c r="C94" s="243" t="s">
        <v>8</v>
      </c>
      <c r="D94" s="244"/>
      <c r="E94" s="245"/>
      <c r="F94" s="246"/>
      <c r="G94" s="241">
        <f>G95+G98+G110+G115</f>
        <v>23688332</v>
      </c>
    </row>
    <row r="95" spans="1:7" ht="17.25" customHeight="1">
      <c r="A95" s="155" t="s">
        <v>255</v>
      </c>
      <c r="B95" s="129" t="s">
        <v>42</v>
      </c>
      <c r="C95" s="156" t="s">
        <v>8</v>
      </c>
      <c r="D95" s="209" t="s">
        <v>2</v>
      </c>
      <c r="E95" s="202"/>
      <c r="F95" s="203"/>
      <c r="G95" s="210">
        <f>G96</f>
        <v>1083333</v>
      </c>
    </row>
    <row r="96" spans="1:7" ht="16.5" customHeight="1">
      <c r="A96" s="135" t="s">
        <v>228</v>
      </c>
      <c r="B96" s="129" t="s">
        <v>42</v>
      </c>
      <c r="C96" s="204" t="s">
        <v>8</v>
      </c>
      <c r="D96" s="205" t="s">
        <v>2</v>
      </c>
      <c r="E96" s="206" t="s">
        <v>256</v>
      </c>
      <c r="F96" s="207"/>
      <c r="G96" s="208">
        <f>G97</f>
        <v>1083333</v>
      </c>
    </row>
    <row r="97" spans="1:7" ht="38.25" customHeight="1">
      <c r="A97" s="80" t="s">
        <v>258</v>
      </c>
      <c r="B97" s="129" t="s">
        <v>42</v>
      </c>
      <c r="C97" s="38" t="s">
        <v>8</v>
      </c>
      <c r="D97" s="69" t="s">
        <v>2</v>
      </c>
      <c r="E97" s="8" t="s">
        <v>256</v>
      </c>
      <c r="F97" s="172" t="s">
        <v>257</v>
      </c>
      <c r="G97" s="19">
        <v>1083333</v>
      </c>
    </row>
    <row r="98" spans="1:7" ht="17.25" customHeight="1">
      <c r="A98" s="155" t="s">
        <v>120</v>
      </c>
      <c r="B98" s="129" t="s">
        <v>42</v>
      </c>
      <c r="C98" s="156" t="s">
        <v>8</v>
      </c>
      <c r="D98" s="209" t="s">
        <v>9</v>
      </c>
      <c r="E98" s="202"/>
      <c r="F98" s="203"/>
      <c r="G98" s="210">
        <f>G99+G101+G104+G106+G108</f>
        <v>22188999</v>
      </c>
    </row>
    <row r="99" spans="1:7" ht="27" customHeight="1">
      <c r="A99" s="135" t="s">
        <v>262</v>
      </c>
      <c r="B99" s="129" t="s">
        <v>42</v>
      </c>
      <c r="C99" s="204" t="s">
        <v>8</v>
      </c>
      <c r="D99" s="205" t="s">
        <v>9</v>
      </c>
      <c r="E99" s="206" t="s">
        <v>263</v>
      </c>
      <c r="F99" s="207"/>
      <c r="G99" s="208">
        <f>G100</f>
        <v>13528000</v>
      </c>
    </row>
    <row r="100" spans="1:7" ht="27.75" customHeight="1">
      <c r="A100" s="80" t="s">
        <v>261</v>
      </c>
      <c r="B100" s="129" t="s">
        <v>42</v>
      </c>
      <c r="C100" s="38" t="s">
        <v>8</v>
      </c>
      <c r="D100" s="69" t="s">
        <v>9</v>
      </c>
      <c r="E100" s="8" t="s">
        <v>263</v>
      </c>
      <c r="F100" s="172" t="s">
        <v>259</v>
      </c>
      <c r="G100" s="19">
        <v>13528000</v>
      </c>
    </row>
    <row r="101" spans="1:7" ht="16.5" customHeight="1">
      <c r="A101" s="135" t="s">
        <v>228</v>
      </c>
      <c r="B101" s="129" t="s">
        <v>42</v>
      </c>
      <c r="C101" s="204" t="s">
        <v>8</v>
      </c>
      <c r="D101" s="205" t="s">
        <v>9</v>
      </c>
      <c r="E101" s="206" t="s">
        <v>256</v>
      </c>
      <c r="F101" s="207"/>
      <c r="G101" s="208">
        <f>G102+G103</f>
        <v>2169999</v>
      </c>
    </row>
    <row r="102" spans="1:7" ht="37.5" customHeight="1">
      <c r="A102" s="80" t="s">
        <v>258</v>
      </c>
      <c r="B102" s="129" t="s">
        <v>42</v>
      </c>
      <c r="C102" s="38" t="s">
        <v>8</v>
      </c>
      <c r="D102" s="69" t="s">
        <v>9</v>
      </c>
      <c r="E102" s="8" t="s">
        <v>256</v>
      </c>
      <c r="F102" s="172" t="s">
        <v>257</v>
      </c>
      <c r="G102" s="19">
        <v>1133333</v>
      </c>
    </row>
    <row r="103" spans="1:7" ht="30" customHeight="1">
      <c r="A103" s="80" t="s">
        <v>261</v>
      </c>
      <c r="B103" s="129" t="s">
        <v>42</v>
      </c>
      <c r="C103" s="38" t="s">
        <v>8</v>
      </c>
      <c r="D103" s="69" t="s">
        <v>9</v>
      </c>
      <c r="E103" s="8" t="s">
        <v>256</v>
      </c>
      <c r="F103" s="172" t="s">
        <v>259</v>
      </c>
      <c r="G103" s="19">
        <v>1036666</v>
      </c>
    </row>
    <row r="104" spans="1:7" ht="41.25" customHeight="1">
      <c r="A104" s="135" t="s">
        <v>121</v>
      </c>
      <c r="B104" s="129" t="s">
        <v>42</v>
      </c>
      <c r="C104" s="204" t="s">
        <v>8</v>
      </c>
      <c r="D104" s="205" t="s">
        <v>9</v>
      </c>
      <c r="E104" s="206" t="s">
        <v>122</v>
      </c>
      <c r="F104" s="207"/>
      <c r="G104" s="208">
        <f>G105</f>
        <v>40000</v>
      </c>
    </row>
    <row r="105" spans="1:7" ht="18.75" customHeight="1">
      <c r="A105" s="80" t="s">
        <v>112</v>
      </c>
      <c r="B105" s="129" t="s">
        <v>42</v>
      </c>
      <c r="C105" s="38" t="s">
        <v>8</v>
      </c>
      <c r="D105" s="69" t="s">
        <v>9</v>
      </c>
      <c r="E105" s="8" t="s">
        <v>122</v>
      </c>
      <c r="F105" s="172" t="s">
        <v>114</v>
      </c>
      <c r="G105" s="19">
        <v>40000</v>
      </c>
    </row>
    <row r="106" spans="1:7" ht="15.75" customHeight="1">
      <c r="A106" s="135" t="s">
        <v>159</v>
      </c>
      <c r="B106" s="129" t="s">
        <v>42</v>
      </c>
      <c r="C106" s="204" t="s">
        <v>8</v>
      </c>
      <c r="D106" s="205" t="s">
        <v>9</v>
      </c>
      <c r="E106" s="206" t="s">
        <v>160</v>
      </c>
      <c r="F106" s="207"/>
      <c r="G106" s="208">
        <f>G107</f>
        <v>451000</v>
      </c>
    </row>
    <row r="107" spans="1:7" ht="16.5" customHeight="1">
      <c r="A107" s="80" t="s">
        <v>112</v>
      </c>
      <c r="B107" s="129" t="s">
        <v>42</v>
      </c>
      <c r="C107" s="38" t="s">
        <v>8</v>
      </c>
      <c r="D107" s="69" t="s">
        <v>9</v>
      </c>
      <c r="E107" s="8" t="s">
        <v>160</v>
      </c>
      <c r="F107" s="172" t="s">
        <v>114</v>
      </c>
      <c r="G107" s="19">
        <v>451000</v>
      </c>
    </row>
    <row r="108" spans="1:7" ht="27" customHeight="1">
      <c r="A108" s="227" t="s">
        <v>161</v>
      </c>
      <c r="B108" s="129" t="s">
        <v>42</v>
      </c>
      <c r="C108" s="213" t="s">
        <v>8</v>
      </c>
      <c r="D108" s="205" t="s">
        <v>9</v>
      </c>
      <c r="E108" s="205" t="s">
        <v>162</v>
      </c>
      <c r="F108" s="215"/>
      <c r="G108" s="216">
        <f>G109</f>
        <v>6000000</v>
      </c>
    </row>
    <row r="109" spans="1:7" ht="35.25" customHeight="1">
      <c r="A109" s="80" t="s">
        <v>234</v>
      </c>
      <c r="B109" s="129" t="s">
        <v>42</v>
      </c>
      <c r="C109" s="64" t="s">
        <v>8</v>
      </c>
      <c r="D109" s="8" t="s">
        <v>9</v>
      </c>
      <c r="E109" s="8" t="s">
        <v>162</v>
      </c>
      <c r="F109" s="172" t="s">
        <v>233</v>
      </c>
      <c r="G109" s="19">
        <v>6000000</v>
      </c>
    </row>
    <row r="110" spans="1:7" ht="17.25" customHeight="1">
      <c r="A110" s="30" t="s">
        <v>123</v>
      </c>
      <c r="B110" s="129" t="s">
        <v>42</v>
      </c>
      <c r="C110" s="44" t="s">
        <v>8</v>
      </c>
      <c r="D110" s="222" t="s">
        <v>11</v>
      </c>
      <c r="E110" s="222"/>
      <c r="F110" s="223"/>
      <c r="G110" s="224">
        <f>G111+G113</f>
        <v>377000</v>
      </c>
    </row>
    <row r="111" spans="1:7" ht="30.75" customHeight="1">
      <c r="A111" s="225" t="s">
        <v>124</v>
      </c>
      <c r="B111" s="129" t="s">
        <v>42</v>
      </c>
      <c r="C111" s="220" t="s">
        <v>8</v>
      </c>
      <c r="D111" s="221" t="s">
        <v>11</v>
      </c>
      <c r="E111" s="205" t="s">
        <v>125</v>
      </c>
      <c r="F111" s="215"/>
      <c r="G111" s="216">
        <f>G112</f>
        <v>40000</v>
      </c>
    </row>
    <row r="112" spans="1:7" ht="18.75" customHeight="1">
      <c r="A112" s="80" t="s">
        <v>112</v>
      </c>
      <c r="B112" s="129" t="s">
        <v>42</v>
      </c>
      <c r="C112" s="219" t="s">
        <v>8</v>
      </c>
      <c r="D112" s="9" t="s">
        <v>11</v>
      </c>
      <c r="E112" s="8" t="s">
        <v>125</v>
      </c>
      <c r="F112" s="172" t="s">
        <v>114</v>
      </c>
      <c r="G112" s="19">
        <v>40000</v>
      </c>
    </row>
    <row r="113" spans="1:7" ht="14.25" customHeight="1">
      <c r="A113" s="93" t="s">
        <v>264</v>
      </c>
      <c r="B113" s="129" t="s">
        <v>42</v>
      </c>
      <c r="C113" s="259" t="s">
        <v>8</v>
      </c>
      <c r="D113" s="260" t="s">
        <v>11</v>
      </c>
      <c r="E113" s="32" t="s">
        <v>265</v>
      </c>
      <c r="F113" s="260"/>
      <c r="G113" s="33">
        <f>G114</f>
        <v>337000</v>
      </c>
    </row>
    <row r="114" spans="1:7" ht="24.75" customHeight="1">
      <c r="A114" s="80" t="s">
        <v>112</v>
      </c>
      <c r="B114" s="129" t="s">
        <v>42</v>
      </c>
      <c r="C114" s="219" t="s">
        <v>8</v>
      </c>
      <c r="D114" s="9" t="s">
        <v>11</v>
      </c>
      <c r="E114" s="8" t="s">
        <v>265</v>
      </c>
      <c r="F114" s="9" t="s">
        <v>114</v>
      </c>
      <c r="G114" s="19">
        <v>337000</v>
      </c>
    </row>
    <row r="115" spans="1:7" ht="15" customHeight="1">
      <c r="A115" s="30" t="s">
        <v>33</v>
      </c>
      <c r="B115" s="129" t="s">
        <v>42</v>
      </c>
      <c r="C115" s="44" t="s">
        <v>8</v>
      </c>
      <c r="D115" s="92" t="s">
        <v>8</v>
      </c>
      <c r="E115" s="7"/>
      <c r="F115" s="164"/>
      <c r="G115" s="22">
        <f>G116</f>
        <v>39000</v>
      </c>
    </row>
    <row r="116" spans="1:7" ht="16.5" customHeight="1">
      <c r="A116" s="35" t="s">
        <v>163</v>
      </c>
      <c r="B116" s="129" t="s">
        <v>42</v>
      </c>
      <c r="C116" s="39" t="s">
        <v>8</v>
      </c>
      <c r="D116" s="71" t="s">
        <v>8</v>
      </c>
      <c r="E116" s="32" t="s">
        <v>164</v>
      </c>
      <c r="F116" s="165"/>
      <c r="G116" s="33">
        <f>G117</f>
        <v>39000</v>
      </c>
    </row>
    <row r="117" spans="1:7" ht="24.75" customHeight="1">
      <c r="A117" s="13" t="s">
        <v>201</v>
      </c>
      <c r="B117" s="129" t="s">
        <v>42</v>
      </c>
      <c r="C117" s="42" t="s">
        <v>8</v>
      </c>
      <c r="D117" s="69" t="s">
        <v>8</v>
      </c>
      <c r="E117" s="8" t="s">
        <v>164</v>
      </c>
      <c r="F117" s="172" t="s">
        <v>202</v>
      </c>
      <c r="G117" s="19">
        <v>39000</v>
      </c>
    </row>
    <row r="118" spans="1:7" ht="20.25" customHeight="1">
      <c r="A118" s="242" t="s">
        <v>23</v>
      </c>
      <c r="B118" s="130" t="s">
        <v>42</v>
      </c>
      <c r="C118" s="243" t="s">
        <v>3</v>
      </c>
      <c r="D118" s="244"/>
      <c r="E118" s="245"/>
      <c r="F118" s="246"/>
      <c r="G118" s="241">
        <f>G119+G150+G195+G206</f>
        <v>273308531</v>
      </c>
    </row>
    <row r="119" spans="1:7" ht="16.5" customHeight="1">
      <c r="A119" s="30" t="s">
        <v>24</v>
      </c>
      <c r="B119" s="129" t="s">
        <v>42</v>
      </c>
      <c r="C119" s="43" t="s">
        <v>3</v>
      </c>
      <c r="D119" s="106" t="s">
        <v>2</v>
      </c>
      <c r="E119" s="10"/>
      <c r="F119" s="184"/>
      <c r="G119" s="22">
        <f>G120+G122+G131+G137+G140+G144+G146+G148</f>
        <v>65994191</v>
      </c>
    </row>
    <row r="120" spans="1:7" ht="17.25" customHeight="1">
      <c r="A120" s="29" t="s">
        <v>177</v>
      </c>
      <c r="B120" s="129" t="s">
        <v>42</v>
      </c>
      <c r="C120" s="41" t="s">
        <v>3</v>
      </c>
      <c r="D120" s="70" t="s">
        <v>2</v>
      </c>
      <c r="E120" s="12" t="s">
        <v>178</v>
      </c>
      <c r="F120" s="167"/>
      <c r="G120" s="18">
        <f>G121</f>
        <v>10139495</v>
      </c>
    </row>
    <row r="121" spans="1:7" ht="24" customHeight="1">
      <c r="A121" s="80" t="s">
        <v>154</v>
      </c>
      <c r="B121" s="129" t="s">
        <v>42</v>
      </c>
      <c r="C121" s="42" t="s">
        <v>3</v>
      </c>
      <c r="D121" s="69" t="s">
        <v>2</v>
      </c>
      <c r="E121" s="8" t="s">
        <v>178</v>
      </c>
      <c r="F121" s="172" t="s">
        <v>114</v>
      </c>
      <c r="G121" s="19">
        <v>10139495</v>
      </c>
    </row>
    <row r="122" spans="1:7" ht="15" customHeight="1">
      <c r="A122" s="29" t="s">
        <v>25</v>
      </c>
      <c r="B122" s="129" t="s">
        <v>42</v>
      </c>
      <c r="C122" s="41" t="s">
        <v>3</v>
      </c>
      <c r="D122" s="70" t="s">
        <v>2</v>
      </c>
      <c r="E122" s="12" t="s">
        <v>165</v>
      </c>
      <c r="F122" s="167"/>
      <c r="G122" s="18">
        <f>SUM(G123:G130)</f>
        <v>21517696</v>
      </c>
    </row>
    <row r="123" spans="1:7" ht="27" customHeight="1">
      <c r="A123" s="80" t="s">
        <v>149</v>
      </c>
      <c r="B123" s="129" t="s">
        <v>42</v>
      </c>
      <c r="C123" s="46" t="s">
        <v>3</v>
      </c>
      <c r="D123" s="103" t="s">
        <v>2</v>
      </c>
      <c r="E123" s="8" t="s">
        <v>165</v>
      </c>
      <c r="F123" s="177" t="s">
        <v>151</v>
      </c>
      <c r="G123" s="19">
        <v>16834696</v>
      </c>
    </row>
    <row r="124" spans="1:7" ht="24.75" customHeight="1">
      <c r="A124" s="80" t="s">
        <v>153</v>
      </c>
      <c r="B124" s="129" t="s">
        <v>42</v>
      </c>
      <c r="C124" s="46" t="s">
        <v>3</v>
      </c>
      <c r="D124" s="103" t="s">
        <v>2</v>
      </c>
      <c r="E124" s="8" t="s">
        <v>165</v>
      </c>
      <c r="F124" s="177" t="s">
        <v>152</v>
      </c>
      <c r="G124" s="19">
        <v>640000</v>
      </c>
    </row>
    <row r="125" spans="1:7" ht="18" customHeight="1">
      <c r="A125" s="80" t="s">
        <v>111</v>
      </c>
      <c r="B125" s="129" t="s">
        <v>42</v>
      </c>
      <c r="C125" s="46" t="s">
        <v>3</v>
      </c>
      <c r="D125" s="103" t="s">
        <v>2</v>
      </c>
      <c r="E125" s="8" t="s">
        <v>165</v>
      </c>
      <c r="F125" s="177" t="s">
        <v>113</v>
      </c>
      <c r="G125" s="19">
        <v>95000</v>
      </c>
    </row>
    <row r="126" spans="1:7" ht="28.5" customHeight="1">
      <c r="A126" s="80" t="s">
        <v>154</v>
      </c>
      <c r="B126" s="129" t="s">
        <v>42</v>
      </c>
      <c r="C126" s="46" t="s">
        <v>3</v>
      </c>
      <c r="D126" s="103" t="s">
        <v>2</v>
      </c>
      <c r="E126" s="8" t="s">
        <v>165</v>
      </c>
      <c r="F126" s="177" t="s">
        <v>114</v>
      </c>
      <c r="G126" s="19">
        <v>3378000</v>
      </c>
    </row>
    <row r="127" spans="1:7" ht="39" customHeight="1">
      <c r="A127" s="201" t="s">
        <v>166</v>
      </c>
      <c r="B127" s="129" t="s">
        <v>42</v>
      </c>
      <c r="C127" s="228" t="s">
        <v>3</v>
      </c>
      <c r="D127" s="103" t="s">
        <v>2</v>
      </c>
      <c r="E127" s="8" t="s">
        <v>165</v>
      </c>
      <c r="F127" s="177" t="s">
        <v>167</v>
      </c>
      <c r="G127" s="19">
        <f>300000*95%</f>
        <v>285000</v>
      </c>
    </row>
    <row r="128" spans="1:7" ht="66.75" customHeight="1">
      <c r="A128" s="80" t="s">
        <v>148</v>
      </c>
      <c r="B128" s="129" t="s">
        <v>42</v>
      </c>
      <c r="C128" s="46" t="s">
        <v>3</v>
      </c>
      <c r="D128" s="103" t="s">
        <v>2</v>
      </c>
      <c r="E128" s="8" t="s">
        <v>165</v>
      </c>
      <c r="F128" s="177" t="s">
        <v>144</v>
      </c>
      <c r="G128" s="19">
        <v>22082.13</v>
      </c>
    </row>
    <row r="129" spans="1:7" ht="17.25" customHeight="1">
      <c r="A129" s="80" t="s">
        <v>143</v>
      </c>
      <c r="B129" s="129" t="s">
        <v>42</v>
      </c>
      <c r="C129" s="46" t="s">
        <v>3</v>
      </c>
      <c r="D129" s="103" t="s">
        <v>2</v>
      </c>
      <c r="E129" s="8" t="s">
        <v>165</v>
      </c>
      <c r="F129" s="172" t="s">
        <v>146</v>
      </c>
      <c r="G129" s="19">
        <v>240000</v>
      </c>
    </row>
    <row r="130" spans="1:7" ht="18" customHeight="1">
      <c r="A130" s="80" t="s">
        <v>145</v>
      </c>
      <c r="B130" s="129" t="s">
        <v>42</v>
      </c>
      <c r="C130" s="46" t="s">
        <v>3</v>
      </c>
      <c r="D130" s="103" t="s">
        <v>2</v>
      </c>
      <c r="E130" s="8" t="s">
        <v>165</v>
      </c>
      <c r="F130" s="172" t="s">
        <v>147</v>
      </c>
      <c r="G130" s="19">
        <v>22917.87</v>
      </c>
    </row>
    <row r="131" spans="1:7" ht="43.5" customHeight="1">
      <c r="A131" s="227" t="s">
        <v>171</v>
      </c>
      <c r="B131" s="129" t="s">
        <v>42</v>
      </c>
      <c r="C131" s="229" t="s">
        <v>3</v>
      </c>
      <c r="D131" s="230" t="s">
        <v>2</v>
      </c>
      <c r="E131" s="205" t="s">
        <v>243</v>
      </c>
      <c r="F131" s="215"/>
      <c r="G131" s="216">
        <f>SUM(G132:G136)</f>
        <v>28924000</v>
      </c>
    </row>
    <row r="132" spans="1:7" ht="30" customHeight="1">
      <c r="A132" s="80" t="s">
        <v>149</v>
      </c>
      <c r="B132" s="129" t="s">
        <v>42</v>
      </c>
      <c r="C132" s="46" t="s">
        <v>3</v>
      </c>
      <c r="D132" s="103" t="s">
        <v>2</v>
      </c>
      <c r="E132" s="8" t="s">
        <v>243</v>
      </c>
      <c r="F132" s="177" t="s">
        <v>151</v>
      </c>
      <c r="G132" s="19">
        <v>27100000</v>
      </c>
    </row>
    <row r="133" spans="1:7" ht="21" customHeight="1">
      <c r="A133" s="80" t="s">
        <v>153</v>
      </c>
      <c r="B133" s="129" t="s">
        <v>42</v>
      </c>
      <c r="C133" s="46" t="s">
        <v>3</v>
      </c>
      <c r="D133" s="103" t="s">
        <v>2</v>
      </c>
      <c r="E133" s="8" t="s">
        <v>243</v>
      </c>
      <c r="F133" s="177" t="s">
        <v>152</v>
      </c>
      <c r="G133" s="19">
        <v>122000</v>
      </c>
    </row>
    <row r="134" spans="1:7" ht="19.5" customHeight="1">
      <c r="A134" s="80" t="s">
        <v>111</v>
      </c>
      <c r="B134" s="137" t="s">
        <v>42</v>
      </c>
      <c r="C134" s="46" t="s">
        <v>3</v>
      </c>
      <c r="D134" s="103" t="s">
        <v>2</v>
      </c>
      <c r="E134" s="8" t="s">
        <v>243</v>
      </c>
      <c r="F134" s="177" t="s">
        <v>113</v>
      </c>
      <c r="G134" s="19">
        <v>4000</v>
      </c>
    </row>
    <row r="135" spans="1:7" ht="30" customHeight="1">
      <c r="A135" s="80" t="s">
        <v>154</v>
      </c>
      <c r="B135" s="129" t="s">
        <v>42</v>
      </c>
      <c r="C135" s="46" t="s">
        <v>3</v>
      </c>
      <c r="D135" s="103" t="s">
        <v>2</v>
      </c>
      <c r="E135" s="8" t="s">
        <v>243</v>
      </c>
      <c r="F135" s="177" t="s">
        <v>114</v>
      </c>
      <c r="G135" s="19">
        <v>695000</v>
      </c>
    </row>
    <row r="136" spans="1:7" ht="42.75" customHeight="1">
      <c r="A136" s="201" t="s">
        <v>166</v>
      </c>
      <c r="B136" s="129" t="s">
        <v>42</v>
      </c>
      <c r="C136" s="228" t="s">
        <v>3</v>
      </c>
      <c r="D136" s="103" t="s">
        <v>2</v>
      </c>
      <c r="E136" s="8" t="s">
        <v>243</v>
      </c>
      <c r="F136" s="177" t="s">
        <v>167</v>
      </c>
      <c r="G136" s="19">
        <v>1003000</v>
      </c>
    </row>
    <row r="137" spans="1:7" ht="18" customHeight="1">
      <c r="A137" s="35" t="s">
        <v>92</v>
      </c>
      <c r="B137" s="129" t="s">
        <v>42</v>
      </c>
      <c r="C137" s="39" t="s">
        <v>3</v>
      </c>
      <c r="D137" s="71" t="s">
        <v>2</v>
      </c>
      <c r="E137" s="32" t="s">
        <v>168</v>
      </c>
      <c r="F137" s="165"/>
      <c r="G137" s="33">
        <f>G138+G139</f>
        <v>1000000</v>
      </c>
    </row>
    <row r="138" spans="1:7" ht="17.25" customHeight="1">
      <c r="A138" s="13" t="s">
        <v>153</v>
      </c>
      <c r="B138" s="129" t="s">
        <v>42</v>
      </c>
      <c r="C138" s="38" t="s">
        <v>3</v>
      </c>
      <c r="D138" s="69" t="s">
        <v>2</v>
      </c>
      <c r="E138" s="8" t="s">
        <v>168</v>
      </c>
      <c r="F138" s="172" t="s">
        <v>152</v>
      </c>
      <c r="G138" s="19">
        <v>900000</v>
      </c>
    </row>
    <row r="139" spans="1:7" ht="12.75">
      <c r="A139" s="13" t="s">
        <v>108</v>
      </c>
      <c r="B139" s="129" t="s">
        <v>42</v>
      </c>
      <c r="C139" s="38" t="s">
        <v>3</v>
      </c>
      <c r="D139" s="69" t="s">
        <v>2</v>
      </c>
      <c r="E139" s="8" t="s">
        <v>168</v>
      </c>
      <c r="F139" s="172" t="s">
        <v>107</v>
      </c>
      <c r="G139" s="19">
        <v>100000</v>
      </c>
    </row>
    <row r="140" spans="1:7" ht="12.75">
      <c r="A140" s="35" t="s">
        <v>50</v>
      </c>
      <c r="B140" s="129" t="s">
        <v>42</v>
      </c>
      <c r="C140" s="39" t="s">
        <v>3</v>
      </c>
      <c r="D140" s="71" t="s">
        <v>2</v>
      </c>
      <c r="E140" s="32" t="s">
        <v>169</v>
      </c>
      <c r="F140" s="165"/>
      <c r="G140" s="33">
        <f>SUM(G141:G143)</f>
        <v>700000</v>
      </c>
    </row>
    <row r="141" spans="1:7" ht="28.5" customHeight="1">
      <c r="A141" s="80" t="s">
        <v>154</v>
      </c>
      <c r="B141" s="129" t="s">
        <v>42</v>
      </c>
      <c r="C141" s="64" t="s">
        <v>3</v>
      </c>
      <c r="D141" s="8" t="s">
        <v>2</v>
      </c>
      <c r="E141" s="8" t="s">
        <v>169</v>
      </c>
      <c r="F141" s="8" t="s">
        <v>114</v>
      </c>
      <c r="G141" s="19">
        <v>500000</v>
      </c>
    </row>
    <row r="142" spans="1:7" ht="33.75" customHeight="1">
      <c r="A142" s="80" t="s">
        <v>149</v>
      </c>
      <c r="B142" s="129" t="s">
        <v>42</v>
      </c>
      <c r="C142" s="64" t="s">
        <v>3</v>
      </c>
      <c r="D142" s="8" t="s">
        <v>2</v>
      </c>
      <c r="E142" s="8" t="s">
        <v>169</v>
      </c>
      <c r="F142" s="8" t="s">
        <v>151</v>
      </c>
      <c r="G142" s="19">
        <v>100000</v>
      </c>
    </row>
    <row r="143" spans="1:7" ht="18" customHeight="1">
      <c r="A143" s="13" t="s">
        <v>108</v>
      </c>
      <c r="B143" s="129" t="s">
        <v>42</v>
      </c>
      <c r="C143" s="64" t="s">
        <v>3</v>
      </c>
      <c r="D143" s="8" t="s">
        <v>2</v>
      </c>
      <c r="E143" s="8" t="s">
        <v>169</v>
      </c>
      <c r="F143" s="8" t="s">
        <v>107</v>
      </c>
      <c r="G143" s="19">
        <v>100000</v>
      </c>
    </row>
    <row r="144" spans="1:7" ht="18" customHeight="1">
      <c r="A144" s="35" t="s">
        <v>267</v>
      </c>
      <c r="B144" s="129" t="s">
        <v>42</v>
      </c>
      <c r="C144" s="39" t="s">
        <v>3</v>
      </c>
      <c r="D144" s="71" t="s">
        <v>2</v>
      </c>
      <c r="E144" s="32" t="s">
        <v>266</v>
      </c>
      <c r="F144" s="165"/>
      <c r="G144" s="33">
        <f>G145</f>
        <v>597000</v>
      </c>
    </row>
    <row r="145" spans="1:7" ht="27" customHeight="1">
      <c r="A145" s="13" t="s">
        <v>201</v>
      </c>
      <c r="B145" s="129" t="s">
        <v>42</v>
      </c>
      <c r="C145" s="38" t="s">
        <v>3</v>
      </c>
      <c r="D145" s="69" t="s">
        <v>2</v>
      </c>
      <c r="E145" s="8" t="s">
        <v>266</v>
      </c>
      <c r="F145" s="8" t="s">
        <v>202</v>
      </c>
      <c r="G145" s="19">
        <v>597000</v>
      </c>
    </row>
    <row r="146" spans="1:7" ht="27" customHeight="1">
      <c r="A146" s="35" t="s">
        <v>268</v>
      </c>
      <c r="B146" s="129" t="s">
        <v>42</v>
      </c>
      <c r="C146" s="39" t="s">
        <v>3</v>
      </c>
      <c r="D146" s="71" t="s">
        <v>2</v>
      </c>
      <c r="E146" s="32" t="s">
        <v>269</v>
      </c>
      <c r="F146" s="165"/>
      <c r="G146" s="33">
        <f>G147</f>
        <v>66000</v>
      </c>
    </row>
    <row r="147" spans="1:7" ht="27.75" customHeight="1">
      <c r="A147" s="13" t="s">
        <v>201</v>
      </c>
      <c r="B147" s="129" t="s">
        <v>42</v>
      </c>
      <c r="C147" s="38" t="s">
        <v>3</v>
      </c>
      <c r="D147" s="69" t="s">
        <v>2</v>
      </c>
      <c r="E147" s="8" t="s">
        <v>269</v>
      </c>
      <c r="F147" s="8" t="s">
        <v>202</v>
      </c>
      <c r="G147" s="19">
        <v>66000</v>
      </c>
    </row>
    <row r="148" spans="1:7" ht="18" customHeight="1">
      <c r="A148" s="35" t="s">
        <v>228</v>
      </c>
      <c r="B148" s="129" t="s">
        <v>42</v>
      </c>
      <c r="C148" s="39" t="s">
        <v>3</v>
      </c>
      <c r="D148" s="71" t="s">
        <v>2</v>
      </c>
      <c r="E148" s="32" t="s">
        <v>245</v>
      </c>
      <c r="F148" s="165"/>
      <c r="G148" s="33">
        <f>G149</f>
        <v>3050000</v>
      </c>
    </row>
    <row r="149" spans="1:7" ht="30" customHeight="1">
      <c r="A149" s="80" t="s">
        <v>154</v>
      </c>
      <c r="B149" s="129" t="s">
        <v>42</v>
      </c>
      <c r="C149" s="38" t="s">
        <v>3</v>
      </c>
      <c r="D149" s="69" t="s">
        <v>2</v>
      </c>
      <c r="E149" s="8" t="s">
        <v>245</v>
      </c>
      <c r="F149" s="8" t="s">
        <v>114</v>
      </c>
      <c r="G149" s="19">
        <v>3050000</v>
      </c>
    </row>
    <row r="150" spans="1:7" ht="18" customHeight="1">
      <c r="A150" s="30" t="s">
        <v>26</v>
      </c>
      <c r="B150" s="129" t="s">
        <v>42</v>
      </c>
      <c r="C150" s="44" t="s">
        <v>3</v>
      </c>
      <c r="D150" s="100" t="s">
        <v>9</v>
      </c>
      <c r="E150" s="7"/>
      <c r="F150" s="187"/>
      <c r="G150" s="22">
        <f>G151+G159+G161+G168+G170+G172+G174+G177+G181+G190+G192</f>
        <v>185963505</v>
      </c>
    </row>
    <row r="151" spans="1:7" ht="28.5" customHeight="1">
      <c r="A151" s="35" t="s">
        <v>58</v>
      </c>
      <c r="B151" s="129" t="s">
        <v>42</v>
      </c>
      <c r="C151" s="45" t="s">
        <v>3</v>
      </c>
      <c r="D151" s="102" t="s">
        <v>9</v>
      </c>
      <c r="E151" s="32" t="s">
        <v>170</v>
      </c>
      <c r="F151" s="185"/>
      <c r="G151" s="33">
        <f>SUM(G152:G158)</f>
        <v>12411000</v>
      </c>
    </row>
    <row r="152" spans="1:7" ht="25.5">
      <c r="A152" s="80" t="s">
        <v>149</v>
      </c>
      <c r="B152" s="129" t="s">
        <v>42</v>
      </c>
      <c r="C152" s="46" t="s">
        <v>3</v>
      </c>
      <c r="D152" s="103" t="s">
        <v>9</v>
      </c>
      <c r="E152" s="8" t="s">
        <v>170</v>
      </c>
      <c r="F152" s="177" t="s">
        <v>151</v>
      </c>
      <c r="G152" s="19">
        <v>8000000</v>
      </c>
    </row>
    <row r="153" spans="1:7" ht="17.25" customHeight="1">
      <c r="A153" s="80" t="s">
        <v>153</v>
      </c>
      <c r="B153" s="129" t="s">
        <v>42</v>
      </c>
      <c r="C153" s="46" t="s">
        <v>3</v>
      </c>
      <c r="D153" s="103" t="s">
        <v>9</v>
      </c>
      <c r="E153" s="8" t="s">
        <v>170</v>
      </c>
      <c r="F153" s="177" t="s">
        <v>152</v>
      </c>
      <c r="G153" s="19">
        <v>120000</v>
      </c>
    </row>
    <row r="154" spans="1:7" ht="17.25" customHeight="1">
      <c r="A154" s="80" t="s">
        <v>111</v>
      </c>
      <c r="B154" s="129" t="s">
        <v>42</v>
      </c>
      <c r="C154" s="46" t="s">
        <v>3</v>
      </c>
      <c r="D154" s="103" t="s">
        <v>9</v>
      </c>
      <c r="E154" s="8" t="s">
        <v>170</v>
      </c>
      <c r="F154" s="177" t="s">
        <v>113</v>
      </c>
      <c r="G154" s="19">
        <v>100000</v>
      </c>
    </row>
    <row r="155" spans="1:7" ht="26.25" customHeight="1">
      <c r="A155" s="80" t="s">
        <v>154</v>
      </c>
      <c r="B155" s="129" t="s">
        <v>42</v>
      </c>
      <c r="C155" s="46" t="s">
        <v>3</v>
      </c>
      <c r="D155" s="103" t="s">
        <v>9</v>
      </c>
      <c r="E155" s="8" t="s">
        <v>170</v>
      </c>
      <c r="F155" s="177" t="s">
        <v>114</v>
      </c>
      <c r="G155" s="19">
        <v>3916000</v>
      </c>
    </row>
    <row r="156" spans="1:7" ht="28.5" customHeight="1">
      <c r="A156" s="80" t="s">
        <v>173</v>
      </c>
      <c r="B156" s="129" t="s">
        <v>42</v>
      </c>
      <c r="C156" s="46" t="s">
        <v>3</v>
      </c>
      <c r="D156" s="103" t="s">
        <v>9</v>
      </c>
      <c r="E156" s="8" t="s">
        <v>170</v>
      </c>
      <c r="F156" s="177" t="s">
        <v>174</v>
      </c>
      <c r="G156" s="19">
        <v>230000</v>
      </c>
    </row>
    <row r="157" spans="1:7" ht="18.75" customHeight="1">
      <c r="A157" s="80" t="s">
        <v>143</v>
      </c>
      <c r="B157" s="129" t="s">
        <v>42</v>
      </c>
      <c r="C157" s="46" t="s">
        <v>3</v>
      </c>
      <c r="D157" s="103" t="s">
        <v>9</v>
      </c>
      <c r="E157" s="8" t="s">
        <v>170</v>
      </c>
      <c r="F157" s="172" t="s">
        <v>146</v>
      </c>
      <c r="G157" s="19">
        <v>35000</v>
      </c>
    </row>
    <row r="158" spans="1:7" ht="17.25" customHeight="1">
      <c r="A158" s="80" t="s">
        <v>145</v>
      </c>
      <c r="B158" s="129" t="s">
        <v>42</v>
      </c>
      <c r="C158" s="46" t="s">
        <v>3</v>
      </c>
      <c r="D158" s="103" t="s">
        <v>9</v>
      </c>
      <c r="E158" s="8" t="s">
        <v>170</v>
      </c>
      <c r="F158" s="172" t="s">
        <v>147</v>
      </c>
      <c r="G158" s="19">
        <v>10000</v>
      </c>
    </row>
    <row r="159" spans="1:7" ht="18" customHeight="1">
      <c r="A159" s="197" t="s">
        <v>179</v>
      </c>
      <c r="B159" s="129" t="s">
        <v>42</v>
      </c>
      <c r="C159" s="231" t="s">
        <v>3</v>
      </c>
      <c r="D159" s="232" t="s">
        <v>9</v>
      </c>
      <c r="E159" s="198" t="s">
        <v>180</v>
      </c>
      <c r="F159" s="199"/>
      <c r="G159" s="200">
        <f>G160</f>
        <v>2350000</v>
      </c>
    </row>
    <row r="160" spans="1:7" ht="24" customHeight="1">
      <c r="A160" s="80" t="s">
        <v>154</v>
      </c>
      <c r="B160" s="129" t="s">
        <v>42</v>
      </c>
      <c r="C160" s="46" t="s">
        <v>3</v>
      </c>
      <c r="D160" s="103" t="s">
        <v>9</v>
      </c>
      <c r="E160" s="8" t="s">
        <v>180</v>
      </c>
      <c r="F160" s="172" t="s">
        <v>114</v>
      </c>
      <c r="G160" s="19">
        <v>2350000</v>
      </c>
    </row>
    <row r="161" spans="1:7" ht="12.75">
      <c r="A161" s="29" t="s">
        <v>27</v>
      </c>
      <c r="B161" s="129" t="s">
        <v>42</v>
      </c>
      <c r="C161" s="47" t="s">
        <v>3</v>
      </c>
      <c r="D161" s="101" t="s">
        <v>9</v>
      </c>
      <c r="E161" s="12" t="s">
        <v>175</v>
      </c>
      <c r="F161" s="188"/>
      <c r="G161" s="18">
        <f>SUM(G162:G167)</f>
        <v>12189000</v>
      </c>
    </row>
    <row r="162" spans="1:7" ht="15.75" customHeight="1">
      <c r="A162" s="80" t="s">
        <v>111</v>
      </c>
      <c r="B162" s="129" t="s">
        <v>42</v>
      </c>
      <c r="C162" s="46" t="s">
        <v>3</v>
      </c>
      <c r="D162" s="103" t="s">
        <v>9</v>
      </c>
      <c r="E162" s="8" t="s">
        <v>175</v>
      </c>
      <c r="F162" s="177" t="s">
        <v>113</v>
      </c>
      <c r="G162" s="19"/>
    </row>
    <row r="163" spans="1:7" ht="30" customHeight="1">
      <c r="A163" s="80" t="s">
        <v>154</v>
      </c>
      <c r="B163" s="129" t="s">
        <v>42</v>
      </c>
      <c r="C163" s="46" t="s">
        <v>3</v>
      </c>
      <c r="D163" s="103" t="s">
        <v>9</v>
      </c>
      <c r="E163" s="8" t="s">
        <v>175</v>
      </c>
      <c r="F163" s="177" t="s">
        <v>114</v>
      </c>
      <c r="G163" s="19">
        <v>2604000</v>
      </c>
    </row>
    <row r="164" spans="1:7" ht="45" customHeight="1">
      <c r="A164" s="201" t="s">
        <v>166</v>
      </c>
      <c r="B164" s="129" t="s">
        <v>42</v>
      </c>
      <c r="C164" s="228" t="s">
        <v>3</v>
      </c>
      <c r="D164" s="103" t="s">
        <v>9</v>
      </c>
      <c r="E164" s="8" t="s">
        <v>175</v>
      </c>
      <c r="F164" s="177" t="s">
        <v>167</v>
      </c>
      <c r="G164" s="19">
        <v>8860000</v>
      </c>
    </row>
    <row r="165" spans="1:7" ht="69.75" customHeight="1">
      <c r="A165" s="255" t="s">
        <v>148</v>
      </c>
      <c r="B165" s="129" t="s">
        <v>42</v>
      </c>
      <c r="C165" s="228" t="s">
        <v>3</v>
      </c>
      <c r="D165" s="103" t="s">
        <v>9</v>
      </c>
      <c r="E165" s="8" t="s">
        <v>175</v>
      </c>
      <c r="F165" s="177" t="s">
        <v>144</v>
      </c>
      <c r="G165" s="19">
        <v>104000</v>
      </c>
    </row>
    <row r="166" spans="1:7" ht="16.5" customHeight="1">
      <c r="A166" s="255" t="s">
        <v>143</v>
      </c>
      <c r="B166" s="129" t="s">
        <v>42</v>
      </c>
      <c r="C166" s="228" t="s">
        <v>3</v>
      </c>
      <c r="D166" s="103" t="s">
        <v>9</v>
      </c>
      <c r="E166" s="8" t="s">
        <v>175</v>
      </c>
      <c r="F166" s="172" t="s">
        <v>146</v>
      </c>
      <c r="G166" s="19">
        <v>521000</v>
      </c>
    </row>
    <row r="167" spans="1:7" ht="17.25" customHeight="1">
      <c r="A167" s="255" t="s">
        <v>145</v>
      </c>
      <c r="B167" s="129" t="s">
        <v>42</v>
      </c>
      <c r="C167" s="228" t="s">
        <v>3</v>
      </c>
      <c r="D167" s="103" t="s">
        <v>9</v>
      </c>
      <c r="E167" s="8" t="s">
        <v>175</v>
      </c>
      <c r="F167" s="172" t="s">
        <v>147</v>
      </c>
      <c r="G167" s="19">
        <v>100000</v>
      </c>
    </row>
    <row r="168" spans="1:7" ht="18.75" customHeight="1">
      <c r="A168" s="256" t="s">
        <v>228</v>
      </c>
      <c r="B168" s="129" t="s">
        <v>42</v>
      </c>
      <c r="C168" s="63" t="s">
        <v>3</v>
      </c>
      <c r="D168" s="71" t="s">
        <v>9</v>
      </c>
      <c r="E168" s="32" t="s">
        <v>245</v>
      </c>
      <c r="F168" s="165"/>
      <c r="G168" s="33">
        <f>G169</f>
        <v>5109000</v>
      </c>
    </row>
    <row r="169" spans="1:7" ht="24" customHeight="1">
      <c r="A169" s="255" t="s">
        <v>154</v>
      </c>
      <c r="B169" s="129" t="s">
        <v>42</v>
      </c>
      <c r="C169" s="64" t="s">
        <v>3</v>
      </c>
      <c r="D169" s="69" t="s">
        <v>9</v>
      </c>
      <c r="E169" s="8" t="s">
        <v>245</v>
      </c>
      <c r="F169" s="8" t="s">
        <v>114</v>
      </c>
      <c r="G169" s="19">
        <v>5109000</v>
      </c>
    </row>
    <row r="170" spans="1:7" ht="14.25" customHeight="1">
      <c r="A170" s="257" t="s">
        <v>28</v>
      </c>
      <c r="B170" s="129" t="s">
        <v>42</v>
      </c>
      <c r="C170" s="67" t="s">
        <v>3</v>
      </c>
      <c r="D170" s="101" t="s">
        <v>9</v>
      </c>
      <c r="E170" s="12" t="s">
        <v>176</v>
      </c>
      <c r="F170" s="188"/>
      <c r="G170" s="18">
        <f>G171</f>
        <v>17444000</v>
      </c>
    </row>
    <row r="171" spans="1:7" ht="38.25">
      <c r="A171" s="201" t="s">
        <v>166</v>
      </c>
      <c r="B171" s="129" t="s">
        <v>42</v>
      </c>
      <c r="C171" s="228" t="s">
        <v>3</v>
      </c>
      <c r="D171" s="103" t="s">
        <v>9</v>
      </c>
      <c r="E171" s="8" t="s">
        <v>176</v>
      </c>
      <c r="F171" s="186" t="s">
        <v>167</v>
      </c>
      <c r="G171" s="19">
        <v>17444000</v>
      </c>
    </row>
    <row r="172" spans="1:7" ht="15.75" customHeight="1">
      <c r="A172" s="257" t="s">
        <v>181</v>
      </c>
      <c r="B172" s="129" t="s">
        <v>42</v>
      </c>
      <c r="C172" s="67" t="s">
        <v>3</v>
      </c>
      <c r="D172" s="101" t="s">
        <v>9</v>
      </c>
      <c r="E172" s="12" t="s">
        <v>182</v>
      </c>
      <c r="F172" s="188"/>
      <c r="G172" s="18">
        <f>G173</f>
        <v>195505</v>
      </c>
    </row>
    <row r="173" spans="1:7" ht="27" customHeight="1">
      <c r="A173" s="255" t="s">
        <v>154</v>
      </c>
      <c r="B173" s="129" t="s">
        <v>42</v>
      </c>
      <c r="C173" s="228" t="s">
        <v>3</v>
      </c>
      <c r="D173" s="103" t="s">
        <v>9</v>
      </c>
      <c r="E173" s="8" t="s">
        <v>182</v>
      </c>
      <c r="F173" s="186" t="s">
        <v>114</v>
      </c>
      <c r="G173" s="19">
        <v>195505</v>
      </c>
    </row>
    <row r="174" spans="1:7" ht="27.75" customHeight="1">
      <c r="A174" s="35" t="s">
        <v>92</v>
      </c>
      <c r="B174" s="129" t="s">
        <v>42</v>
      </c>
      <c r="C174" s="39" t="s">
        <v>3</v>
      </c>
      <c r="D174" s="71" t="s">
        <v>9</v>
      </c>
      <c r="E174" s="32" t="s">
        <v>168</v>
      </c>
      <c r="F174" s="165"/>
      <c r="G174" s="33">
        <f>G175+G176</f>
        <v>5521000</v>
      </c>
    </row>
    <row r="175" spans="1:7" ht="20.25" customHeight="1">
      <c r="A175" s="13" t="s">
        <v>153</v>
      </c>
      <c r="B175" s="129" t="s">
        <v>42</v>
      </c>
      <c r="C175" s="38" t="s">
        <v>3</v>
      </c>
      <c r="D175" s="69" t="s">
        <v>9</v>
      </c>
      <c r="E175" s="8" t="s">
        <v>168</v>
      </c>
      <c r="F175" s="172" t="s">
        <v>152</v>
      </c>
      <c r="G175" s="23">
        <v>4290000</v>
      </c>
    </row>
    <row r="176" spans="1:7" ht="15.75" customHeight="1">
      <c r="A176" s="13" t="s">
        <v>108</v>
      </c>
      <c r="B176" s="129" t="s">
        <v>42</v>
      </c>
      <c r="C176" s="38" t="s">
        <v>3</v>
      </c>
      <c r="D176" s="69" t="s">
        <v>9</v>
      </c>
      <c r="E176" s="8" t="s">
        <v>168</v>
      </c>
      <c r="F176" s="172" t="s">
        <v>107</v>
      </c>
      <c r="G176" s="19">
        <v>1231000</v>
      </c>
    </row>
    <row r="177" spans="1:7" ht="12.75">
      <c r="A177" s="35" t="s">
        <v>50</v>
      </c>
      <c r="B177" s="129" t="s">
        <v>42</v>
      </c>
      <c r="C177" s="39" t="s">
        <v>3</v>
      </c>
      <c r="D177" s="71" t="s">
        <v>9</v>
      </c>
      <c r="E177" s="32" t="s">
        <v>169</v>
      </c>
      <c r="F177" s="165"/>
      <c r="G177" s="33">
        <f>SUM(G178:G180)</f>
        <v>107000</v>
      </c>
    </row>
    <row r="178" spans="1:7" ht="25.5">
      <c r="A178" s="80" t="s">
        <v>154</v>
      </c>
      <c r="B178" s="129" t="s">
        <v>42</v>
      </c>
      <c r="C178" s="64" t="s">
        <v>3</v>
      </c>
      <c r="D178" s="8" t="s">
        <v>9</v>
      </c>
      <c r="E178" s="8" t="s">
        <v>169</v>
      </c>
      <c r="F178" s="8" t="s">
        <v>114</v>
      </c>
      <c r="G178" s="19">
        <v>72000</v>
      </c>
    </row>
    <row r="179" spans="1:7" ht="24" customHeight="1">
      <c r="A179" s="80" t="s">
        <v>149</v>
      </c>
      <c r="B179" s="129" t="s">
        <v>42</v>
      </c>
      <c r="C179" s="64" t="s">
        <v>3</v>
      </c>
      <c r="D179" s="8" t="s">
        <v>9</v>
      </c>
      <c r="E179" s="8" t="s">
        <v>169</v>
      </c>
      <c r="F179" s="8" t="s">
        <v>151</v>
      </c>
      <c r="G179" s="19">
        <v>15000</v>
      </c>
    </row>
    <row r="180" spans="1:7" ht="16.5" customHeight="1">
      <c r="A180" s="13" t="s">
        <v>108</v>
      </c>
      <c r="B180" s="129" t="s">
        <v>42</v>
      </c>
      <c r="C180" s="64" t="s">
        <v>3</v>
      </c>
      <c r="D180" s="8" t="s">
        <v>9</v>
      </c>
      <c r="E180" s="8" t="s">
        <v>169</v>
      </c>
      <c r="F180" s="8" t="s">
        <v>107</v>
      </c>
      <c r="G180" s="19">
        <v>20000</v>
      </c>
    </row>
    <row r="181" spans="1:7" ht="68.25" customHeight="1">
      <c r="A181" s="234" t="s">
        <v>183</v>
      </c>
      <c r="B181" s="129" t="s">
        <v>42</v>
      </c>
      <c r="C181" s="233" t="s">
        <v>3</v>
      </c>
      <c r="D181" s="101" t="s">
        <v>9</v>
      </c>
      <c r="E181" s="198" t="s">
        <v>172</v>
      </c>
      <c r="F181" s="188"/>
      <c r="G181" s="18">
        <f>SUM(G182:G189)</f>
        <v>129995000</v>
      </c>
    </row>
    <row r="182" spans="1:7" ht="24.75" customHeight="1">
      <c r="A182" s="80" t="s">
        <v>149</v>
      </c>
      <c r="B182" s="129" t="s">
        <v>42</v>
      </c>
      <c r="C182" s="64" t="s">
        <v>3</v>
      </c>
      <c r="D182" s="8" t="s">
        <v>9</v>
      </c>
      <c r="E182" s="8" t="s">
        <v>172</v>
      </c>
      <c r="F182" s="177" t="s">
        <v>151</v>
      </c>
      <c r="G182" s="19">
        <v>69085000</v>
      </c>
    </row>
    <row r="183" spans="1:7" ht="18" customHeight="1">
      <c r="A183" s="80" t="s">
        <v>153</v>
      </c>
      <c r="B183" s="129" t="s">
        <v>42</v>
      </c>
      <c r="C183" s="64" t="s">
        <v>3</v>
      </c>
      <c r="D183" s="8" t="s">
        <v>9</v>
      </c>
      <c r="E183" s="8" t="s">
        <v>172</v>
      </c>
      <c r="F183" s="177" t="s">
        <v>152</v>
      </c>
      <c r="G183" s="19">
        <v>946000</v>
      </c>
    </row>
    <row r="184" spans="1:7" ht="20.25" customHeight="1">
      <c r="A184" s="80" t="s">
        <v>111</v>
      </c>
      <c r="B184" s="129" t="s">
        <v>42</v>
      </c>
      <c r="C184" s="64" t="s">
        <v>3</v>
      </c>
      <c r="D184" s="8" t="s">
        <v>9</v>
      </c>
      <c r="E184" s="8" t="s">
        <v>172</v>
      </c>
      <c r="F184" s="177" t="s">
        <v>113</v>
      </c>
      <c r="G184" s="19"/>
    </row>
    <row r="185" spans="1:7" ht="32.25" customHeight="1">
      <c r="A185" s="80" t="s">
        <v>154</v>
      </c>
      <c r="B185" s="129" t="s">
        <v>42</v>
      </c>
      <c r="C185" s="64" t="s">
        <v>3</v>
      </c>
      <c r="D185" s="8" t="s">
        <v>9</v>
      </c>
      <c r="E185" s="8" t="s">
        <v>172</v>
      </c>
      <c r="F185" s="177" t="s">
        <v>114</v>
      </c>
      <c r="G185" s="19">
        <v>1883000</v>
      </c>
    </row>
    <row r="186" spans="1:7" ht="39.75" customHeight="1">
      <c r="A186" s="201" t="s">
        <v>166</v>
      </c>
      <c r="B186" s="129" t="s">
        <v>42</v>
      </c>
      <c r="C186" s="64" t="s">
        <v>3</v>
      </c>
      <c r="D186" s="8" t="s">
        <v>9</v>
      </c>
      <c r="E186" s="8" t="s">
        <v>172</v>
      </c>
      <c r="F186" s="177" t="s">
        <v>167</v>
      </c>
      <c r="G186" s="19">
        <v>57951000</v>
      </c>
    </row>
    <row r="187" spans="1:7" ht="66.75" customHeight="1">
      <c r="A187" s="80" t="s">
        <v>148</v>
      </c>
      <c r="B187" s="129" t="s">
        <v>42</v>
      </c>
      <c r="C187" s="64" t="s">
        <v>3</v>
      </c>
      <c r="D187" s="8" t="s">
        <v>9</v>
      </c>
      <c r="E187" s="8" t="s">
        <v>172</v>
      </c>
      <c r="F187" s="177" t="s">
        <v>144</v>
      </c>
      <c r="G187" s="19"/>
    </row>
    <row r="188" spans="1:7" ht="19.5" customHeight="1">
      <c r="A188" s="80" t="s">
        <v>143</v>
      </c>
      <c r="B188" s="129" t="s">
        <v>42</v>
      </c>
      <c r="C188" s="64" t="s">
        <v>3</v>
      </c>
      <c r="D188" s="8" t="s">
        <v>9</v>
      </c>
      <c r="E188" s="8" t="s">
        <v>172</v>
      </c>
      <c r="F188" s="172" t="s">
        <v>146</v>
      </c>
      <c r="G188" s="19">
        <v>108000</v>
      </c>
    </row>
    <row r="189" spans="1:7" ht="19.5" customHeight="1">
      <c r="A189" s="80" t="s">
        <v>145</v>
      </c>
      <c r="B189" s="129" t="s">
        <v>42</v>
      </c>
      <c r="C189" s="64" t="s">
        <v>3</v>
      </c>
      <c r="D189" s="8" t="s">
        <v>9</v>
      </c>
      <c r="E189" s="8" t="s">
        <v>172</v>
      </c>
      <c r="F189" s="172" t="s">
        <v>147</v>
      </c>
      <c r="G189" s="19">
        <v>22000</v>
      </c>
    </row>
    <row r="190" spans="1:7" ht="38.25">
      <c r="A190" s="234" t="s">
        <v>270</v>
      </c>
      <c r="B190" s="129" t="s">
        <v>42</v>
      </c>
      <c r="C190" s="233" t="s">
        <v>3</v>
      </c>
      <c r="D190" s="101" t="s">
        <v>9</v>
      </c>
      <c r="E190" s="198" t="s">
        <v>271</v>
      </c>
      <c r="F190" s="188"/>
      <c r="G190" s="18">
        <f>G191</f>
        <v>52000</v>
      </c>
    </row>
    <row r="191" spans="1:7" ht="25.5">
      <c r="A191" s="80" t="s">
        <v>149</v>
      </c>
      <c r="B191" s="129" t="s">
        <v>42</v>
      </c>
      <c r="C191" s="64" t="s">
        <v>3</v>
      </c>
      <c r="D191" s="8" t="s">
        <v>9</v>
      </c>
      <c r="E191" s="8" t="s">
        <v>271</v>
      </c>
      <c r="F191" s="177" t="s">
        <v>151</v>
      </c>
      <c r="G191" s="19">
        <v>52000</v>
      </c>
    </row>
    <row r="192" spans="1:7" ht="28.5" customHeight="1">
      <c r="A192" s="234" t="s">
        <v>272</v>
      </c>
      <c r="B192" s="129" t="s">
        <v>42</v>
      </c>
      <c r="C192" s="233" t="s">
        <v>3</v>
      </c>
      <c r="D192" s="101" t="s">
        <v>9</v>
      </c>
      <c r="E192" s="198" t="s">
        <v>273</v>
      </c>
      <c r="F192" s="188"/>
      <c r="G192" s="18">
        <f>G193+G194</f>
        <v>590000</v>
      </c>
    </row>
    <row r="193" spans="1:7" ht="27.75" customHeight="1">
      <c r="A193" s="80" t="s">
        <v>154</v>
      </c>
      <c r="B193" s="129" t="s">
        <v>42</v>
      </c>
      <c r="C193" s="64" t="s">
        <v>3</v>
      </c>
      <c r="D193" s="8" t="s">
        <v>9</v>
      </c>
      <c r="E193" s="8" t="s">
        <v>273</v>
      </c>
      <c r="F193" s="177" t="s">
        <v>114</v>
      </c>
      <c r="G193" s="19">
        <f>257140+31860</f>
        <v>289000</v>
      </c>
    </row>
    <row r="194" spans="1:7" ht="16.5" customHeight="1">
      <c r="A194" s="13" t="s">
        <v>108</v>
      </c>
      <c r="B194" s="129" t="s">
        <v>42</v>
      </c>
      <c r="C194" s="64" t="s">
        <v>3</v>
      </c>
      <c r="D194" s="8" t="s">
        <v>9</v>
      </c>
      <c r="E194" s="8" t="s">
        <v>273</v>
      </c>
      <c r="F194" s="177" t="s">
        <v>107</v>
      </c>
      <c r="G194" s="19">
        <v>301000</v>
      </c>
    </row>
    <row r="195" spans="1:7" ht="17.25" customHeight="1">
      <c r="A195" s="155" t="s">
        <v>104</v>
      </c>
      <c r="B195" s="129" t="s">
        <v>42</v>
      </c>
      <c r="C195" s="156" t="s">
        <v>3</v>
      </c>
      <c r="D195" s="166" t="s">
        <v>3</v>
      </c>
      <c r="E195" s="157"/>
      <c r="F195" s="189"/>
      <c r="G195" s="158">
        <f>G196+G200+G203</f>
        <v>2668400</v>
      </c>
    </row>
    <row r="196" spans="1:7" ht="17.25" customHeight="1">
      <c r="A196" s="112" t="s">
        <v>105</v>
      </c>
      <c r="B196" s="129" t="s">
        <v>42</v>
      </c>
      <c r="C196" s="66" t="s">
        <v>3</v>
      </c>
      <c r="D196" s="71" t="s">
        <v>3</v>
      </c>
      <c r="E196" s="32" t="s">
        <v>184</v>
      </c>
      <c r="F196" s="62"/>
      <c r="G196" s="33">
        <f>SUM(G197:G199)</f>
        <v>313999.99999999994</v>
      </c>
    </row>
    <row r="197" spans="1:7" ht="32.25" customHeight="1">
      <c r="A197" s="80" t="s">
        <v>149</v>
      </c>
      <c r="B197" s="129" t="s">
        <v>42</v>
      </c>
      <c r="C197" s="46" t="s">
        <v>3</v>
      </c>
      <c r="D197" s="103" t="s">
        <v>3</v>
      </c>
      <c r="E197" s="8" t="s">
        <v>184</v>
      </c>
      <c r="F197" s="172" t="s">
        <v>151</v>
      </c>
      <c r="G197" s="19">
        <v>5423.97</v>
      </c>
    </row>
    <row r="198" spans="1:7" ht="32.25" customHeight="1">
      <c r="A198" s="80" t="s">
        <v>154</v>
      </c>
      <c r="B198" s="129" t="s">
        <v>42</v>
      </c>
      <c r="C198" s="46" t="s">
        <v>3</v>
      </c>
      <c r="D198" s="103" t="s">
        <v>3</v>
      </c>
      <c r="E198" s="8" t="s">
        <v>184</v>
      </c>
      <c r="F198" s="186" t="s">
        <v>114</v>
      </c>
      <c r="G198" s="19">
        <v>303152.06</v>
      </c>
    </row>
    <row r="199" spans="1:7" ht="19.5" customHeight="1">
      <c r="A199" s="13" t="s">
        <v>108</v>
      </c>
      <c r="B199" s="129" t="s">
        <v>42</v>
      </c>
      <c r="C199" s="46" t="s">
        <v>3</v>
      </c>
      <c r="D199" s="103" t="s">
        <v>3</v>
      </c>
      <c r="E199" s="8" t="s">
        <v>184</v>
      </c>
      <c r="F199" s="186" t="s">
        <v>107</v>
      </c>
      <c r="G199" s="19">
        <v>5423.97</v>
      </c>
    </row>
    <row r="200" spans="1:7" ht="19.5" customHeight="1">
      <c r="A200" s="112" t="s">
        <v>274</v>
      </c>
      <c r="B200" s="129" t="s">
        <v>42</v>
      </c>
      <c r="C200" s="66" t="s">
        <v>3</v>
      </c>
      <c r="D200" s="71" t="s">
        <v>3</v>
      </c>
      <c r="E200" s="32" t="s">
        <v>275</v>
      </c>
      <c r="F200" s="62"/>
      <c r="G200" s="33">
        <f>SUM(G201:G202)</f>
        <v>2119000</v>
      </c>
    </row>
    <row r="201" spans="1:7" ht="32.25" customHeight="1">
      <c r="A201" s="80" t="s">
        <v>154</v>
      </c>
      <c r="B201" s="129" t="s">
        <v>42</v>
      </c>
      <c r="C201" s="46" t="s">
        <v>3</v>
      </c>
      <c r="D201" s="103" t="s">
        <v>3</v>
      </c>
      <c r="E201" s="8" t="s">
        <v>275</v>
      </c>
      <c r="F201" s="172" t="s">
        <v>114</v>
      </c>
      <c r="G201" s="19">
        <v>943485</v>
      </c>
    </row>
    <row r="202" spans="1:7" ht="15.75" customHeight="1">
      <c r="A202" s="13" t="s">
        <v>108</v>
      </c>
      <c r="B202" s="129" t="s">
        <v>42</v>
      </c>
      <c r="C202" s="46" t="s">
        <v>3</v>
      </c>
      <c r="D202" s="103" t="s">
        <v>3</v>
      </c>
      <c r="E202" s="8" t="s">
        <v>275</v>
      </c>
      <c r="F202" s="186" t="s">
        <v>107</v>
      </c>
      <c r="G202" s="19">
        <v>1175515</v>
      </c>
    </row>
    <row r="203" spans="1:7" ht="25.5">
      <c r="A203" s="112" t="s">
        <v>276</v>
      </c>
      <c r="B203" s="129" t="s">
        <v>42</v>
      </c>
      <c r="C203" s="66" t="s">
        <v>3</v>
      </c>
      <c r="D203" s="71" t="s">
        <v>3</v>
      </c>
      <c r="E203" s="32" t="s">
        <v>277</v>
      </c>
      <c r="F203" s="62"/>
      <c r="G203" s="33">
        <f>SUM(G204:G205)</f>
        <v>235400</v>
      </c>
    </row>
    <row r="204" spans="1:7" ht="25.5">
      <c r="A204" s="80" t="s">
        <v>154</v>
      </c>
      <c r="B204" s="129" t="s">
        <v>42</v>
      </c>
      <c r="C204" s="46" t="s">
        <v>3</v>
      </c>
      <c r="D204" s="103" t="s">
        <v>3</v>
      </c>
      <c r="E204" s="8" t="s">
        <v>277</v>
      </c>
      <c r="F204" s="172" t="s">
        <v>114</v>
      </c>
      <c r="G204" s="19">
        <v>104789</v>
      </c>
    </row>
    <row r="205" spans="1:7" ht="12.75">
      <c r="A205" s="13" t="s">
        <v>108</v>
      </c>
      <c r="B205" s="129" t="s">
        <v>42</v>
      </c>
      <c r="C205" s="46" t="s">
        <v>3</v>
      </c>
      <c r="D205" s="103" t="s">
        <v>3</v>
      </c>
      <c r="E205" s="8" t="s">
        <v>277</v>
      </c>
      <c r="F205" s="186" t="s">
        <v>107</v>
      </c>
      <c r="G205" s="19">
        <v>130611</v>
      </c>
    </row>
    <row r="206" spans="1:7" ht="12.75">
      <c r="A206" s="30" t="s">
        <v>29</v>
      </c>
      <c r="B206" s="129" t="s">
        <v>42</v>
      </c>
      <c r="C206" s="44" t="s">
        <v>3</v>
      </c>
      <c r="D206" s="92" t="s">
        <v>5</v>
      </c>
      <c r="E206" s="7"/>
      <c r="F206" s="164"/>
      <c r="G206" s="20">
        <f>G207+G215+G217+G220</f>
        <v>18682435</v>
      </c>
    </row>
    <row r="207" spans="1:7" ht="12.75">
      <c r="A207" s="29" t="s">
        <v>185</v>
      </c>
      <c r="B207" s="129" t="s">
        <v>42</v>
      </c>
      <c r="C207" s="47" t="s">
        <v>3</v>
      </c>
      <c r="D207" s="70" t="s">
        <v>5</v>
      </c>
      <c r="E207" s="12" t="s">
        <v>186</v>
      </c>
      <c r="F207" s="167"/>
      <c r="G207" s="18">
        <f>SUM(G208:G214)</f>
        <v>9849100</v>
      </c>
    </row>
    <row r="208" spans="1:7" ht="25.5">
      <c r="A208" s="80" t="s">
        <v>149</v>
      </c>
      <c r="B208" s="129" t="s">
        <v>42</v>
      </c>
      <c r="C208" s="46" t="s">
        <v>3</v>
      </c>
      <c r="D208" s="69" t="s">
        <v>5</v>
      </c>
      <c r="E208" s="8" t="s">
        <v>186</v>
      </c>
      <c r="F208" s="177" t="s">
        <v>151</v>
      </c>
      <c r="G208" s="19">
        <f>9190000*95%</f>
        <v>8730500</v>
      </c>
    </row>
    <row r="209" spans="1:7" ht="12.75">
      <c r="A209" s="80" t="s">
        <v>153</v>
      </c>
      <c r="B209" s="129" t="s">
        <v>42</v>
      </c>
      <c r="C209" s="46" t="s">
        <v>3</v>
      </c>
      <c r="D209" s="69" t="s">
        <v>5</v>
      </c>
      <c r="E209" s="8" t="s">
        <v>186</v>
      </c>
      <c r="F209" s="177" t="s">
        <v>152</v>
      </c>
      <c r="G209" s="19">
        <v>130000</v>
      </c>
    </row>
    <row r="210" spans="1:7" ht="25.5">
      <c r="A210" s="80" t="s">
        <v>111</v>
      </c>
      <c r="B210" s="129" t="s">
        <v>42</v>
      </c>
      <c r="C210" s="46" t="s">
        <v>3</v>
      </c>
      <c r="D210" s="69" t="s">
        <v>5</v>
      </c>
      <c r="E210" s="8" t="s">
        <v>186</v>
      </c>
      <c r="F210" s="177" t="s">
        <v>113</v>
      </c>
      <c r="G210" s="19">
        <v>100000</v>
      </c>
    </row>
    <row r="211" spans="1:7" ht="25.5">
      <c r="A211" s="80" t="s">
        <v>154</v>
      </c>
      <c r="B211" s="129" t="s">
        <v>42</v>
      </c>
      <c r="C211" s="46" t="s">
        <v>3</v>
      </c>
      <c r="D211" s="69" t="s">
        <v>5</v>
      </c>
      <c r="E211" s="8" t="s">
        <v>186</v>
      </c>
      <c r="F211" s="177" t="s">
        <v>114</v>
      </c>
      <c r="G211" s="19">
        <v>510000</v>
      </c>
    </row>
    <row r="212" spans="1:7" ht="12.75">
      <c r="A212" s="80" t="s">
        <v>143</v>
      </c>
      <c r="B212" s="129" t="s">
        <v>42</v>
      </c>
      <c r="C212" s="46" t="s">
        <v>3</v>
      </c>
      <c r="D212" s="69" t="s">
        <v>5</v>
      </c>
      <c r="E212" s="8" t="s">
        <v>186</v>
      </c>
      <c r="F212" s="172" t="s">
        <v>146</v>
      </c>
      <c r="G212" s="19">
        <v>40000</v>
      </c>
    </row>
    <row r="213" spans="1:7" ht="12.75">
      <c r="A213" s="80" t="s">
        <v>145</v>
      </c>
      <c r="B213" s="129" t="s">
        <v>42</v>
      </c>
      <c r="C213" s="46" t="s">
        <v>3</v>
      </c>
      <c r="D213" s="69" t="s">
        <v>5</v>
      </c>
      <c r="E213" s="8" t="s">
        <v>186</v>
      </c>
      <c r="F213" s="172" t="s">
        <v>147</v>
      </c>
      <c r="G213" s="19">
        <v>30000</v>
      </c>
    </row>
    <row r="214" spans="1:7" ht="12.75">
      <c r="A214" s="95" t="s">
        <v>142</v>
      </c>
      <c r="B214" s="129" t="s">
        <v>42</v>
      </c>
      <c r="C214" s="46" t="s">
        <v>3</v>
      </c>
      <c r="D214" s="69" t="s">
        <v>5</v>
      </c>
      <c r="E214" s="8" t="s">
        <v>186</v>
      </c>
      <c r="F214" s="172" t="s">
        <v>97</v>
      </c>
      <c r="G214" s="19">
        <v>308600</v>
      </c>
    </row>
    <row r="215" spans="1:7" ht="25.5">
      <c r="A215" s="35" t="s">
        <v>278</v>
      </c>
      <c r="B215" s="129" t="s">
        <v>42</v>
      </c>
      <c r="C215" s="45" t="s">
        <v>3</v>
      </c>
      <c r="D215" s="71" t="s">
        <v>5</v>
      </c>
      <c r="E215" s="32" t="s">
        <v>245</v>
      </c>
      <c r="F215" s="165"/>
      <c r="G215" s="33">
        <f>G216</f>
        <v>833335</v>
      </c>
    </row>
    <row r="216" spans="1:7" ht="25.5">
      <c r="A216" s="80" t="s">
        <v>154</v>
      </c>
      <c r="B216" s="129" t="s">
        <v>42</v>
      </c>
      <c r="C216" s="46" t="s">
        <v>3</v>
      </c>
      <c r="D216" s="69" t="s">
        <v>5</v>
      </c>
      <c r="E216" s="8" t="s">
        <v>245</v>
      </c>
      <c r="F216" s="177" t="s">
        <v>114</v>
      </c>
      <c r="G216" s="19">
        <v>833335</v>
      </c>
    </row>
    <row r="217" spans="1:7" ht="12.75">
      <c r="A217" s="35" t="s">
        <v>187</v>
      </c>
      <c r="B217" s="129" t="s">
        <v>42</v>
      </c>
      <c r="C217" s="45" t="s">
        <v>3</v>
      </c>
      <c r="D217" s="71" t="s">
        <v>5</v>
      </c>
      <c r="E217" s="32" t="s">
        <v>188</v>
      </c>
      <c r="F217" s="165"/>
      <c r="G217" s="33">
        <f>G218+G219</f>
        <v>5600000</v>
      </c>
    </row>
    <row r="218" spans="1:7" ht="25.5">
      <c r="A218" s="80" t="s">
        <v>154</v>
      </c>
      <c r="B218" s="129" t="s">
        <v>42</v>
      </c>
      <c r="C218" s="46" t="s">
        <v>3</v>
      </c>
      <c r="D218" s="69" t="s">
        <v>5</v>
      </c>
      <c r="E218" s="8" t="s">
        <v>188</v>
      </c>
      <c r="F218" s="177" t="s">
        <v>114</v>
      </c>
      <c r="G218" s="19">
        <v>5600000</v>
      </c>
    </row>
    <row r="219" spans="1:7" ht="12.75">
      <c r="A219" s="13" t="s">
        <v>108</v>
      </c>
      <c r="B219" s="129" t="s">
        <v>42</v>
      </c>
      <c r="C219" s="46" t="s">
        <v>3</v>
      </c>
      <c r="D219" s="69" t="s">
        <v>5</v>
      </c>
      <c r="E219" s="8" t="s">
        <v>188</v>
      </c>
      <c r="F219" s="177" t="s">
        <v>107</v>
      </c>
      <c r="G219" s="19"/>
    </row>
    <row r="220" spans="1:7" ht="12.75">
      <c r="A220" s="35" t="s">
        <v>90</v>
      </c>
      <c r="B220" s="129" t="s">
        <v>42</v>
      </c>
      <c r="C220" s="45" t="s">
        <v>3</v>
      </c>
      <c r="D220" s="71" t="s">
        <v>5</v>
      </c>
      <c r="E220" s="32" t="s">
        <v>189</v>
      </c>
      <c r="F220" s="165"/>
      <c r="G220" s="33">
        <f>G221+G222</f>
        <v>2400000</v>
      </c>
    </row>
    <row r="221" spans="1:7" ht="25.5">
      <c r="A221" s="80" t="s">
        <v>154</v>
      </c>
      <c r="B221" s="129" t="s">
        <v>42</v>
      </c>
      <c r="C221" s="46" t="s">
        <v>3</v>
      </c>
      <c r="D221" s="69" t="s">
        <v>5</v>
      </c>
      <c r="E221" s="8" t="s">
        <v>189</v>
      </c>
      <c r="F221" s="177" t="s">
        <v>114</v>
      </c>
      <c r="G221" s="19">
        <v>2400000</v>
      </c>
    </row>
    <row r="222" spans="1:7" ht="12.75">
      <c r="A222" s="13" t="s">
        <v>108</v>
      </c>
      <c r="B222" s="129" t="s">
        <v>42</v>
      </c>
      <c r="C222" s="46" t="s">
        <v>3</v>
      </c>
      <c r="D222" s="69" t="s">
        <v>5</v>
      </c>
      <c r="E222" s="8" t="s">
        <v>189</v>
      </c>
      <c r="F222" s="177" t="s">
        <v>107</v>
      </c>
      <c r="G222" s="19"/>
    </row>
    <row r="223" spans="1:7" ht="15.75">
      <c r="A223" s="57" t="s">
        <v>82</v>
      </c>
      <c r="B223" s="130" t="s">
        <v>42</v>
      </c>
      <c r="C223" s="49" t="s">
        <v>4</v>
      </c>
      <c r="D223" s="99"/>
      <c r="E223" s="14"/>
      <c r="F223" s="183"/>
      <c r="G223" s="21">
        <f>G224</f>
        <v>11588000</v>
      </c>
    </row>
    <row r="224" spans="1:7" ht="12.75">
      <c r="A224" s="30" t="s">
        <v>30</v>
      </c>
      <c r="B224" s="129" t="s">
        <v>42</v>
      </c>
      <c r="C224" s="40" t="s">
        <v>4</v>
      </c>
      <c r="D224" s="92" t="s">
        <v>2</v>
      </c>
      <c r="E224" s="7"/>
      <c r="F224" s="164"/>
      <c r="G224" s="22">
        <f>G225+G227+G231+G235+G239+G242+G250+G252+G254+G256</f>
        <v>11588000</v>
      </c>
    </row>
    <row r="225" spans="1:7" ht="38.25">
      <c r="A225" s="147" t="s">
        <v>98</v>
      </c>
      <c r="B225" s="129" t="s">
        <v>42</v>
      </c>
      <c r="C225" s="39" t="s">
        <v>4</v>
      </c>
      <c r="D225" s="71" t="s">
        <v>2</v>
      </c>
      <c r="E225" s="32" t="s">
        <v>190</v>
      </c>
      <c r="F225" s="165"/>
      <c r="G225" s="33">
        <f>G226</f>
        <v>10000</v>
      </c>
    </row>
    <row r="226" spans="1:7" ht="25.5">
      <c r="A226" s="80" t="s">
        <v>154</v>
      </c>
      <c r="B226" s="129" t="s">
        <v>42</v>
      </c>
      <c r="C226" s="38" t="s">
        <v>4</v>
      </c>
      <c r="D226" s="69" t="s">
        <v>2</v>
      </c>
      <c r="E226" s="8" t="s">
        <v>190</v>
      </c>
      <c r="F226" s="172" t="s">
        <v>114</v>
      </c>
      <c r="G226" s="19">
        <v>10000</v>
      </c>
    </row>
    <row r="227" spans="1:7" ht="38.25">
      <c r="A227" s="147" t="s">
        <v>99</v>
      </c>
      <c r="B227" s="129" t="s">
        <v>42</v>
      </c>
      <c r="C227" s="139" t="s">
        <v>4</v>
      </c>
      <c r="D227" s="141" t="s">
        <v>2</v>
      </c>
      <c r="E227" s="140" t="s">
        <v>191</v>
      </c>
      <c r="F227" s="176"/>
      <c r="G227" s="142">
        <f>SUM(G228:G230)</f>
        <v>500000</v>
      </c>
    </row>
    <row r="228" spans="1:7" ht="25.5">
      <c r="A228" s="80" t="s">
        <v>149</v>
      </c>
      <c r="B228" s="129" t="s">
        <v>42</v>
      </c>
      <c r="C228" s="143" t="s">
        <v>4</v>
      </c>
      <c r="D228" s="145" t="s">
        <v>2</v>
      </c>
      <c r="E228" s="144" t="s">
        <v>191</v>
      </c>
      <c r="F228" s="177" t="s">
        <v>151</v>
      </c>
      <c r="G228" s="146">
        <v>440000</v>
      </c>
    </row>
    <row r="229" spans="1:7" ht="12.75">
      <c r="A229" s="80" t="s">
        <v>153</v>
      </c>
      <c r="B229" s="129" t="s">
        <v>42</v>
      </c>
      <c r="C229" s="143" t="s">
        <v>4</v>
      </c>
      <c r="D229" s="145" t="s">
        <v>2</v>
      </c>
      <c r="E229" s="144" t="s">
        <v>191</v>
      </c>
      <c r="F229" s="177" t="s">
        <v>152</v>
      </c>
      <c r="G229" s="146">
        <v>4000</v>
      </c>
    </row>
    <row r="230" spans="1:7" ht="25.5">
      <c r="A230" s="80" t="s">
        <v>154</v>
      </c>
      <c r="B230" s="129" t="s">
        <v>42</v>
      </c>
      <c r="C230" s="143" t="s">
        <v>4</v>
      </c>
      <c r="D230" s="145" t="s">
        <v>2</v>
      </c>
      <c r="E230" s="144" t="s">
        <v>191</v>
      </c>
      <c r="F230" s="172" t="s">
        <v>114</v>
      </c>
      <c r="G230" s="146">
        <v>56000</v>
      </c>
    </row>
    <row r="231" spans="1:7" ht="25.5">
      <c r="A231" s="35" t="s">
        <v>84</v>
      </c>
      <c r="B231" s="129" t="s">
        <v>42</v>
      </c>
      <c r="C231" s="39" t="s">
        <v>4</v>
      </c>
      <c r="D231" s="71" t="s">
        <v>2</v>
      </c>
      <c r="E231" s="32" t="s">
        <v>192</v>
      </c>
      <c r="F231" s="165"/>
      <c r="G231" s="33">
        <f>SUM(G232:G234)</f>
        <v>280000</v>
      </c>
    </row>
    <row r="232" spans="1:7" ht="25.5">
      <c r="A232" s="80" t="s">
        <v>149</v>
      </c>
      <c r="B232" s="129" t="s">
        <v>42</v>
      </c>
      <c r="C232" s="143" t="s">
        <v>4</v>
      </c>
      <c r="D232" s="145" t="s">
        <v>2</v>
      </c>
      <c r="E232" s="144" t="s">
        <v>192</v>
      </c>
      <c r="F232" s="177" t="s">
        <v>151</v>
      </c>
      <c r="G232" s="146">
        <v>160000</v>
      </c>
    </row>
    <row r="233" spans="1:7" ht="12.75">
      <c r="A233" s="80" t="s">
        <v>153</v>
      </c>
      <c r="B233" s="129" t="s">
        <v>42</v>
      </c>
      <c r="C233" s="143" t="s">
        <v>4</v>
      </c>
      <c r="D233" s="145" t="s">
        <v>2</v>
      </c>
      <c r="E233" s="144" t="s">
        <v>192</v>
      </c>
      <c r="F233" s="177" t="s">
        <v>152</v>
      </c>
      <c r="G233" s="146">
        <v>4000</v>
      </c>
    </row>
    <row r="234" spans="1:7" ht="25.5">
      <c r="A234" s="80" t="s">
        <v>154</v>
      </c>
      <c r="B234" s="129" t="s">
        <v>42</v>
      </c>
      <c r="C234" s="143" t="s">
        <v>4</v>
      </c>
      <c r="D234" s="145" t="s">
        <v>2</v>
      </c>
      <c r="E234" s="144" t="s">
        <v>192</v>
      </c>
      <c r="F234" s="172" t="s">
        <v>114</v>
      </c>
      <c r="G234" s="146">
        <v>116000</v>
      </c>
    </row>
    <row r="235" spans="1:7" ht="25.5">
      <c r="A235" s="35" t="s">
        <v>231</v>
      </c>
      <c r="B235" s="129" t="s">
        <v>42</v>
      </c>
      <c r="C235" s="39" t="s">
        <v>4</v>
      </c>
      <c r="D235" s="71" t="s">
        <v>2</v>
      </c>
      <c r="E235" s="32" t="s">
        <v>232</v>
      </c>
      <c r="F235" s="165"/>
      <c r="G235" s="33">
        <f>SUM(G236:G238)</f>
        <v>500000</v>
      </c>
    </row>
    <row r="236" spans="1:7" ht="25.5">
      <c r="A236" s="80" t="s">
        <v>149</v>
      </c>
      <c r="B236" s="129" t="s">
        <v>42</v>
      </c>
      <c r="C236" s="143" t="s">
        <v>4</v>
      </c>
      <c r="D236" s="145" t="s">
        <v>2</v>
      </c>
      <c r="E236" s="144" t="s">
        <v>232</v>
      </c>
      <c r="F236" s="177" t="s">
        <v>151</v>
      </c>
      <c r="G236" s="146">
        <v>330000</v>
      </c>
    </row>
    <row r="237" spans="1:7" ht="12.75">
      <c r="A237" s="80" t="s">
        <v>153</v>
      </c>
      <c r="B237" s="129" t="s">
        <v>42</v>
      </c>
      <c r="C237" s="143" t="s">
        <v>4</v>
      </c>
      <c r="D237" s="145" t="s">
        <v>2</v>
      </c>
      <c r="E237" s="144" t="s">
        <v>232</v>
      </c>
      <c r="F237" s="177" t="s">
        <v>152</v>
      </c>
      <c r="G237" s="146">
        <v>10000</v>
      </c>
    </row>
    <row r="238" spans="1:7" ht="25.5">
      <c r="A238" s="80" t="s">
        <v>154</v>
      </c>
      <c r="B238" s="129" t="s">
        <v>42</v>
      </c>
      <c r="C238" s="143" t="s">
        <v>4</v>
      </c>
      <c r="D238" s="145" t="s">
        <v>2</v>
      </c>
      <c r="E238" s="144" t="s">
        <v>232</v>
      </c>
      <c r="F238" s="172" t="s">
        <v>114</v>
      </c>
      <c r="G238" s="146">
        <v>160000</v>
      </c>
    </row>
    <row r="239" spans="1:7" ht="12.75">
      <c r="A239" s="211" t="s">
        <v>193</v>
      </c>
      <c r="B239" s="129" t="s">
        <v>42</v>
      </c>
      <c r="C239" s="39" t="s">
        <v>4</v>
      </c>
      <c r="D239" s="71" t="s">
        <v>2</v>
      </c>
      <c r="E239" s="32" t="s">
        <v>194</v>
      </c>
      <c r="F239" s="165"/>
      <c r="G239" s="33">
        <f>G240+G241</f>
        <v>315000</v>
      </c>
    </row>
    <row r="240" spans="1:7" ht="12.75">
      <c r="A240" s="80" t="s">
        <v>153</v>
      </c>
      <c r="B240" s="129" t="s">
        <v>42</v>
      </c>
      <c r="C240" s="48" t="s">
        <v>4</v>
      </c>
      <c r="D240" s="69" t="s">
        <v>2</v>
      </c>
      <c r="E240" s="8" t="s">
        <v>194</v>
      </c>
      <c r="F240" s="172" t="s">
        <v>152</v>
      </c>
      <c r="G240" s="19">
        <v>10000</v>
      </c>
    </row>
    <row r="241" spans="1:7" ht="25.5">
      <c r="A241" s="80" t="s">
        <v>154</v>
      </c>
      <c r="B241" s="129" t="s">
        <v>42</v>
      </c>
      <c r="C241" s="48" t="s">
        <v>4</v>
      </c>
      <c r="D241" s="69" t="s">
        <v>2</v>
      </c>
      <c r="E241" s="8" t="s">
        <v>194</v>
      </c>
      <c r="F241" s="172" t="s">
        <v>114</v>
      </c>
      <c r="G241" s="19">
        <v>305000</v>
      </c>
    </row>
    <row r="242" spans="1:7" ht="12.75">
      <c r="A242" s="211" t="s">
        <v>31</v>
      </c>
      <c r="B242" s="129" t="s">
        <v>42</v>
      </c>
      <c r="C242" s="39" t="s">
        <v>4</v>
      </c>
      <c r="D242" s="71" t="s">
        <v>2</v>
      </c>
      <c r="E242" s="32" t="s">
        <v>195</v>
      </c>
      <c r="F242" s="165"/>
      <c r="G242" s="33">
        <f>SUM(G243:G249)</f>
        <v>9423000</v>
      </c>
    </row>
    <row r="243" spans="1:7" ht="25.5">
      <c r="A243" s="80" t="s">
        <v>149</v>
      </c>
      <c r="B243" s="129" t="s">
        <v>42</v>
      </c>
      <c r="C243" s="48" t="s">
        <v>4</v>
      </c>
      <c r="D243" s="69" t="s">
        <v>2</v>
      </c>
      <c r="E243" s="8" t="s">
        <v>195</v>
      </c>
      <c r="F243" s="177" t="s">
        <v>151</v>
      </c>
      <c r="G243" s="19">
        <f>8600000*95%</f>
        <v>8170000</v>
      </c>
    </row>
    <row r="244" spans="1:7" ht="12.75">
      <c r="A244" s="80" t="s">
        <v>153</v>
      </c>
      <c r="B244" s="129" t="s">
        <v>42</v>
      </c>
      <c r="C244" s="48" t="s">
        <v>4</v>
      </c>
      <c r="D244" s="69" t="s">
        <v>2</v>
      </c>
      <c r="E244" s="8" t="s">
        <v>195</v>
      </c>
      <c r="F244" s="177" t="s">
        <v>152</v>
      </c>
      <c r="G244" s="19">
        <v>80000</v>
      </c>
    </row>
    <row r="245" spans="1:7" ht="25.5">
      <c r="A245" s="80" t="s">
        <v>111</v>
      </c>
      <c r="B245" s="129" t="s">
        <v>42</v>
      </c>
      <c r="C245" s="48" t="s">
        <v>4</v>
      </c>
      <c r="D245" s="69" t="s">
        <v>2</v>
      </c>
      <c r="E245" s="8" t="s">
        <v>195</v>
      </c>
      <c r="F245" s="177" t="s">
        <v>113</v>
      </c>
      <c r="G245" s="19">
        <v>95000</v>
      </c>
    </row>
    <row r="246" spans="1:7" ht="25.5">
      <c r="A246" s="80" t="s">
        <v>154</v>
      </c>
      <c r="B246" s="129" t="s">
        <v>42</v>
      </c>
      <c r="C246" s="48" t="s">
        <v>4</v>
      </c>
      <c r="D246" s="69" t="s">
        <v>2</v>
      </c>
      <c r="E246" s="8" t="s">
        <v>195</v>
      </c>
      <c r="F246" s="172" t="s">
        <v>114</v>
      </c>
      <c r="G246" s="19">
        <v>1038000</v>
      </c>
    </row>
    <row r="247" spans="1:7" ht="63.75">
      <c r="A247" s="80" t="s">
        <v>148</v>
      </c>
      <c r="B247" s="129" t="s">
        <v>42</v>
      </c>
      <c r="C247" s="48" t="s">
        <v>4</v>
      </c>
      <c r="D247" s="69" t="s">
        <v>2</v>
      </c>
      <c r="E247" s="8" t="s">
        <v>195</v>
      </c>
      <c r="F247" s="172" t="s">
        <v>144</v>
      </c>
      <c r="G247" s="19">
        <v>2000</v>
      </c>
    </row>
    <row r="248" spans="1:7" ht="12.75">
      <c r="A248" s="80" t="s">
        <v>143</v>
      </c>
      <c r="B248" s="129" t="s">
        <v>42</v>
      </c>
      <c r="C248" s="48" t="s">
        <v>4</v>
      </c>
      <c r="D248" s="69" t="s">
        <v>2</v>
      </c>
      <c r="E248" s="8" t="s">
        <v>195</v>
      </c>
      <c r="F248" s="172" t="s">
        <v>146</v>
      </c>
      <c r="G248" s="19">
        <v>30000</v>
      </c>
    </row>
    <row r="249" spans="1:7" ht="12.75">
      <c r="A249" s="80" t="s">
        <v>145</v>
      </c>
      <c r="B249" s="129" t="s">
        <v>42</v>
      </c>
      <c r="C249" s="48" t="s">
        <v>4</v>
      </c>
      <c r="D249" s="69" t="s">
        <v>2</v>
      </c>
      <c r="E249" s="8" t="s">
        <v>195</v>
      </c>
      <c r="F249" s="172" t="s">
        <v>147</v>
      </c>
      <c r="G249" s="19">
        <v>8000</v>
      </c>
    </row>
    <row r="250" spans="1:7" ht="12.75">
      <c r="A250" s="35" t="s">
        <v>69</v>
      </c>
      <c r="B250" s="129" t="s">
        <v>42</v>
      </c>
      <c r="C250" s="45" t="s">
        <v>4</v>
      </c>
      <c r="D250" s="71" t="s">
        <v>2</v>
      </c>
      <c r="E250" s="32" t="s">
        <v>196</v>
      </c>
      <c r="F250" s="165"/>
      <c r="G250" s="33">
        <f>G251</f>
        <v>100000</v>
      </c>
    </row>
    <row r="251" spans="1:7" ht="25.5">
      <c r="A251" s="80" t="s">
        <v>154</v>
      </c>
      <c r="B251" s="129" t="s">
        <v>42</v>
      </c>
      <c r="C251" s="46" t="s">
        <v>4</v>
      </c>
      <c r="D251" s="69" t="s">
        <v>2</v>
      </c>
      <c r="E251" s="8" t="s">
        <v>196</v>
      </c>
      <c r="F251" s="172" t="s">
        <v>114</v>
      </c>
      <c r="G251" s="19">
        <v>100000</v>
      </c>
    </row>
    <row r="252" spans="1:7" ht="12.75">
      <c r="A252" s="35" t="s">
        <v>90</v>
      </c>
      <c r="B252" s="129" t="s">
        <v>42</v>
      </c>
      <c r="C252" s="45" t="s">
        <v>4</v>
      </c>
      <c r="D252" s="71" t="s">
        <v>2</v>
      </c>
      <c r="E252" s="32" t="s">
        <v>197</v>
      </c>
      <c r="F252" s="165"/>
      <c r="G252" s="33">
        <f>G253</f>
        <v>150000</v>
      </c>
    </row>
    <row r="253" spans="1:7" ht="25.5">
      <c r="A253" s="80" t="s">
        <v>154</v>
      </c>
      <c r="B253" s="129" t="s">
        <v>42</v>
      </c>
      <c r="C253" s="46" t="s">
        <v>4</v>
      </c>
      <c r="D253" s="69" t="s">
        <v>2</v>
      </c>
      <c r="E253" s="8" t="s">
        <v>197</v>
      </c>
      <c r="F253" s="172" t="s">
        <v>114</v>
      </c>
      <c r="G253" s="19">
        <v>150000</v>
      </c>
    </row>
    <row r="254" spans="1:7" ht="12.75">
      <c r="A254" s="35" t="s">
        <v>100</v>
      </c>
      <c r="B254" s="129" t="s">
        <v>42</v>
      </c>
      <c r="C254" s="45" t="s">
        <v>4</v>
      </c>
      <c r="D254" s="71" t="s">
        <v>2</v>
      </c>
      <c r="E254" s="32" t="s">
        <v>198</v>
      </c>
      <c r="F254" s="165"/>
      <c r="G254" s="33">
        <f>G255</f>
        <v>200000</v>
      </c>
    </row>
    <row r="255" spans="1:7" ht="25.5">
      <c r="A255" s="80" t="s">
        <v>154</v>
      </c>
      <c r="B255" s="129" t="s">
        <v>42</v>
      </c>
      <c r="C255" s="46" t="s">
        <v>4</v>
      </c>
      <c r="D255" s="69" t="s">
        <v>2</v>
      </c>
      <c r="E255" s="8" t="s">
        <v>198</v>
      </c>
      <c r="F255" s="172" t="s">
        <v>114</v>
      </c>
      <c r="G255" s="19">
        <v>200000</v>
      </c>
    </row>
    <row r="256" spans="1:7" ht="12.75">
      <c r="A256" s="35" t="s">
        <v>101</v>
      </c>
      <c r="B256" s="129" t="s">
        <v>42</v>
      </c>
      <c r="C256" s="45" t="s">
        <v>4</v>
      </c>
      <c r="D256" s="71" t="s">
        <v>2</v>
      </c>
      <c r="E256" s="32" t="s">
        <v>199</v>
      </c>
      <c r="F256" s="165"/>
      <c r="G256" s="33">
        <f>G257</f>
        <v>110000</v>
      </c>
    </row>
    <row r="257" spans="1:7" ht="25.5">
      <c r="A257" s="80" t="s">
        <v>154</v>
      </c>
      <c r="B257" s="129" t="s">
        <v>42</v>
      </c>
      <c r="C257" s="46" t="s">
        <v>4</v>
      </c>
      <c r="D257" s="69" t="s">
        <v>2</v>
      </c>
      <c r="E257" s="8" t="s">
        <v>199</v>
      </c>
      <c r="F257" s="172" t="s">
        <v>114</v>
      </c>
      <c r="G257" s="19">
        <v>110000</v>
      </c>
    </row>
    <row r="258" spans="1:7" ht="15.75">
      <c r="A258" s="242" t="s">
        <v>13</v>
      </c>
      <c r="B258" s="130" t="s">
        <v>42</v>
      </c>
      <c r="C258" s="247" t="s">
        <v>7</v>
      </c>
      <c r="D258" s="244"/>
      <c r="E258" s="245"/>
      <c r="F258" s="246"/>
      <c r="G258" s="248">
        <f>G259+G262+G267+G281</f>
        <v>62311888.269999996</v>
      </c>
    </row>
    <row r="259" spans="1:7" ht="12.75">
      <c r="A259" s="28" t="s">
        <v>18</v>
      </c>
      <c r="B259" s="129" t="s">
        <v>42</v>
      </c>
      <c r="C259" s="37" t="s">
        <v>7</v>
      </c>
      <c r="D259" s="92" t="s">
        <v>2</v>
      </c>
      <c r="E259" s="7"/>
      <c r="F259" s="164"/>
      <c r="G259" s="20">
        <f>G260</f>
        <v>4000000</v>
      </c>
    </row>
    <row r="260" spans="1:7" ht="12.75">
      <c r="A260" s="35" t="s">
        <v>37</v>
      </c>
      <c r="B260" s="129" t="s">
        <v>42</v>
      </c>
      <c r="C260" s="39" t="s">
        <v>7</v>
      </c>
      <c r="D260" s="71" t="s">
        <v>2</v>
      </c>
      <c r="E260" s="32" t="s">
        <v>200</v>
      </c>
      <c r="F260" s="165"/>
      <c r="G260" s="33">
        <f>G261</f>
        <v>4000000</v>
      </c>
    </row>
    <row r="261" spans="1:7" ht="12.75">
      <c r="A261" s="13" t="s">
        <v>203</v>
      </c>
      <c r="B261" s="129" t="s">
        <v>42</v>
      </c>
      <c r="C261" s="48" t="s">
        <v>7</v>
      </c>
      <c r="D261" s="69" t="s">
        <v>2</v>
      </c>
      <c r="E261" s="8" t="s">
        <v>200</v>
      </c>
      <c r="F261" s="172" t="s">
        <v>204</v>
      </c>
      <c r="G261" s="19">
        <v>4000000</v>
      </c>
    </row>
    <row r="262" spans="1:7" ht="12.75">
      <c r="A262" s="28" t="s">
        <v>14</v>
      </c>
      <c r="B262" s="129" t="s">
        <v>42</v>
      </c>
      <c r="C262" s="37" t="s">
        <v>7</v>
      </c>
      <c r="D262" s="92" t="s">
        <v>9</v>
      </c>
      <c r="E262" s="8"/>
      <c r="F262" s="172"/>
      <c r="G262" s="20">
        <f>G263+G265</f>
        <v>22767000</v>
      </c>
    </row>
    <row r="263" spans="1:7" ht="40.5" customHeight="1">
      <c r="A263" s="236" t="s">
        <v>52</v>
      </c>
      <c r="B263" s="129" t="s">
        <v>42</v>
      </c>
      <c r="C263" s="213" t="s">
        <v>7</v>
      </c>
      <c r="D263" s="215" t="s">
        <v>9</v>
      </c>
      <c r="E263" s="205" t="s">
        <v>205</v>
      </c>
      <c r="F263" s="215"/>
      <c r="G263" s="216">
        <f>G264</f>
        <v>21887000</v>
      </c>
    </row>
    <row r="264" spans="1:7" ht="38.25">
      <c r="A264" s="58" t="s">
        <v>166</v>
      </c>
      <c r="B264" s="129" t="s">
        <v>42</v>
      </c>
      <c r="C264" s="38" t="s">
        <v>7</v>
      </c>
      <c r="D264" s="69" t="s">
        <v>9</v>
      </c>
      <c r="E264" s="8" t="s">
        <v>205</v>
      </c>
      <c r="F264" s="172" t="s">
        <v>167</v>
      </c>
      <c r="G264" s="19">
        <v>21887000</v>
      </c>
    </row>
    <row r="265" spans="1:7" ht="104.25" customHeight="1">
      <c r="A265" s="235" t="s">
        <v>47</v>
      </c>
      <c r="B265" s="129" t="s">
        <v>42</v>
      </c>
      <c r="C265" s="39" t="s">
        <v>7</v>
      </c>
      <c r="D265" s="71" t="s">
        <v>9</v>
      </c>
      <c r="E265" s="32" t="s">
        <v>206</v>
      </c>
      <c r="F265" s="165"/>
      <c r="G265" s="33">
        <f>G266</f>
        <v>880000</v>
      </c>
    </row>
    <row r="266" spans="1:7" ht="25.5">
      <c r="A266" s="13" t="s">
        <v>201</v>
      </c>
      <c r="B266" s="129" t="s">
        <v>42</v>
      </c>
      <c r="C266" s="38" t="s">
        <v>7</v>
      </c>
      <c r="D266" s="69" t="s">
        <v>9</v>
      </c>
      <c r="E266" s="8" t="s">
        <v>206</v>
      </c>
      <c r="F266" s="172" t="s">
        <v>107</v>
      </c>
      <c r="G266" s="23">
        <v>880000</v>
      </c>
    </row>
    <row r="267" spans="1:7" ht="12.75">
      <c r="A267" s="28" t="s">
        <v>15</v>
      </c>
      <c r="B267" s="129" t="s">
        <v>42</v>
      </c>
      <c r="C267" s="37" t="s">
        <v>7</v>
      </c>
      <c r="D267" s="92" t="s">
        <v>11</v>
      </c>
      <c r="E267" s="8"/>
      <c r="F267" s="172"/>
      <c r="G267" s="20">
        <f>G268+G270+G272+G274+G277+G279</f>
        <v>9743888.27</v>
      </c>
    </row>
    <row r="268" spans="1:7" ht="12.75">
      <c r="A268" s="35" t="s">
        <v>285</v>
      </c>
      <c r="B268" s="129" t="s">
        <v>42</v>
      </c>
      <c r="C268" s="39" t="s">
        <v>7</v>
      </c>
      <c r="D268" s="71" t="s">
        <v>11</v>
      </c>
      <c r="E268" s="32" t="s">
        <v>279</v>
      </c>
      <c r="F268" s="165"/>
      <c r="G268" s="33">
        <f>G269</f>
        <v>3019474.51</v>
      </c>
    </row>
    <row r="269" spans="1:7" ht="25.5">
      <c r="A269" s="13" t="s">
        <v>280</v>
      </c>
      <c r="B269" s="129" t="s">
        <v>42</v>
      </c>
      <c r="C269" s="38" t="s">
        <v>7</v>
      </c>
      <c r="D269" s="69" t="s">
        <v>11</v>
      </c>
      <c r="E269" s="8" t="s">
        <v>279</v>
      </c>
      <c r="F269" s="172" t="s">
        <v>202</v>
      </c>
      <c r="G269" s="23">
        <v>3019474.51</v>
      </c>
    </row>
    <row r="270" spans="1:7" ht="12.75">
      <c r="A270" s="35" t="s">
        <v>286</v>
      </c>
      <c r="B270" s="129" t="s">
        <v>42</v>
      </c>
      <c r="C270" s="39" t="s">
        <v>7</v>
      </c>
      <c r="D270" s="71" t="s">
        <v>11</v>
      </c>
      <c r="E270" s="32" t="s">
        <v>287</v>
      </c>
      <c r="F270" s="165"/>
      <c r="G270" s="33">
        <f>G271</f>
        <v>546413.76</v>
      </c>
    </row>
    <row r="271" spans="1:7" ht="25.5">
      <c r="A271" s="13" t="s">
        <v>280</v>
      </c>
      <c r="B271" s="129" t="s">
        <v>42</v>
      </c>
      <c r="C271" s="38" t="s">
        <v>7</v>
      </c>
      <c r="D271" s="69" t="s">
        <v>11</v>
      </c>
      <c r="E271" s="8" t="s">
        <v>287</v>
      </c>
      <c r="F271" s="172" t="s">
        <v>202</v>
      </c>
      <c r="G271" s="23">
        <v>546413.76</v>
      </c>
    </row>
    <row r="272" spans="1:7" ht="12.75">
      <c r="A272" s="35" t="s">
        <v>50</v>
      </c>
      <c r="B272" s="129" t="s">
        <v>42</v>
      </c>
      <c r="C272" s="39" t="s">
        <v>7</v>
      </c>
      <c r="D272" s="71" t="s">
        <v>11</v>
      </c>
      <c r="E272" s="32" t="s">
        <v>207</v>
      </c>
      <c r="F272" s="165"/>
      <c r="G272" s="33">
        <f>G273</f>
        <v>40000</v>
      </c>
    </row>
    <row r="273" spans="1:7" ht="25.5">
      <c r="A273" s="13" t="s">
        <v>201</v>
      </c>
      <c r="B273" s="129" t="s">
        <v>42</v>
      </c>
      <c r="C273" s="38" t="s">
        <v>7</v>
      </c>
      <c r="D273" s="69" t="s">
        <v>11</v>
      </c>
      <c r="E273" s="8" t="s">
        <v>207</v>
      </c>
      <c r="F273" s="172" t="s">
        <v>202</v>
      </c>
      <c r="G273" s="23">
        <v>40000</v>
      </c>
    </row>
    <row r="274" spans="1:7" ht="25.5">
      <c r="A274" s="35" t="s">
        <v>85</v>
      </c>
      <c r="B274" s="129" t="s">
        <v>42</v>
      </c>
      <c r="C274" s="39" t="s">
        <v>7</v>
      </c>
      <c r="D274" s="71" t="s">
        <v>11</v>
      </c>
      <c r="E274" s="32" t="s">
        <v>244</v>
      </c>
      <c r="F274" s="165"/>
      <c r="G274" s="33">
        <f>SUM(G275:G276)</f>
        <v>5318000</v>
      </c>
    </row>
    <row r="275" spans="1:7" ht="25.5">
      <c r="A275" s="13" t="s">
        <v>201</v>
      </c>
      <c r="B275" s="129" t="s">
        <v>42</v>
      </c>
      <c r="C275" s="48" t="s">
        <v>7</v>
      </c>
      <c r="D275" s="69" t="s">
        <v>11</v>
      </c>
      <c r="E275" s="8" t="s">
        <v>244</v>
      </c>
      <c r="F275" s="172" t="s">
        <v>202</v>
      </c>
      <c r="G275" s="19">
        <v>2608000</v>
      </c>
    </row>
    <row r="276" spans="1:7" ht="25.5">
      <c r="A276" s="13" t="s">
        <v>201</v>
      </c>
      <c r="B276" s="129" t="s">
        <v>42</v>
      </c>
      <c r="C276" s="48" t="s">
        <v>7</v>
      </c>
      <c r="D276" s="69" t="s">
        <v>11</v>
      </c>
      <c r="E276" s="8" t="s">
        <v>244</v>
      </c>
      <c r="F276" s="261" t="s">
        <v>107</v>
      </c>
      <c r="G276" s="19">
        <v>2710000</v>
      </c>
    </row>
    <row r="277" spans="1:7" ht="12.75">
      <c r="A277" s="35" t="s">
        <v>48</v>
      </c>
      <c r="B277" s="129" t="s">
        <v>42</v>
      </c>
      <c r="C277" s="50" t="s">
        <v>7</v>
      </c>
      <c r="D277" s="104" t="s">
        <v>11</v>
      </c>
      <c r="E277" s="32" t="s">
        <v>208</v>
      </c>
      <c r="F277" s="32"/>
      <c r="G277" s="33">
        <f>G278</f>
        <v>600000</v>
      </c>
    </row>
    <row r="278" spans="1:7" ht="25.5">
      <c r="A278" s="13" t="s">
        <v>201</v>
      </c>
      <c r="B278" s="129" t="s">
        <v>42</v>
      </c>
      <c r="C278" s="38" t="s">
        <v>7</v>
      </c>
      <c r="D278" s="69" t="s">
        <v>11</v>
      </c>
      <c r="E278" s="8" t="s">
        <v>208</v>
      </c>
      <c r="F278" s="172" t="s">
        <v>107</v>
      </c>
      <c r="G278" s="81">
        <v>600000</v>
      </c>
    </row>
    <row r="279" spans="1:7" ht="12.75">
      <c r="A279" s="35" t="s">
        <v>106</v>
      </c>
      <c r="B279" s="129" t="s">
        <v>42</v>
      </c>
      <c r="C279" s="50" t="s">
        <v>7</v>
      </c>
      <c r="D279" s="104" t="s">
        <v>11</v>
      </c>
      <c r="E279" s="32" t="s">
        <v>209</v>
      </c>
      <c r="F279" s="190"/>
      <c r="G279" s="33">
        <f>G280</f>
        <v>220000</v>
      </c>
    </row>
    <row r="280" spans="1:7" ht="25.5">
      <c r="A280" s="13" t="s">
        <v>201</v>
      </c>
      <c r="B280" s="129" t="s">
        <v>42</v>
      </c>
      <c r="C280" s="38" t="s">
        <v>7</v>
      </c>
      <c r="D280" s="69" t="s">
        <v>11</v>
      </c>
      <c r="E280" s="8" t="s">
        <v>209</v>
      </c>
      <c r="F280" s="172" t="s">
        <v>114</v>
      </c>
      <c r="G280" s="81">
        <v>220000</v>
      </c>
    </row>
    <row r="281" spans="1:7" ht="12.75">
      <c r="A281" s="28" t="s">
        <v>70</v>
      </c>
      <c r="B281" s="129" t="s">
        <v>42</v>
      </c>
      <c r="C281" s="37" t="s">
        <v>7</v>
      </c>
      <c r="D281" s="92" t="s">
        <v>12</v>
      </c>
      <c r="E281" s="11"/>
      <c r="F281" s="191"/>
      <c r="G281" s="20">
        <f>G282+G284+G290+G293+G295</f>
        <v>25801000</v>
      </c>
    </row>
    <row r="282" spans="1:7" ht="51">
      <c r="A282" s="35" t="s">
        <v>102</v>
      </c>
      <c r="B282" s="129" t="s">
        <v>42</v>
      </c>
      <c r="C282" s="45" t="s">
        <v>7</v>
      </c>
      <c r="D282" s="102" t="s">
        <v>12</v>
      </c>
      <c r="E282" s="32" t="s">
        <v>210</v>
      </c>
      <c r="F282" s="185"/>
      <c r="G282" s="33">
        <f>G283</f>
        <v>17870000</v>
      </c>
    </row>
    <row r="283" spans="1:7" ht="25.5">
      <c r="A283" s="13" t="s">
        <v>201</v>
      </c>
      <c r="B283" s="129" t="s">
        <v>42</v>
      </c>
      <c r="C283" s="46" t="s">
        <v>7</v>
      </c>
      <c r="D283" s="103" t="s">
        <v>12</v>
      </c>
      <c r="E283" s="8" t="s">
        <v>210</v>
      </c>
      <c r="F283" s="186" t="s">
        <v>202</v>
      </c>
      <c r="G283" s="19">
        <v>17870000</v>
      </c>
    </row>
    <row r="284" spans="1:7" ht="12.75">
      <c r="A284" s="108" t="s">
        <v>71</v>
      </c>
      <c r="B284" s="129" t="s">
        <v>42</v>
      </c>
      <c r="C284" s="45" t="s">
        <v>7</v>
      </c>
      <c r="D284" s="102" t="s">
        <v>12</v>
      </c>
      <c r="E284" s="32" t="s">
        <v>211</v>
      </c>
      <c r="F284" s="185"/>
      <c r="G284" s="33">
        <f>SUM(G285:G289)</f>
        <v>590000</v>
      </c>
    </row>
    <row r="285" spans="1:7" ht="12.75">
      <c r="A285" s="80" t="s">
        <v>153</v>
      </c>
      <c r="B285" s="129" t="s">
        <v>42</v>
      </c>
      <c r="C285" s="38" t="s">
        <v>7</v>
      </c>
      <c r="D285" s="69" t="s">
        <v>12</v>
      </c>
      <c r="E285" s="8" t="s">
        <v>211</v>
      </c>
      <c r="F285" s="172" t="s">
        <v>152</v>
      </c>
      <c r="G285" s="19">
        <v>46822</v>
      </c>
    </row>
    <row r="286" spans="1:7" ht="25.5">
      <c r="A286" s="80" t="s">
        <v>115</v>
      </c>
      <c r="B286" s="129" t="s">
        <v>42</v>
      </c>
      <c r="C286" s="38" t="s">
        <v>7</v>
      </c>
      <c r="D286" s="69" t="s">
        <v>12</v>
      </c>
      <c r="E286" s="8" t="s">
        <v>211</v>
      </c>
      <c r="F286" s="172" t="s">
        <v>116</v>
      </c>
      <c r="G286" s="19">
        <v>430000</v>
      </c>
    </row>
    <row r="287" spans="1:7" ht="12.75">
      <c r="A287" s="80" t="s">
        <v>131</v>
      </c>
      <c r="B287" s="129" t="s">
        <v>42</v>
      </c>
      <c r="C287" s="38" t="s">
        <v>7</v>
      </c>
      <c r="D287" s="69" t="s">
        <v>12</v>
      </c>
      <c r="E287" s="8" t="s">
        <v>211</v>
      </c>
      <c r="F287" s="172" t="s">
        <v>133</v>
      </c>
      <c r="G287" s="19">
        <v>20000</v>
      </c>
    </row>
    <row r="288" spans="1:7" ht="25.5">
      <c r="A288" s="80" t="s">
        <v>111</v>
      </c>
      <c r="B288" s="129" t="s">
        <v>42</v>
      </c>
      <c r="C288" s="38" t="s">
        <v>7</v>
      </c>
      <c r="D288" s="69" t="s">
        <v>12</v>
      </c>
      <c r="E288" s="8" t="s">
        <v>211</v>
      </c>
      <c r="F288" s="172" t="s">
        <v>113</v>
      </c>
      <c r="G288" s="19">
        <v>10000</v>
      </c>
    </row>
    <row r="289" spans="1:7" ht="12.75">
      <c r="A289" s="80" t="s">
        <v>112</v>
      </c>
      <c r="B289" s="129" t="s">
        <v>42</v>
      </c>
      <c r="C289" s="38" t="s">
        <v>7</v>
      </c>
      <c r="D289" s="69" t="s">
        <v>12</v>
      </c>
      <c r="E289" s="8" t="s">
        <v>211</v>
      </c>
      <c r="F289" s="172" t="s">
        <v>114</v>
      </c>
      <c r="G289" s="19">
        <v>83178</v>
      </c>
    </row>
    <row r="290" spans="1:7" ht="38.25">
      <c r="A290" s="35" t="s">
        <v>59</v>
      </c>
      <c r="B290" s="129" t="s">
        <v>42</v>
      </c>
      <c r="C290" s="45" t="s">
        <v>7</v>
      </c>
      <c r="D290" s="102" t="s">
        <v>12</v>
      </c>
      <c r="E290" s="32" t="s">
        <v>212</v>
      </c>
      <c r="F290" s="185"/>
      <c r="G290" s="33">
        <f>G291+G292</f>
        <v>3837000</v>
      </c>
    </row>
    <row r="291" spans="1:7" ht="25.5">
      <c r="A291" s="13" t="s">
        <v>201</v>
      </c>
      <c r="B291" s="129" t="s">
        <v>42</v>
      </c>
      <c r="C291" s="46" t="s">
        <v>7</v>
      </c>
      <c r="D291" s="103" t="s">
        <v>12</v>
      </c>
      <c r="E291" s="8" t="s">
        <v>212</v>
      </c>
      <c r="F291" s="186" t="s">
        <v>202</v>
      </c>
      <c r="G291" s="19">
        <v>3657000</v>
      </c>
    </row>
    <row r="292" spans="1:7" ht="30" customHeight="1">
      <c r="A292" s="13" t="s">
        <v>108</v>
      </c>
      <c r="B292" s="129" t="s">
        <v>42</v>
      </c>
      <c r="C292" s="46" t="s">
        <v>214</v>
      </c>
      <c r="D292" s="103" t="s">
        <v>12</v>
      </c>
      <c r="E292" s="8" t="s">
        <v>212</v>
      </c>
      <c r="F292" s="186" t="s">
        <v>107</v>
      </c>
      <c r="G292" s="19">
        <v>180000</v>
      </c>
    </row>
    <row r="293" spans="1:7" ht="38.25">
      <c r="A293" s="59" t="s">
        <v>44</v>
      </c>
      <c r="B293" s="129" t="s">
        <v>42</v>
      </c>
      <c r="C293" s="36" t="s">
        <v>7</v>
      </c>
      <c r="D293" s="168" t="s">
        <v>12</v>
      </c>
      <c r="E293" s="140" t="s">
        <v>213</v>
      </c>
      <c r="F293" s="192"/>
      <c r="G293" s="142">
        <f>G294</f>
        <v>2062000</v>
      </c>
    </row>
    <row r="294" spans="1:7" ht="38.25">
      <c r="A294" s="80" t="s">
        <v>282</v>
      </c>
      <c r="B294" s="129" t="s">
        <v>42</v>
      </c>
      <c r="C294" s="51" t="s">
        <v>7</v>
      </c>
      <c r="D294" s="169" t="s">
        <v>12</v>
      </c>
      <c r="E294" s="144" t="s">
        <v>213</v>
      </c>
      <c r="F294" s="189" t="s">
        <v>281</v>
      </c>
      <c r="G294" s="146">
        <v>2062000</v>
      </c>
    </row>
    <row r="295" spans="1:7" ht="25.5">
      <c r="A295" s="108" t="s">
        <v>93</v>
      </c>
      <c r="B295" s="129" t="s">
        <v>42</v>
      </c>
      <c r="C295" s="45" t="s">
        <v>7</v>
      </c>
      <c r="D295" s="102" t="s">
        <v>12</v>
      </c>
      <c r="E295" s="32" t="s">
        <v>284</v>
      </c>
      <c r="F295" s="185"/>
      <c r="G295" s="33">
        <f>G296+G297</f>
        <v>1442000</v>
      </c>
    </row>
    <row r="296" spans="1:7" ht="12.75">
      <c r="A296" s="80" t="s">
        <v>112</v>
      </c>
      <c r="B296" s="129" t="s">
        <v>42</v>
      </c>
      <c r="C296" s="46" t="s">
        <v>7</v>
      </c>
      <c r="D296" s="103" t="s">
        <v>12</v>
      </c>
      <c r="E296" s="8" t="s">
        <v>284</v>
      </c>
      <c r="F296" s="186" t="s">
        <v>114</v>
      </c>
      <c r="G296" s="19">
        <v>574086</v>
      </c>
    </row>
    <row r="297" spans="1:7" ht="12.75">
      <c r="A297" s="13" t="s">
        <v>108</v>
      </c>
      <c r="B297" s="129" t="s">
        <v>42</v>
      </c>
      <c r="C297" s="46" t="s">
        <v>7</v>
      </c>
      <c r="D297" s="103" t="s">
        <v>12</v>
      </c>
      <c r="E297" s="8" t="s">
        <v>284</v>
      </c>
      <c r="F297" s="186" t="s">
        <v>107</v>
      </c>
      <c r="G297" s="19">
        <v>867914</v>
      </c>
    </row>
    <row r="298" spans="1:7" ht="12.75">
      <c r="A298" s="113" t="s">
        <v>72</v>
      </c>
      <c r="B298" s="130" t="s">
        <v>42</v>
      </c>
      <c r="C298" s="114" t="s">
        <v>38</v>
      </c>
      <c r="D298" s="115"/>
      <c r="E298" s="78"/>
      <c r="F298" s="193"/>
      <c r="G298" s="116">
        <f>G299</f>
        <v>350000</v>
      </c>
    </row>
    <row r="299" spans="1:7" ht="12.75">
      <c r="A299" s="117" t="s">
        <v>81</v>
      </c>
      <c r="B299" s="129" t="s">
        <v>42</v>
      </c>
      <c r="C299" s="65" t="s">
        <v>38</v>
      </c>
      <c r="D299" s="100" t="s">
        <v>8</v>
      </c>
      <c r="E299" s="7"/>
      <c r="F299" s="187"/>
      <c r="G299" s="20">
        <f>G300</f>
        <v>350000</v>
      </c>
    </row>
    <row r="300" spans="1:7" ht="12.75">
      <c r="A300" s="35" t="s">
        <v>73</v>
      </c>
      <c r="B300" s="129" t="s">
        <v>42</v>
      </c>
      <c r="C300" s="50" t="s">
        <v>38</v>
      </c>
      <c r="D300" s="104" t="s">
        <v>8</v>
      </c>
      <c r="E300" s="32" t="s">
        <v>215</v>
      </c>
      <c r="F300" s="190"/>
      <c r="G300" s="33">
        <f>G301+G302</f>
        <v>350000</v>
      </c>
    </row>
    <row r="301" spans="1:7" ht="12.75">
      <c r="A301" s="80" t="s">
        <v>112</v>
      </c>
      <c r="B301" s="129" t="s">
        <v>42</v>
      </c>
      <c r="C301" s="38" t="s">
        <v>38</v>
      </c>
      <c r="D301" s="69" t="s">
        <v>8</v>
      </c>
      <c r="E301" s="8" t="s">
        <v>215</v>
      </c>
      <c r="F301" s="172" t="s">
        <v>114</v>
      </c>
      <c r="G301" s="81">
        <v>314250</v>
      </c>
    </row>
    <row r="302" spans="1:7" ht="12.75">
      <c r="A302" s="13" t="s">
        <v>108</v>
      </c>
      <c r="B302" s="129" t="s">
        <v>42</v>
      </c>
      <c r="C302" s="38" t="s">
        <v>38</v>
      </c>
      <c r="D302" s="69" t="s">
        <v>8</v>
      </c>
      <c r="E302" s="8" t="s">
        <v>215</v>
      </c>
      <c r="F302" s="172" t="s">
        <v>107</v>
      </c>
      <c r="G302" s="81">
        <v>35750</v>
      </c>
    </row>
    <row r="303" spans="1:7" ht="12.75">
      <c r="A303" s="87" t="s">
        <v>74</v>
      </c>
      <c r="B303" s="130" t="s">
        <v>42</v>
      </c>
      <c r="C303" s="85" t="s">
        <v>6</v>
      </c>
      <c r="D303" s="115"/>
      <c r="E303" s="78"/>
      <c r="F303" s="193"/>
      <c r="G303" s="116">
        <f>G304</f>
        <v>600000</v>
      </c>
    </row>
    <row r="304" spans="1:7" ht="12.75">
      <c r="A304" s="117" t="s">
        <v>34</v>
      </c>
      <c r="B304" s="129" t="s">
        <v>42</v>
      </c>
      <c r="C304" s="65" t="s">
        <v>6</v>
      </c>
      <c r="D304" s="100" t="s">
        <v>9</v>
      </c>
      <c r="E304" s="7"/>
      <c r="F304" s="187"/>
      <c r="G304" s="20">
        <f>G305</f>
        <v>600000</v>
      </c>
    </row>
    <row r="305" spans="1:7" ht="25.5">
      <c r="A305" s="159" t="s">
        <v>75</v>
      </c>
      <c r="B305" s="129" t="s">
        <v>42</v>
      </c>
      <c r="C305" s="131" t="s">
        <v>6</v>
      </c>
      <c r="D305" s="97" t="s">
        <v>9</v>
      </c>
      <c r="E305" s="15" t="s">
        <v>216</v>
      </c>
      <c r="F305" s="178"/>
      <c r="G305" s="18">
        <f>G306</f>
        <v>600000</v>
      </c>
    </row>
    <row r="306" spans="1:7" ht="38.25">
      <c r="A306" s="53" t="s">
        <v>217</v>
      </c>
      <c r="B306" s="129" t="s">
        <v>42</v>
      </c>
      <c r="C306" s="38" t="s">
        <v>6</v>
      </c>
      <c r="D306" s="69" t="s">
        <v>9</v>
      </c>
      <c r="E306" s="8" t="s">
        <v>216</v>
      </c>
      <c r="F306" s="172" t="s">
        <v>218</v>
      </c>
      <c r="G306" s="81">
        <v>600000</v>
      </c>
    </row>
    <row r="307" spans="1:7" ht="15.75">
      <c r="A307" s="122" t="s">
        <v>68</v>
      </c>
      <c r="B307" s="130" t="s">
        <v>42</v>
      </c>
      <c r="C307" s="118" t="s">
        <v>60</v>
      </c>
      <c r="D307" s="120"/>
      <c r="E307" s="119"/>
      <c r="F307" s="162"/>
      <c r="G307" s="121">
        <f>G308</f>
        <v>2000000</v>
      </c>
    </row>
    <row r="308" spans="1:7" ht="12.75">
      <c r="A308" s="123" t="s">
        <v>76</v>
      </c>
      <c r="B308" s="129" t="s">
        <v>42</v>
      </c>
      <c r="C308" s="37" t="s">
        <v>60</v>
      </c>
      <c r="D308" s="89" t="s">
        <v>2</v>
      </c>
      <c r="E308" s="16"/>
      <c r="F308" s="194"/>
      <c r="G308" s="124">
        <f>G309</f>
        <v>2000000</v>
      </c>
    </row>
    <row r="309" spans="1:7" ht="12.75">
      <c r="A309" s="112" t="s">
        <v>83</v>
      </c>
      <c r="B309" s="129" t="s">
        <v>42</v>
      </c>
      <c r="C309" s="39" t="s">
        <v>60</v>
      </c>
      <c r="D309" s="71" t="s">
        <v>2</v>
      </c>
      <c r="E309" s="32" t="s">
        <v>219</v>
      </c>
      <c r="F309" s="165"/>
      <c r="G309" s="125">
        <f>G310</f>
        <v>2000000</v>
      </c>
    </row>
    <row r="310" spans="1:7" ht="12.75">
      <c r="A310" s="105" t="s">
        <v>220</v>
      </c>
      <c r="B310" s="129" t="s">
        <v>42</v>
      </c>
      <c r="C310" s="38" t="s">
        <v>60</v>
      </c>
      <c r="D310" s="69" t="s">
        <v>2</v>
      </c>
      <c r="E310" s="8" t="s">
        <v>219</v>
      </c>
      <c r="F310" s="172" t="s">
        <v>221</v>
      </c>
      <c r="G310" s="81">
        <v>2000000</v>
      </c>
    </row>
    <row r="311" spans="1:7" ht="25.5">
      <c r="A311" s="87" t="s">
        <v>77</v>
      </c>
      <c r="B311" s="130" t="s">
        <v>42</v>
      </c>
      <c r="C311" s="77" t="s">
        <v>45</v>
      </c>
      <c r="D311" s="98"/>
      <c r="E311" s="78"/>
      <c r="F311" s="163"/>
      <c r="G311" s="116">
        <f>G312</f>
        <v>8384000</v>
      </c>
    </row>
    <row r="312" spans="1:7" ht="25.5">
      <c r="A312" s="60" t="s">
        <v>78</v>
      </c>
      <c r="B312" s="129" t="s">
        <v>42</v>
      </c>
      <c r="C312" s="76" t="s">
        <v>45</v>
      </c>
      <c r="D312" s="170" t="s">
        <v>2</v>
      </c>
      <c r="E312" s="16"/>
      <c r="F312" s="195"/>
      <c r="G312" s="20">
        <f>G313+G315</f>
        <v>8384000</v>
      </c>
    </row>
    <row r="313" spans="1:7" ht="12.75">
      <c r="A313" s="75" t="s">
        <v>54</v>
      </c>
      <c r="B313" s="129" t="s">
        <v>42</v>
      </c>
      <c r="C313" s="72" t="s">
        <v>45</v>
      </c>
      <c r="D313" s="72" t="s">
        <v>2</v>
      </c>
      <c r="E313" s="74" t="s">
        <v>222</v>
      </c>
      <c r="F313" s="196"/>
      <c r="G313" s="33">
        <f>G314</f>
        <v>4000000</v>
      </c>
    </row>
    <row r="314" spans="1:7" ht="12.75">
      <c r="A314" s="88" t="s">
        <v>223</v>
      </c>
      <c r="B314" s="129" t="s">
        <v>42</v>
      </c>
      <c r="C314" s="6" t="s">
        <v>45</v>
      </c>
      <c r="D314" s="90" t="s">
        <v>2</v>
      </c>
      <c r="E314" s="17" t="s">
        <v>222</v>
      </c>
      <c r="F314" s="31" t="s">
        <v>224</v>
      </c>
      <c r="G314" s="24">
        <v>4000000</v>
      </c>
    </row>
    <row r="315" spans="1:7" ht="25.5">
      <c r="A315" s="73" t="s">
        <v>53</v>
      </c>
      <c r="B315" s="129" t="s">
        <v>42</v>
      </c>
      <c r="C315" s="72" t="s">
        <v>45</v>
      </c>
      <c r="D315" s="72" t="s">
        <v>2</v>
      </c>
      <c r="E315" s="74" t="s">
        <v>246</v>
      </c>
      <c r="F315" s="196"/>
      <c r="G315" s="33">
        <f>G316</f>
        <v>4384000</v>
      </c>
    </row>
    <row r="316" spans="1:7" ht="13.5" thickBot="1">
      <c r="A316" s="61" t="s">
        <v>223</v>
      </c>
      <c r="B316" s="129" t="s">
        <v>42</v>
      </c>
      <c r="C316" s="68" t="s">
        <v>45</v>
      </c>
      <c r="D316" s="90" t="s">
        <v>2</v>
      </c>
      <c r="E316" s="17" t="s">
        <v>246</v>
      </c>
      <c r="F316" s="31" t="s">
        <v>224</v>
      </c>
      <c r="G316" s="24">
        <v>4384000</v>
      </c>
    </row>
    <row r="317" spans="1:7" ht="16.5" thickBot="1">
      <c r="A317" s="249" t="s">
        <v>19</v>
      </c>
      <c r="B317" s="130" t="s">
        <v>42</v>
      </c>
      <c r="C317" s="250"/>
      <c r="D317" s="251"/>
      <c r="E317" s="252"/>
      <c r="F317" s="253"/>
      <c r="G317" s="254">
        <f>G14+G74+G78+G85+G94+G118+G223+G258+G298+G303+G307+G311</f>
        <v>411200000</v>
      </c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70" r:id="rId1"/>
  <rowBreaks count="3" manualBreakCount="3">
    <brk id="44" max="6" man="1"/>
    <brk id="90" max="6" man="1"/>
    <brk id="1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3"/>
  <sheetViews>
    <sheetView view="pageBreakPreview" zoomScale="60" workbookViewId="0" topLeftCell="A283">
      <selection activeCell="F18" sqref="F18"/>
    </sheetView>
  </sheetViews>
  <sheetFormatPr defaultColWidth="9.00390625" defaultRowHeight="12.75"/>
  <cols>
    <col min="1" max="1" width="74.253906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</cols>
  <sheetData>
    <row r="1" ht="12.75">
      <c r="D1" s="5" t="s">
        <v>40</v>
      </c>
    </row>
    <row r="2" ht="12.75">
      <c r="C2" s="5" t="s">
        <v>64</v>
      </c>
    </row>
    <row r="3" ht="12.75">
      <c r="D3" s="5" t="s">
        <v>63</v>
      </c>
    </row>
    <row r="4" ht="12.75">
      <c r="F4" s="5"/>
    </row>
    <row r="5" spans="1:6" ht="45" customHeight="1">
      <c r="A5" s="268" t="s">
        <v>230</v>
      </c>
      <c r="B5" s="268"/>
      <c r="C5" s="268"/>
      <c r="D5" s="268"/>
      <c r="E5" s="268"/>
      <c r="F5" s="107"/>
    </row>
    <row r="6" spans="1:6" ht="13.5" thickBot="1">
      <c r="A6" s="1"/>
      <c r="B6" s="2"/>
      <c r="C6" s="2"/>
      <c r="D6" s="4"/>
      <c r="E6" s="4"/>
      <c r="F6" s="3" t="s">
        <v>65</v>
      </c>
    </row>
    <row r="7" spans="1:6" ht="12.75" customHeight="1">
      <c r="A7" s="269" t="s">
        <v>0</v>
      </c>
      <c r="B7" s="272" t="s">
        <v>1</v>
      </c>
      <c r="C7" s="275" t="s">
        <v>10</v>
      </c>
      <c r="D7" s="278" t="s">
        <v>20</v>
      </c>
      <c r="E7" s="280" t="s">
        <v>21</v>
      </c>
      <c r="F7" s="265" t="s">
        <v>22</v>
      </c>
    </row>
    <row r="8" spans="1:6" ht="12.75">
      <c r="A8" s="270"/>
      <c r="B8" s="273"/>
      <c r="C8" s="276"/>
      <c r="D8" s="279"/>
      <c r="E8" s="281"/>
      <c r="F8" s="266"/>
    </row>
    <row r="9" spans="1:6" ht="12.75">
      <c r="A9" s="270"/>
      <c r="B9" s="273"/>
      <c r="C9" s="276"/>
      <c r="D9" s="279"/>
      <c r="E9" s="281"/>
      <c r="F9" s="266"/>
    </row>
    <row r="10" spans="1:6" ht="12.75">
      <c r="A10" s="270"/>
      <c r="B10" s="273"/>
      <c r="C10" s="276"/>
      <c r="D10" s="279"/>
      <c r="E10" s="281"/>
      <c r="F10" s="266"/>
    </row>
    <row r="11" spans="1:6" ht="12.75">
      <c r="A11" s="270"/>
      <c r="B11" s="273"/>
      <c r="C11" s="276"/>
      <c r="D11" s="279"/>
      <c r="E11" s="281"/>
      <c r="F11" s="266"/>
    </row>
    <row r="12" spans="1:6" ht="13.5" thickBot="1">
      <c r="A12" s="271"/>
      <c r="B12" s="274"/>
      <c r="C12" s="277"/>
      <c r="D12" s="286"/>
      <c r="E12" s="282"/>
      <c r="F12" s="267"/>
    </row>
    <row r="13" spans="1:6" ht="15.75">
      <c r="A13" s="133" t="s">
        <v>16</v>
      </c>
      <c r="B13" s="132" t="s">
        <v>2</v>
      </c>
      <c r="C13" s="160"/>
      <c r="D13" s="132"/>
      <c r="E13" s="171"/>
      <c r="F13" s="21">
        <f>F14+F17+F53+F56</f>
        <v>27002915.73</v>
      </c>
    </row>
    <row r="14" spans="1:6" ht="37.5" customHeight="1">
      <c r="A14" s="52" t="s">
        <v>46</v>
      </c>
      <c r="B14" s="37" t="s">
        <v>2</v>
      </c>
      <c r="C14" s="92" t="s">
        <v>11</v>
      </c>
      <c r="D14" s="7"/>
      <c r="E14" s="164"/>
      <c r="F14" s="20">
        <f>F15</f>
        <v>334500</v>
      </c>
    </row>
    <row r="15" spans="1:6" ht="15.75" customHeight="1">
      <c r="A15" s="218" t="s">
        <v>236</v>
      </c>
      <c r="B15" s="217" t="s">
        <v>2</v>
      </c>
      <c r="C15" s="214" t="s">
        <v>11</v>
      </c>
      <c r="D15" s="205" t="s">
        <v>110</v>
      </c>
      <c r="E15" s="215"/>
      <c r="F15" s="216">
        <f>F16</f>
        <v>334500</v>
      </c>
    </row>
    <row r="16" spans="1:6" ht="22.5" customHeight="1">
      <c r="A16" s="80" t="s">
        <v>112</v>
      </c>
      <c r="B16" s="38" t="s">
        <v>2</v>
      </c>
      <c r="C16" s="69" t="s">
        <v>11</v>
      </c>
      <c r="D16" s="8" t="s">
        <v>110</v>
      </c>
      <c r="E16" s="172" t="s">
        <v>114</v>
      </c>
      <c r="F16" s="19">
        <v>334500</v>
      </c>
    </row>
    <row r="17" spans="1:6" ht="29.25" customHeight="1">
      <c r="A17" s="28" t="s">
        <v>35</v>
      </c>
      <c r="B17" s="37" t="s">
        <v>2</v>
      </c>
      <c r="C17" s="92" t="s">
        <v>12</v>
      </c>
      <c r="D17" s="7"/>
      <c r="E17" s="164"/>
      <c r="F17" s="20">
        <f>F18+F24+F26+F30+F33+F36+F40+F42+F44+F46+F48+F51</f>
        <v>17567612</v>
      </c>
    </row>
    <row r="18" spans="1:6" ht="28.5" customHeight="1">
      <c r="A18" s="212" t="s">
        <v>126</v>
      </c>
      <c r="B18" s="217" t="s">
        <v>2</v>
      </c>
      <c r="C18" s="214" t="s">
        <v>12</v>
      </c>
      <c r="D18" s="205" t="s">
        <v>109</v>
      </c>
      <c r="E18" s="215"/>
      <c r="F18" s="216">
        <f>SUM(F19:F23)</f>
        <v>15096612</v>
      </c>
    </row>
    <row r="19" spans="1:6" ht="35.25" customHeight="1">
      <c r="A19" s="80" t="s">
        <v>115</v>
      </c>
      <c r="B19" s="38" t="s">
        <v>2</v>
      </c>
      <c r="C19" s="69" t="s">
        <v>12</v>
      </c>
      <c r="D19" s="8" t="s">
        <v>109</v>
      </c>
      <c r="E19" s="172" t="s">
        <v>116</v>
      </c>
      <c r="F19" s="19">
        <v>11538800</v>
      </c>
    </row>
    <row r="20" spans="1:6" ht="13.5" customHeight="1">
      <c r="A20" s="80" t="s">
        <v>131</v>
      </c>
      <c r="B20" s="38" t="s">
        <v>132</v>
      </c>
      <c r="C20" s="69" t="s">
        <v>12</v>
      </c>
      <c r="D20" s="8" t="s">
        <v>109</v>
      </c>
      <c r="E20" s="172" t="s">
        <v>133</v>
      </c>
      <c r="F20" s="19">
        <v>133000</v>
      </c>
    </row>
    <row r="21" spans="1:6" ht="27.75" customHeight="1">
      <c r="A21" s="80" t="s">
        <v>111</v>
      </c>
      <c r="B21" s="38" t="s">
        <v>132</v>
      </c>
      <c r="C21" s="69" t="s">
        <v>12</v>
      </c>
      <c r="D21" s="8" t="s">
        <v>109</v>
      </c>
      <c r="E21" s="172" t="s">
        <v>113</v>
      </c>
      <c r="F21" s="19">
        <v>400000</v>
      </c>
    </row>
    <row r="22" spans="1:6" ht="20.25" customHeight="1">
      <c r="A22" s="80" t="s">
        <v>112</v>
      </c>
      <c r="B22" s="38" t="s">
        <v>2</v>
      </c>
      <c r="C22" s="69" t="s">
        <v>12</v>
      </c>
      <c r="D22" s="8" t="s">
        <v>109</v>
      </c>
      <c r="E22" s="172" t="s">
        <v>114</v>
      </c>
      <c r="F22" s="19">
        <v>1981812</v>
      </c>
    </row>
    <row r="23" spans="1:6" ht="27" customHeight="1">
      <c r="A23" s="13" t="s">
        <v>201</v>
      </c>
      <c r="B23" s="38" t="s">
        <v>2</v>
      </c>
      <c r="C23" s="69" t="s">
        <v>12</v>
      </c>
      <c r="D23" s="8" t="s">
        <v>109</v>
      </c>
      <c r="E23" s="172" t="s">
        <v>202</v>
      </c>
      <c r="F23" s="19">
        <v>1043000</v>
      </c>
    </row>
    <row r="24" spans="1:6" ht="27" customHeight="1">
      <c r="A24" s="211" t="s">
        <v>43</v>
      </c>
      <c r="B24" s="39" t="s">
        <v>2</v>
      </c>
      <c r="C24" s="71" t="s">
        <v>12</v>
      </c>
      <c r="D24" s="32" t="s">
        <v>127</v>
      </c>
      <c r="E24" s="165"/>
      <c r="F24" s="33">
        <f>F25</f>
        <v>1209000</v>
      </c>
    </row>
    <row r="25" spans="1:6" ht="29.25" customHeight="1">
      <c r="A25" s="80" t="s">
        <v>115</v>
      </c>
      <c r="B25" s="64" t="s">
        <v>2</v>
      </c>
      <c r="C25" s="69" t="s">
        <v>12</v>
      </c>
      <c r="D25" s="8" t="s">
        <v>127</v>
      </c>
      <c r="E25" s="172" t="s">
        <v>116</v>
      </c>
      <c r="F25" s="19">
        <v>1209000</v>
      </c>
    </row>
    <row r="26" spans="1:6" ht="30" customHeight="1">
      <c r="A26" s="79" t="s">
        <v>66</v>
      </c>
      <c r="B26" s="39" t="s">
        <v>2</v>
      </c>
      <c r="C26" s="71" t="s">
        <v>12</v>
      </c>
      <c r="D26" s="32" t="s">
        <v>128</v>
      </c>
      <c r="E26" s="165"/>
      <c r="F26" s="33">
        <f>SUM(F27:F29)</f>
        <v>346000</v>
      </c>
    </row>
    <row r="27" spans="1:6" ht="29.25" customHeight="1">
      <c r="A27" s="80" t="s">
        <v>115</v>
      </c>
      <c r="B27" s="38" t="s">
        <v>2</v>
      </c>
      <c r="C27" s="69" t="s">
        <v>12</v>
      </c>
      <c r="D27" s="8" t="s">
        <v>128</v>
      </c>
      <c r="E27" s="172" t="s">
        <v>116</v>
      </c>
      <c r="F27" s="19">
        <v>265000</v>
      </c>
    </row>
    <row r="28" spans="1:6" ht="18.75" customHeight="1">
      <c r="A28" s="80" t="s">
        <v>131</v>
      </c>
      <c r="B28" s="38" t="s">
        <v>2</v>
      </c>
      <c r="C28" s="69" t="s">
        <v>12</v>
      </c>
      <c r="D28" s="8" t="s">
        <v>128</v>
      </c>
      <c r="E28" s="172" t="s">
        <v>133</v>
      </c>
      <c r="F28" s="19">
        <v>7000</v>
      </c>
    </row>
    <row r="29" spans="1:6" ht="22.5" customHeight="1">
      <c r="A29" s="80" t="s">
        <v>112</v>
      </c>
      <c r="B29" s="38" t="s">
        <v>2</v>
      </c>
      <c r="C29" s="69" t="s">
        <v>12</v>
      </c>
      <c r="D29" s="8" t="s">
        <v>128</v>
      </c>
      <c r="E29" s="172" t="s">
        <v>114</v>
      </c>
      <c r="F29" s="19">
        <v>74000</v>
      </c>
    </row>
    <row r="30" spans="1:6" ht="24.75" customHeight="1">
      <c r="A30" s="56" t="s">
        <v>49</v>
      </c>
      <c r="B30" s="39" t="s">
        <v>2</v>
      </c>
      <c r="C30" s="71" t="s">
        <v>12</v>
      </c>
      <c r="D30" s="32" t="s">
        <v>129</v>
      </c>
      <c r="E30" s="165"/>
      <c r="F30" s="33">
        <f>F31+F32</f>
        <v>65000</v>
      </c>
    </row>
    <row r="31" spans="1:6" ht="29.25" customHeight="1">
      <c r="A31" s="80" t="s">
        <v>115</v>
      </c>
      <c r="B31" s="38" t="s">
        <v>2</v>
      </c>
      <c r="C31" s="69" t="s">
        <v>12</v>
      </c>
      <c r="D31" s="8" t="s">
        <v>129</v>
      </c>
      <c r="E31" s="172" t="s">
        <v>116</v>
      </c>
      <c r="F31" s="19">
        <v>64000</v>
      </c>
    </row>
    <row r="32" spans="1:6" ht="21" customHeight="1">
      <c r="A32" s="80" t="s">
        <v>112</v>
      </c>
      <c r="B32" s="38" t="s">
        <v>2</v>
      </c>
      <c r="C32" s="69" t="s">
        <v>12</v>
      </c>
      <c r="D32" s="8" t="s">
        <v>129</v>
      </c>
      <c r="E32" s="172" t="s">
        <v>114</v>
      </c>
      <c r="F32" s="19">
        <v>1000</v>
      </c>
    </row>
    <row r="33" spans="1:6" ht="18" customHeight="1">
      <c r="A33" s="54" t="s">
        <v>67</v>
      </c>
      <c r="B33" s="39" t="s">
        <v>2</v>
      </c>
      <c r="C33" s="71" t="s">
        <v>12</v>
      </c>
      <c r="D33" s="32" t="s">
        <v>130</v>
      </c>
      <c r="E33" s="165"/>
      <c r="F33" s="33">
        <f>F34+F35</f>
        <v>89000</v>
      </c>
    </row>
    <row r="34" spans="1:6" ht="31.5" customHeight="1">
      <c r="A34" s="80" t="s">
        <v>115</v>
      </c>
      <c r="B34" s="38" t="s">
        <v>2</v>
      </c>
      <c r="C34" s="69" t="s">
        <v>12</v>
      </c>
      <c r="D34" s="8" t="s">
        <v>130</v>
      </c>
      <c r="E34" s="172" t="s">
        <v>116</v>
      </c>
      <c r="F34" s="19">
        <v>82000</v>
      </c>
    </row>
    <row r="35" spans="1:6" ht="24" customHeight="1">
      <c r="A35" s="80" t="s">
        <v>112</v>
      </c>
      <c r="B35" s="38" t="s">
        <v>2</v>
      </c>
      <c r="C35" s="69" t="s">
        <v>12</v>
      </c>
      <c r="D35" s="8" t="s">
        <v>130</v>
      </c>
      <c r="E35" s="172" t="s">
        <v>114</v>
      </c>
      <c r="F35" s="19">
        <v>7000</v>
      </c>
    </row>
    <row r="36" spans="1:6" ht="44.25" customHeight="1">
      <c r="A36" s="152" t="s">
        <v>103</v>
      </c>
      <c r="B36" s="153" t="s">
        <v>2</v>
      </c>
      <c r="C36" s="161" t="s">
        <v>12</v>
      </c>
      <c r="D36" s="148" t="s">
        <v>247</v>
      </c>
      <c r="E36" s="173"/>
      <c r="F36" s="33">
        <f>SUM(F37:F39)</f>
        <v>354000</v>
      </c>
    </row>
    <row r="37" spans="1:6" ht="27" customHeight="1">
      <c r="A37" s="80" t="s">
        <v>115</v>
      </c>
      <c r="B37" s="38" t="s">
        <v>2</v>
      </c>
      <c r="C37" s="69" t="s">
        <v>12</v>
      </c>
      <c r="D37" s="8" t="s">
        <v>247</v>
      </c>
      <c r="E37" s="172" t="s">
        <v>116</v>
      </c>
      <c r="F37" s="19">
        <v>255000</v>
      </c>
    </row>
    <row r="38" spans="1:6" ht="18" customHeight="1">
      <c r="A38" s="80" t="s">
        <v>112</v>
      </c>
      <c r="B38" s="38" t="s">
        <v>2</v>
      </c>
      <c r="C38" s="69" t="s">
        <v>12</v>
      </c>
      <c r="D38" s="8" t="s">
        <v>247</v>
      </c>
      <c r="E38" s="172" t="s">
        <v>114</v>
      </c>
      <c r="F38" s="19">
        <v>89000</v>
      </c>
    </row>
    <row r="39" spans="1:6" ht="18.75" customHeight="1">
      <c r="A39" s="80" t="s">
        <v>134</v>
      </c>
      <c r="B39" s="38" t="s">
        <v>2</v>
      </c>
      <c r="C39" s="69" t="s">
        <v>12</v>
      </c>
      <c r="D39" s="8" t="s">
        <v>247</v>
      </c>
      <c r="E39" s="172" t="s">
        <v>91</v>
      </c>
      <c r="F39" s="19">
        <v>10000</v>
      </c>
    </row>
    <row r="40" spans="1:6" ht="97.5" customHeight="1">
      <c r="A40" s="212" t="s">
        <v>117</v>
      </c>
      <c r="B40" s="217" t="s">
        <v>2</v>
      </c>
      <c r="C40" s="214" t="s">
        <v>12</v>
      </c>
      <c r="D40" s="205" t="s">
        <v>237</v>
      </c>
      <c r="E40" s="215"/>
      <c r="F40" s="216">
        <f>F41</f>
        <v>60000</v>
      </c>
    </row>
    <row r="41" spans="1:6" ht="29.25" customHeight="1">
      <c r="A41" s="80" t="s">
        <v>115</v>
      </c>
      <c r="B41" s="38" t="s">
        <v>2</v>
      </c>
      <c r="C41" s="69" t="s">
        <v>12</v>
      </c>
      <c r="D41" s="8" t="s">
        <v>237</v>
      </c>
      <c r="E41" s="172" t="s">
        <v>116</v>
      </c>
      <c r="F41" s="19">
        <v>60000</v>
      </c>
    </row>
    <row r="42" spans="1:6" ht="29.25" customHeight="1">
      <c r="A42" s="212" t="s">
        <v>118</v>
      </c>
      <c r="B42" s="217" t="s">
        <v>2</v>
      </c>
      <c r="C42" s="214" t="s">
        <v>12</v>
      </c>
      <c r="D42" s="205" t="s">
        <v>238</v>
      </c>
      <c r="E42" s="215"/>
      <c r="F42" s="216">
        <f>F43</f>
        <v>240000</v>
      </c>
    </row>
    <row r="43" spans="1:6" ht="17.25" customHeight="1">
      <c r="A43" s="80" t="s">
        <v>112</v>
      </c>
      <c r="B43" s="38" t="s">
        <v>2</v>
      </c>
      <c r="C43" s="69" t="s">
        <v>12</v>
      </c>
      <c r="D43" s="8" t="s">
        <v>238</v>
      </c>
      <c r="E43" s="172" t="s">
        <v>114</v>
      </c>
      <c r="F43" s="19">
        <v>240000</v>
      </c>
    </row>
    <row r="44" spans="1:6" ht="133.5" customHeight="1">
      <c r="A44" s="212" t="s">
        <v>119</v>
      </c>
      <c r="B44" s="213" t="s">
        <v>2</v>
      </c>
      <c r="C44" s="214" t="s">
        <v>12</v>
      </c>
      <c r="D44" s="205" t="s">
        <v>239</v>
      </c>
      <c r="E44" s="215"/>
      <c r="F44" s="216">
        <f>F45</f>
        <v>20000</v>
      </c>
    </row>
    <row r="45" spans="1:6" ht="18.75" customHeight="1">
      <c r="A45" s="80" t="s">
        <v>112</v>
      </c>
      <c r="B45" s="38" t="s">
        <v>2</v>
      </c>
      <c r="C45" s="69" t="s">
        <v>12</v>
      </c>
      <c r="D45" s="8" t="s">
        <v>239</v>
      </c>
      <c r="E45" s="172" t="s">
        <v>114</v>
      </c>
      <c r="F45" s="19">
        <v>20000</v>
      </c>
    </row>
    <row r="46" spans="1:6" ht="30.75" customHeight="1">
      <c r="A46" s="135" t="s">
        <v>135</v>
      </c>
      <c r="B46" s="149" t="s">
        <v>2</v>
      </c>
      <c r="C46" s="150" t="s">
        <v>12</v>
      </c>
      <c r="D46" s="32" t="s">
        <v>136</v>
      </c>
      <c r="E46" s="174"/>
      <c r="F46" s="151">
        <f>F47</f>
        <v>11000</v>
      </c>
    </row>
    <row r="47" spans="1:6" ht="28.5" customHeight="1">
      <c r="A47" s="80" t="s">
        <v>115</v>
      </c>
      <c r="B47" s="38" t="s">
        <v>2</v>
      </c>
      <c r="C47" s="69" t="s">
        <v>12</v>
      </c>
      <c r="D47" s="8" t="s">
        <v>136</v>
      </c>
      <c r="E47" s="172" t="s">
        <v>116</v>
      </c>
      <c r="F47" s="19">
        <v>11000</v>
      </c>
    </row>
    <row r="48" spans="1:6" ht="29.25" customHeight="1">
      <c r="A48" s="135" t="s">
        <v>137</v>
      </c>
      <c r="B48" s="63" t="s">
        <v>2</v>
      </c>
      <c r="C48" s="71" t="s">
        <v>12</v>
      </c>
      <c r="D48" s="32" t="s">
        <v>138</v>
      </c>
      <c r="E48" s="165"/>
      <c r="F48" s="33">
        <f>SUM(F49:F50)</f>
        <v>66000</v>
      </c>
    </row>
    <row r="49" spans="1:6" ht="27" customHeight="1">
      <c r="A49" s="80" t="s">
        <v>115</v>
      </c>
      <c r="B49" s="38" t="s">
        <v>2</v>
      </c>
      <c r="C49" s="69" t="s">
        <v>12</v>
      </c>
      <c r="D49" s="8" t="s">
        <v>138</v>
      </c>
      <c r="E49" s="172" t="s">
        <v>116</v>
      </c>
      <c r="F49" s="19">
        <v>63000</v>
      </c>
    </row>
    <row r="50" spans="1:6" ht="16.5" customHeight="1">
      <c r="A50" s="80" t="s">
        <v>112</v>
      </c>
      <c r="B50" s="38" t="s">
        <v>2</v>
      </c>
      <c r="C50" s="69" t="s">
        <v>12</v>
      </c>
      <c r="D50" s="8" t="s">
        <v>138</v>
      </c>
      <c r="E50" s="172" t="s">
        <v>114</v>
      </c>
      <c r="F50" s="19">
        <v>3000</v>
      </c>
    </row>
    <row r="51" spans="1:6" ht="25.5" customHeight="1">
      <c r="A51" s="135" t="s">
        <v>139</v>
      </c>
      <c r="B51" s="63" t="s">
        <v>2</v>
      </c>
      <c r="C51" s="71" t="s">
        <v>12</v>
      </c>
      <c r="D51" s="32" t="s">
        <v>140</v>
      </c>
      <c r="E51" s="165"/>
      <c r="F51" s="33">
        <f>F52</f>
        <v>11000</v>
      </c>
    </row>
    <row r="52" spans="1:6" ht="27" customHeight="1">
      <c r="A52" s="80" t="s">
        <v>115</v>
      </c>
      <c r="B52" s="64" t="s">
        <v>2</v>
      </c>
      <c r="C52" s="69" t="s">
        <v>12</v>
      </c>
      <c r="D52" s="8" t="s">
        <v>140</v>
      </c>
      <c r="E52" s="172" t="s">
        <v>116</v>
      </c>
      <c r="F52" s="19">
        <v>11000</v>
      </c>
    </row>
    <row r="53" spans="1:6" ht="17.25" customHeight="1">
      <c r="A53" s="94" t="s">
        <v>55</v>
      </c>
      <c r="B53" s="37" t="s">
        <v>2</v>
      </c>
      <c r="C53" s="92" t="s">
        <v>38</v>
      </c>
      <c r="D53" s="7"/>
      <c r="E53" s="164"/>
      <c r="F53" s="20">
        <f>F54</f>
        <v>1000000</v>
      </c>
    </row>
    <row r="54" spans="1:6" ht="17.25" customHeight="1">
      <c r="A54" s="93" t="s">
        <v>56</v>
      </c>
      <c r="B54" s="39" t="s">
        <v>2</v>
      </c>
      <c r="C54" s="71" t="s">
        <v>38</v>
      </c>
      <c r="D54" s="32" t="s">
        <v>141</v>
      </c>
      <c r="E54" s="165"/>
      <c r="F54" s="33">
        <f>F55</f>
        <v>1000000</v>
      </c>
    </row>
    <row r="55" spans="1:6" ht="16.5" customHeight="1">
      <c r="A55" s="95" t="s">
        <v>142</v>
      </c>
      <c r="B55" s="82" t="s">
        <v>2</v>
      </c>
      <c r="C55" s="96" t="s">
        <v>38</v>
      </c>
      <c r="D55" s="8" t="s">
        <v>141</v>
      </c>
      <c r="E55" s="175" t="s">
        <v>97</v>
      </c>
      <c r="F55" s="19">
        <v>1000000</v>
      </c>
    </row>
    <row r="56" spans="1:6" ht="15.75" customHeight="1">
      <c r="A56" s="28" t="s">
        <v>17</v>
      </c>
      <c r="B56" s="37" t="s">
        <v>2</v>
      </c>
      <c r="C56" s="92" t="s">
        <v>60</v>
      </c>
      <c r="D56" s="7"/>
      <c r="E56" s="164"/>
      <c r="F56" s="20">
        <f>F57+F64+F71</f>
        <v>8100803.73</v>
      </c>
    </row>
    <row r="57" spans="1:6" ht="17.25" customHeight="1">
      <c r="A57" s="212" t="s">
        <v>241</v>
      </c>
      <c r="B57" s="217" t="s">
        <v>2</v>
      </c>
      <c r="C57" s="214" t="s">
        <v>60</v>
      </c>
      <c r="D57" s="205" t="s">
        <v>240</v>
      </c>
      <c r="E57" s="215"/>
      <c r="F57" s="216">
        <f>SUM(F58:F63)</f>
        <v>3332111.7300000004</v>
      </c>
    </row>
    <row r="58" spans="1:6" ht="16.5" customHeight="1">
      <c r="A58" s="80" t="s">
        <v>111</v>
      </c>
      <c r="B58" s="38" t="s">
        <v>132</v>
      </c>
      <c r="C58" s="69" t="s">
        <v>60</v>
      </c>
      <c r="D58" s="8" t="s">
        <v>240</v>
      </c>
      <c r="E58" s="172" t="s">
        <v>113</v>
      </c>
      <c r="F58" s="19"/>
    </row>
    <row r="59" spans="1:6" ht="16.5" customHeight="1">
      <c r="A59" s="80" t="s">
        <v>112</v>
      </c>
      <c r="B59" s="38" t="s">
        <v>2</v>
      </c>
      <c r="C59" s="69" t="s">
        <v>60</v>
      </c>
      <c r="D59" s="8" t="s">
        <v>240</v>
      </c>
      <c r="E59" s="172" t="s">
        <v>114</v>
      </c>
      <c r="F59" s="19">
        <v>573000</v>
      </c>
    </row>
    <row r="60" spans="1:6" ht="66" customHeight="1">
      <c r="A60" s="80" t="s">
        <v>148</v>
      </c>
      <c r="B60" s="38" t="s">
        <v>2</v>
      </c>
      <c r="C60" s="69" t="s">
        <v>60</v>
      </c>
      <c r="D60" s="8" t="s">
        <v>240</v>
      </c>
      <c r="E60" s="172" t="s">
        <v>144</v>
      </c>
      <c r="F60" s="19">
        <v>10000</v>
      </c>
    </row>
    <row r="61" spans="1:6" ht="18" customHeight="1">
      <c r="A61" s="80" t="s">
        <v>143</v>
      </c>
      <c r="B61" s="38" t="s">
        <v>2</v>
      </c>
      <c r="C61" s="69" t="s">
        <v>60</v>
      </c>
      <c r="D61" s="8" t="s">
        <v>240</v>
      </c>
      <c r="E61" s="172" t="s">
        <v>146</v>
      </c>
      <c r="F61" s="19">
        <v>138478</v>
      </c>
    </row>
    <row r="62" spans="1:6" ht="18" customHeight="1">
      <c r="A62" s="80" t="s">
        <v>145</v>
      </c>
      <c r="B62" s="38" t="s">
        <v>2</v>
      </c>
      <c r="C62" s="69" t="s">
        <v>60</v>
      </c>
      <c r="D62" s="8" t="s">
        <v>240</v>
      </c>
      <c r="E62" s="172" t="s">
        <v>147</v>
      </c>
      <c r="F62" s="19">
        <v>1522</v>
      </c>
    </row>
    <row r="63" spans="1:6" ht="17.25" customHeight="1">
      <c r="A63" s="95" t="s">
        <v>142</v>
      </c>
      <c r="B63" s="38" t="s">
        <v>2</v>
      </c>
      <c r="C63" s="69" t="s">
        <v>60</v>
      </c>
      <c r="D63" s="8" t="s">
        <v>240</v>
      </c>
      <c r="E63" s="172" t="s">
        <v>97</v>
      </c>
      <c r="F63" s="19">
        <f>2610000-1474.51+586.24</f>
        <v>2609111.7300000004</v>
      </c>
    </row>
    <row r="64" spans="1:6" ht="18" customHeight="1">
      <c r="A64" s="138" t="s">
        <v>96</v>
      </c>
      <c r="B64" s="139" t="s">
        <v>2</v>
      </c>
      <c r="C64" s="141" t="s">
        <v>60</v>
      </c>
      <c r="D64" s="140" t="s">
        <v>150</v>
      </c>
      <c r="E64" s="176"/>
      <c r="F64" s="142">
        <f>SUM(F65:F70)</f>
        <v>4268692</v>
      </c>
    </row>
    <row r="65" spans="1:6" ht="31.5" customHeight="1">
      <c r="A65" s="80" t="s">
        <v>149</v>
      </c>
      <c r="B65" s="226" t="s">
        <v>2</v>
      </c>
      <c r="C65" s="144" t="s">
        <v>60</v>
      </c>
      <c r="D65" s="144" t="s">
        <v>150</v>
      </c>
      <c r="E65" s="177" t="s">
        <v>151</v>
      </c>
      <c r="F65" s="146">
        <f>2682000*95%</f>
        <v>2547900</v>
      </c>
    </row>
    <row r="66" spans="1:6" ht="18" customHeight="1">
      <c r="A66" s="80" t="s">
        <v>153</v>
      </c>
      <c r="B66" s="226" t="s">
        <v>2</v>
      </c>
      <c r="C66" s="144" t="s">
        <v>60</v>
      </c>
      <c r="D66" s="144" t="s">
        <v>150</v>
      </c>
      <c r="E66" s="177" t="s">
        <v>152</v>
      </c>
      <c r="F66" s="146">
        <v>10000</v>
      </c>
    </row>
    <row r="67" spans="1:6" ht="18.75" customHeight="1">
      <c r="A67" s="80" t="s">
        <v>111</v>
      </c>
      <c r="B67" s="226" t="s">
        <v>2</v>
      </c>
      <c r="C67" s="144" t="s">
        <v>60</v>
      </c>
      <c r="D67" s="144" t="s">
        <v>150</v>
      </c>
      <c r="E67" s="177" t="s">
        <v>113</v>
      </c>
      <c r="F67" s="146">
        <v>10000</v>
      </c>
    </row>
    <row r="68" spans="1:6" ht="22.5" customHeight="1">
      <c r="A68" s="53" t="s">
        <v>154</v>
      </c>
      <c r="B68" s="226" t="s">
        <v>2</v>
      </c>
      <c r="C68" s="144" t="s">
        <v>60</v>
      </c>
      <c r="D68" s="144" t="s">
        <v>150</v>
      </c>
      <c r="E68" s="177" t="s">
        <v>114</v>
      </c>
      <c r="F68" s="146">
        <f>1619000-208</f>
        <v>1618792</v>
      </c>
    </row>
    <row r="69" spans="1:6" ht="16.5" customHeight="1">
      <c r="A69" s="80" t="s">
        <v>143</v>
      </c>
      <c r="B69" s="38" t="s">
        <v>2</v>
      </c>
      <c r="C69" s="69" t="s">
        <v>60</v>
      </c>
      <c r="D69" s="144" t="s">
        <v>150</v>
      </c>
      <c r="E69" s="172" t="s">
        <v>146</v>
      </c>
      <c r="F69" s="19">
        <v>80000</v>
      </c>
    </row>
    <row r="70" spans="1:6" ht="18" customHeight="1">
      <c r="A70" s="80" t="s">
        <v>145</v>
      </c>
      <c r="B70" s="38" t="s">
        <v>2</v>
      </c>
      <c r="C70" s="69" t="s">
        <v>60</v>
      </c>
      <c r="D70" s="144" t="s">
        <v>150</v>
      </c>
      <c r="E70" s="172" t="s">
        <v>147</v>
      </c>
      <c r="F70" s="19">
        <v>2000</v>
      </c>
    </row>
    <row r="71" spans="1:6" ht="27" customHeight="1">
      <c r="A71" s="35" t="s">
        <v>94</v>
      </c>
      <c r="B71" s="45" t="s">
        <v>2</v>
      </c>
      <c r="C71" s="71" t="s">
        <v>60</v>
      </c>
      <c r="D71" s="32" t="s">
        <v>242</v>
      </c>
      <c r="E71" s="165"/>
      <c r="F71" s="33">
        <f>F72</f>
        <v>500000</v>
      </c>
    </row>
    <row r="72" spans="1:6" ht="23.25" customHeight="1">
      <c r="A72" s="53" t="s">
        <v>154</v>
      </c>
      <c r="B72" s="46" t="s">
        <v>2</v>
      </c>
      <c r="C72" s="69" t="s">
        <v>60</v>
      </c>
      <c r="D72" s="8" t="s">
        <v>242</v>
      </c>
      <c r="E72" s="172" t="s">
        <v>114</v>
      </c>
      <c r="F72" s="19">
        <v>500000</v>
      </c>
    </row>
    <row r="73" spans="1:6" ht="18" customHeight="1">
      <c r="A73" s="83" t="s">
        <v>79</v>
      </c>
      <c r="B73" s="84" t="s">
        <v>9</v>
      </c>
      <c r="C73" s="162"/>
      <c r="D73" s="119"/>
      <c r="E73" s="162"/>
      <c r="F73" s="126">
        <f>F74</f>
        <v>592000</v>
      </c>
    </row>
    <row r="74" spans="1:6" ht="15" customHeight="1">
      <c r="A74" s="127" t="s">
        <v>80</v>
      </c>
      <c r="B74" s="128" t="s">
        <v>9</v>
      </c>
      <c r="C74" s="92" t="s">
        <v>11</v>
      </c>
      <c r="D74" s="7"/>
      <c r="E74" s="179"/>
      <c r="F74" s="20">
        <f>F75</f>
        <v>592000</v>
      </c>
    </row>
    <row r="75" spans="1:6" ht="27" customHeight="1">
      <c r="A75" s="79" t="s">
        <v>62</v>
      </c>
      <c r="B75" s="39" t="s">
        <v>9</v>
      </c>
      <c r="C75" s="71" t="s">
        <v>11</v>
      </c>
      <c r="D75" s="32" t="s">
        <v>155</v>
      </c>
      <c r="E75" s="180"/>
      <c r="F75" s="33">
        <f>F76</f>
        <v>592000</v>
      </c>
    </row>
    <row r="76" spans="1:6" ht="16.5" customHeight="1">
      <c r="A76" s="80" t="s">
        <v>134</v>
      </c>
      <c r="B76" s="38" t="s">
        <v>9</v>
      </c>
      <c r="C76" s="69" t="s">
        <v>11</v>
      </c>
      <c r="D76" s="8" t="s">
        <v>155</v>
      </c>
      <c r="E76" s="181" t="s">
        <v>91</v>
      </c>
      <c r="F76" s="19">
        <v>592000</v>
      </c>
    </row>
    <row r="77" spans="1:6" ht="18" customHeight="1">
      <c r="A77" s="238" t="s">
        <v>226</v>
      </c>
      <c r="B77" s="84" t="s">
        <v>11</v>
      </c>
      <c r="C77" s="239"/>
      <c r="D77" s="240"/>
      <c r="E77" s="239"/>
      <c r="F77" s="126">
        <f>F78</f>
        <v>1163333</v>
      </c>
    </row>
    <row r="78" spans="1:6" ht="27.75" customHeight="1">
      <c r="A78" s="258" t="s">
        <v>251</v>
      </c>
      <c r="B78" s="128" t="s">
        <v>11</v>
      </c>
      <c r="C78" s="92" t="s">
        <v>45</v>
      </c>
      <c r="D78" s="7"/>
      <c r="E78" s="179"/>
      <c r="F78" s="20">
        <f>F79+F82</f>
        <v>1163333</v>
      </c>
    </row>
    <row r="79" spans="1:6" ht="16.5" customHeight="1">
      <c r="A79" s="135" t="s">
        <v>228</v>
      </c>
      <c r="B79" s="204" t="s">
        <v>11</v>
      </c>
      <c r="C79" s="205" t="s">
        <v>45</v>
      </c>
      <c r="D79" s="206" t="s">
        <v>260</v>
      </c>
      <c r="E79" s="207"/>
      <c r="F79" s="208">
        <f>F80+F81</f>
        <v>913333</v>
      </c>
    </row>
    <row r="80" spans="1:6" ht="45" customHeight="1">
      <c r="A80" s="80" t="s">
        <v>258</v>
      </c>
      <c r="B80" s="38" t="s">
        <v>11</v>
      </c>
      <c r="C80" s="69" t="s">
        <v>45</v>
      </c>
      <c r="D80" s="8" t="s">
        <v>260</v>
      </c>
      <c r="E80" s="172" t="s">
        <v>257</v>
      </c>
      <c r="F80" s="19">
        <v>733333</v>
      </c>
    </row>
    <row r="81" spans="1:6" ht="31.5" customHeight="1">
      <c r="A81" s="80" t="s">
        <v>261</v>
      </c>
      <c r="B81" s="38" t="s">
        <v>11</v>
      </c>
      <c r="C81" s="69" t="s">
        <v>45</v>
      </c>
      <c r="D81" s="8" t="s">
        <v>260</v>
      </c>
      <c r="E81" s="172" t="s">
        <v>259</v>
      </c>
      <c r="F81" s="19">
        <v>180000</v>
      </c>
    </row>
    <row r="82" spans="1:6" ht="48.75" customHeight="1">
      <c r="A82" s="237" t="s">
        <v>225</v>
      </c>
      <c r="B82" s="39" t="s">
        <v>11</v>
      </c>
      <c r="C82" s="71" t="s">
        <v>45</v>
      </c>
      <c r="D82" s="32" t="s">
        <v>235</v>
      </c>
      <c r="E82" s="180"/>
      <c r="F82" s="33">
        <f>F83</f>
        <v>250000</v>
      </c>
    </row>
    <row r="83" spans="1:6" ht="16.5" customHeight="1">
      <c r="A83" s="55" t="s">
        <v>61</v>
      </c>
      <c r="B83" s="38" t="s">
        <v>11</v>
      </c>
      <c r="C83" s="69" t="s">
        <v>45</v>
      </c>
      <c r="D83" s="8" t="s">
        <v>235</v>
      </c>
      <c r="E83" s="181" t="s">
        <v>227</v>
      </c>
      <c r="F83" s="19">
        <v>250000</v>
      </c>
    </row>
    <row r="84" spans="1:6" ht="19.5" customHeight="1">
      <c r="A84" s="83" t="s">
        <v>36</v>
      </c>
      <c r="B84" s="84" t="s">
        <v>12</v>
      </c>
      <c r="C84" s="163"/>
      <c r="D84" s="78"/>
      <c r="E84" s="163"/>
      <c r="F84" s="241">
        <f>F85+F88</f>
        <v>211000</v>
      </c>
    </row>
    <row r="85" spans="1:6" ht="22.5" customHeight="1">
      <c r="A85" s="86" t="s">
        <v>252</v>
      </c>
      <c r="B85" s="40" t="s">
        <v>12</v>
      </c>
      <c r="C85" s="164" t="s">
        <v>8</v>
      </c>
      <c r="D85" s="7"/>
      <c r="E85" s="164"/>
      <c r="F85" s="20">
        <f>F86</f>
        <v>143000</v>
      </c>
    </row>
    <row r="86" spans="1:6" ht="42" customHeight="1">
      <c r="A86" s="136" t="s">
        <v>253</v>
      </c>
      <c r="B86" s="34" t="s">
        <v>12</v>
      </c>
      <c r="C86" s="165" t="s">
        <v>8</v>
      </c>
      <c r="D86" s="32" t="s">
        <v>254</v>
      </c>
      <c r="E86" s="165"/>
      <c r="F86" s="33">
        <f>F87</f>
        <v>143000</v>
      </c>
    </row>
    <row r="87" spans="1:6" ht="26.25" customHeight="1">
      <c r="A87" s="53" t="s">
        <v>154</v>
      </c>
      <c r="B87" s="17" t="s">
        <v>12</v>
      </c>
      <c r="C87" s="69" t="s">
        <v>8</v>
      </c>
      <c r="D87" s="8" t="s">
        <v>254</v>
      </c>
      <c r="E87" s="182" t="s">
        <v>114</v>
      </c>
      <c r="F87" s="19">
        <v>143000</v>
      </c>
    </row>
    <row r="88" spans="1:6" ht="18.75" customHeight="1">
      <c r="A88" s="86" t="s">
        <v>57</v>
      </c>
      <c r="B88" s="40" t="s">
        <v>12</v>
      </c>
      <c r="C88" s="164" t="s">
        <v>6</v>
      </c>
      <c r="D88" s="7"/>
      <c r="E88" s="164"/>
      <c r="F88" s="20">
        <f>F89+F91</f>
        <v>68000</v>
      </c>
    </row>
    <row r="89" spans="1:6" ht="12.75">
      <c r="A89" s="136" t="s">
        <v>95</v>
      </c>
      <c r="B89" s="34" t="s">
        <v>12</v>
      </c>
      <c r="C89" s="165" t="s">
        <v>6</v>
      </c>
      <c r="D89" s="32" t="s">
        <v>156</v>
      </c>
      <c r="E89" s="165"/>
      <c r="F89" s="33">
        <f>F90</f>
        <v>53000</v>
      </c>
    </row>
    <row r="90" spans="1:6" ht="25.5">
      <c r="A90" s="53" t="s">
        <v>154</v>
      </c>
      <c r="B90" s="17" t="s">
        <v>12</v>
      </c>
      <c r="C90" s="69" t="s">
        <v>6</v>
      </c>
      <c r="D90" s="8" t="s">
        <v>156</v>
      </c>
      <c r="E90" s="182" t="s">
        <v>114</v>
      </c>
      <c r="F90" s="19">
        <v>53000</v>
      </c>
    </row>
    <row r="91" spans="1:6" ht="29.25" customHeight="1">
      <c r="A91" s="112" t="s">
        <v>157</v>
      </c>
      <c r="B91" s="34" t="s">
        <v>12</v>
      </c>
      <c r="C91" s="71" t="s">
        <v>6</v>
      </c>
      <c r="D91" s="32" t="s">
        <v>158</v>
      </c>
      <c r="E91" s="62"/>
      <c r="F91" s="33">
        <f>F92</f>
        <v>15000</v>
      </c>
    </row>
    <row r="92" spans="1:6" ht="25.5">
      <c r="A92" s="53" t="s">
        <v>154</v>
      </c>
      <c r="B92" s="17" t="s">
        <v>12</v>
      </c>
      <c r="C92" s="69" t="s">
        <v>6</v>
      </c>
      <c r="D92" s="8" t="s">
        <v>158</v>
      </c>
      <c r="E92" s="182" t="s">
        <v>114</v>
      </c>
      <c r="F92" s="19">
        <v>15000</v>
      </c>
    </row>
    <row r="93" spans="1:6" ht="15.75">
      <c r="A93" s="242" t="s">
        <v>32</v>
      </c>
      <c r="B93" s="243" t="s">
        <v>8</v>
      </c>
      <c r="C93" s="244"/>
      <c r="D93" s="245"/>
      <c r="E93" s="246"/>
      <c r="F93" s="241">
        <f>F94+F97+F109+F114</f>
        <v>23688332</v>
      </c>
    </row>
    <row r="94" spans="1:6" ht="16.5" customHeight="1">
      <c r="A94" s="155" t="s">
        <v>255</v>
      </c>
      <c r="B94" s="156" t="s">
        <v>8</v>
      </c>
      <c r="C94" s="209" t="s">
        <v>2</v>
      </c>
      <c r="D94" s="202"/>
      <c r="E94" s="203"/>
      <c r="F94" s="210">
        <f>F95</f>
        <v>1083333</v>
      </c>
    </row>
    <row r="95" spans="1:6" ht="16.5" customHeight="1">
      <c r="A95" s="135" t="s">
        <v>228</v>
      </c>
      <c r="B95" s="204" t="s">
        <v>8</v>
      </c>
      <c r="C95" s="205" t="s">
        <v>2</v>
      </c>
      <c r="D95" s="206" t="s">
        <v>256</v>
      </c>
      <c r="E95" s="207"/>
      <c r="F95" s="208">
        <f>F96</f>
        <v>1083333</v>
      </c>
    </row>
    <row r="96" spans="1:6" ht="39" customHeight="1">
      <c r="A96" s="80" t="s">
        <v>258</v>
      </c>
      <c r="B96" s="38" t="s">
        <v>8</v>
      </c>
      <c r="C96" s="69" t="s">
        <v>2</v>
      </c>
      <c r="D96" s="8" t="s">
        <v>256</v>
      </c>
      <c r="E96" s="172" t="s">
        <v>257</v>
      </c>
      <c r="F96" s="19">
        <v>1083333</v>
      </c>
    </row>
    <row r="97" spans="1:6" ht="18.75" customHeight="1">
      <c r="A97" s="155" t="s">
        <v>120</v>
      </c>
      <c r="B97" s="156" t="s">
        <v>8</v>
      </c>
      <c r="C97" s="209" t="s">
        <v>9</v>
      </c>
      <c r="D97" s="202"/>
      <c r="E97" s="203"/>
      <c r="F97" s="210">
        <f>F98+F100+F103+F105+F107</f>
        <v>22188999</v>
      </c>
    </row>
    <row r="98" spans="1:6" ht="27" customHeight="1">
      <c r="A98" s="135" t="s">
        <v>262</v>
      </c>
      <c r="B98" s="204" t="s">
        <v>8</v>
      </c>
      <c r="C98" s="205" t="s">
        <v>9</v>
      </c>
      <c r="D98" s="206" t="s">
        <v>263</v>
      </c>
      <c r="E98" s="207"/>
      <c r="F98" s="208">
        <f>F99</f>
        <v>13528000</v>
      </c>
    </row>
    <row r="99" spans="1:6" ht="31.5" customHeight="1">
      <c r="A99" s="80" t="s">
        <v>261</v>
      </c>
      <c r="B99" s="38" t="s">
        <v>8</v>
      </c>
      <c r="C99" s="69" t="s">
        <v>9</v>
      </c>
      <c r="D99" s="8" t="s">
        <v>263</v>
      </c>
      <c r="E99" s="172" t="s">
        <v>259</v>
      </c>
      <c r="F99" s="19">
        <v>13528000</v>
      </c>
    </row>
    <row r="100" spans="1:6" ht="16.5" customHeight="1">
      <c r="A100" s="135" t="s">
        <v>228</v>
      </c>
      <c r="B100" s="204" t="s">
        <v>8</v>
      </c>
      <c r="C100" s="205" t="s">
        <v>9</v>
      </c>
      <c r="D100" s="206" t="s">
        <v>256</v>
      </c>
      <c r="E100" s="207"/>
      <c r="F100" s="208">
        <f>F101+F102</f>
        <v>2169999</v>
      </c>
    </row>
    <row r="101" spans="1:6" ht="40.5" customHeight="1">
      <c r="A101" s="80" t="s">
        <v>258</v>
      </c>
      <c r="B101" s="38" t="s">
        <v>8</v>
      </c>
      <c r="C101" s="69" t="s">
        <v>9</v>
      </c>
      <c r="D101" s="8" t="s">
        <v>256</v>
      </c>
      <c r="E101" s="172" t="s">
        <v>257</v>
      </c>
      <c r="F101" s="19">
        <v>1133333</v>
      </c>
    </row>
    <row r="102" spans="1:6" ht="32.25" customHeight="1">
      <c r="A102" s="80" t="s">
        <v>261</v>
      </c>
      <c r="B102" s="38" t="s">
        <v>8</v>
      </c>
      <c r="C102" s="69" t="s">
        <v>9</v>
      </c>
      <c r="D102" s="8" t="s">
        <v>256</v>
      </c>
      <c r="E102" s="172" t="s">
        <v>259</v>
      </c>
      <c r="F102" s="19">
        <v>1036666</v>
      </c>
    </row>
    <row r="103" spans="1:6" ht="45" customHeight="1">
      <c r="A103" s="135" t="s">
        <v>121</v>
      </c>
      <c r="B103" s="204" t="s">
        <v>8</v>
      </c>
      <c r="C103" s="205" t="s">
        <v>9</v>
      </c>
      <c r="D103" s="206" t="s">
        <v>122</v>
      </c>
      <c r="E103" s="207"/>
      <c r="F103" s="208">
        <f>F104</f>
        <v>40000</v>
      </c>
    </row>
    <row r="104" spans="1:6" ht="18" customHeight="1">
      <c r="A104" s="80" t="s">
        <v>112</v>
      </c>
      <c r="B104" s="38" t="s">
        <v>8</v>
      </c>
      <c r="C104" s="69" t="s">
        <v>9</v>
      </c>
      <c r="D104" s="8" t="s">
        <v>122</v>
      </c>
      <c r="E104" s="172" t="s">
        <v>114</v>
      </c>
      <c r="F104" s="19">
        <v>40000</v>
      </c>
    </row>
    <row r="105" spans="1:6" ht="12.75">
      <c r="A105" s="135" t="s">
        <v>159</v>
      </c>
      <c r="B105" s="204" t="s">
        <v>8</v>
      </c>
      <c r="C105" s="205" t="s">
        <v>9</v>
      </c>
      <c r="D105" s="206" t="s">
        <v>160</v>
      </c>
      <c r="E105" s="207"/>
      <c r="F105" s="208">
        <f>F106</f>
        <v>451000</v>
      </c>
    </row>
    <row r="106" spans="1:6" ht="19.5" customHeight="1">
      <c r="A106" s="80" t="s">
        <v>112</v>
      </c>
      <c r="B106" s="38" t="s">
        <v>8</v>
      </c>
      <c r="C106" s="69" t="s">
        <v>9</v>
      </c>
      <c r="D106" s="8" t="s">
        <v>160</v>
      </c>
      <c r="E106" s="172" t="s">
        <v>114</v>
      </c>
      <c r="F106" s="19">
        <v>451000</v>
      </c>
    </row>
    <row r="107" spans="1:6" ht="28.5" customHeight="1">
      <c r="A107" s="227" t="s">
        <v>161</v>
      </c>
      <c r="B107" s="213" t="s">
        <v>8</v>
      </c>
      <c r="C107" s="205" t="s">
        <v>9</v>
      </c>
      <c r="D107" s="205" t="s">
        <v>162</v>
      </c>
      <c r="E107" s="215"/>
      <c r="F107" s="216">
        <f>F108</f>
        <v>6000000</v>
      </c>
    </row>
    <row r="108" spans="1:6" ht="29.25" customHeight="1">
      <c r="A108" s="80" t="s">
        <v>234</v>
      </c>
      <c r="B108" s="64" t="s">
        <v>8</v>
      </c>
      <c r="C108" s="8" t="s">
        <v>9</v>
      </c>
      <c r="D108" s="8" t="s">
        <v>162</v>
      </c>
      <c r="E108" s="172" t="s">
        <v>233</v>
      </c>
      <c r="F108" s="19">
        <v>6000000</v>
      </c>
    </row>
    <row r="109" spans="1:6" ht="18" customHeight="1">
      <c r="A109" s="30" t="s">
        <v>123</v>
      </c>
      <c r="B109" s="44" t="s">
        <v>8</v>
      </c>
      <c r="C109" s="222" t="s">
        <v>11</v>
      </c>
      <c r="D109" s="222"/>
      <c r="E109" s="223"/>
      <c r="F109" s="224">
        <f>F110+F112</f>
        <v>377000</v>
      </c>
    </row>
    <row r="110" spans="1:6" ht="30.75" customHeight="1">
      <c r="A110" s="225" t="s">
        <v>124</v>
      </c>
      <c r="B110" s="220" t="s">
        <v>8</v>
      </c>
      <c r="C110" s="221" t="s">
        <v>11</v>
      </c>
      <c r="D110" s="205" t="s">
        <v>125</v>
      </c>
      <c r="E110" s="215"/>
      <c r="F110" s="216">
        <f>F111</f>
        <v>40000</v>
      </c>
    </row>
    <row r="111" spans="1:6" ht="18.75" customHeight="1">
      <c r="A111" s="80" t="s">
        <v>112</v>
      </c>
      <c r="B111" s="219" t="s">
        <v>8</v>
      </c>
      <c r="C111" s="9" t="s">
        <v>11</v>
      </c>
      <c r="D111" s="8" t="s">
        <v>125</v>
      </c>
      <c r="E111" s="172" t="s">
        <v>114</v>
      </c>
      <c r="F111" s="19">
        <v>40000</v>
      </c>
    </row>
    <row r="112" spans="1:7" ht="17.25" customHeight="1">
      <c r="A112" s="93" t="s">
        <v>264</v>
      </c>
      <c r="B112" s="259" t="s">
        <v>8</v>
      </c>
      <c r="C112" s="260" t="s">
        <v>11</v>
      </c>
      <c r="D112" s="32" t="s">
        <v>265</v>
      </c>
      <c r="E112" s="260"/>
      <c r="F112" s="33">
        <f>F113</f>
        <v>337000</v>
      </c>
      <c r="G112" s="154"/>
    </row>
    <row r="113" spans="1:7" ht="21.75" customHeight="1">
      <c r="A113" s="80" t="s">
        <v>112</v>
      </c>
      <c r="B113" s="219" t="s">
        <v>8</v>
      </c>
      <c r="C113" s="9" t="s">
        <v>11</v>
      </c>
      <c r="D113" s="8" t="s">
        <v>265</v>
      </c>
      <c r="E113" s="9" t="s">
        <v>114</v>
      </c>
      <c r="F113" s="19">
        <v>337000</v>
      </c>
      <c r="G113" s="154"/>
    </row>
    <row r="114" spans="1:7" ht="18" customHeight="1">
      <c r="A114" s="30" t="s">
        <v>33</v>
      </c>
      <c r="B114" s="44" t="s">
        <v>8</v>
      </c>
      <c r="C114" s="92" t="s">
        <v>8</v>
      </c>
      <c r="D114" s="7"/>
      <c r="E114" s="164"/>
      <c r="F114" s="22">
        <f>F115</f>
        <v>39000</v>
      </c>
      <c r="G114" s="154"/>
    </row>
    <row r="115" spans="1:6" ht="15.75" customHeight="1">
      <c r="A115" s="35" t="s">
        <v>163</v>
      </c>
      <c r="B115" s="39" t="s">
        <v>8</v>
      </c>
      <c r="C115" s="71" t="s">
        <v>8</v>
      </c>
      <c r="D115" s="32" t="s">
        <v>164</v>
      </c>
      <c r="E115" s="165"/>
      <c r="F115" s="33">
        <f>F116</f>
        <v>39000</v>
      </c>
    </row>
    <row r="116" spans="1:6" ht="25.5">
      <c r="A116" s="13" t="s">
        <v>201</v>
      </c>
      <c r="B116" s="42" t="s">
        <v>8</v>
      </c>
      <c r="C116" s="69" t="s">
        <v>8</v>
      </c>
      <c r="D116" s="8" t="s">
        <v>164</v>
      </c>
      <c r="E116" s="172" t="s">
        <v>202</v>
      </c>
      <c r="F116" s="19">
        <v>39000</v>
      </c>
    </row>
    <row r="117" spans="1:6" ht="15.75">
      <c r="A117" s="242" t="s">
        <v>23</v>
      </c>
      <c r="B117" s="243" t="s">
        <v>3</v>
      </c>
      <c r="C117" s="244"/>
      <c r="D117" s="245"/>
      <c r="E117" s="246"/>
      <c r="F117" s="241">
        <f>F118+F149+F194+F205</f>
        <v>273308531</v>
      </c>
    </row>
    <row r="118" spans="1:6" ht="14.25" customHeight="1">
      <c r="A118" s="30" t="s">
        <v>24</v>
      </c>
      <c r="B118" s="43" t="s">
        <v>3</v>
      </c>
      <c r="C118" s="106" t="s">
        <v>2</v>
      </c>
      <c r="D118" s="10"/>
      <c r="E118" s="184"/>
      <c r="F118" s="22">
        <f>F119+F121+F130+F136+F139+F143+F145+F147</f>
        <v>65994191</v>
      </c>
    </row>
    <row r="119" spans="1:6" ht="17.25" customHeight="1">
      <c r="A119" s="29" t="s">
        <v>177</v>
      </c>
      <c r="B119" s="41" t="s">
        <v>3</v>
      </c>
      <c r="C119" s="70" t="s">
        <v>2</v>
      </c>
      <c r="D119" s="12" t="s">
        <v>178</v>
      </c>
      <c r="E119" s="167"/>
      <c r="F119" s="18">
        <f>F120</f>
        <v>10139495</v>
      </c>
    </row>
    <row r="120" spans="1:6" ht="24" customHeight="1">
      <c r="A120" s="80" t="s">
        <v>154</v>
      </c>
      <c r="B120" s="42" t="s">
        <v>3</v>
      </c>
      <c r="C120" s="69" t="s">
        <v>2</v>
      </c>
      <c r="D120" s="8" t="s">
        <v>178</v>
      </c>
      <c r="E120" s="172" t="s">
        <v>114</v>
      </c>
      <c r="F120" s="19">
        <v>10139495</v>
      </c>
    </row>
    <row r="121" spans="1:6" ht="16.5" customHeight="1">
      <c r="A121" s="29" t="s">
        <v>25</v>
      </c>
      <c r="B121" s="41" t="s">
        <v>3</v>
      </c>
      <c r="C121" s="70" t="s">
        <v>2</v>
      </c>
      <c r="D121" s="12" t="s">
        <v>165</v>
      </c>
      <c r="E121" s="167"/>
      <c r="F121" s="18">
        <f>SUM(F122:F129)</f>
        <v>21517696</v>
      </c>
    </row>
    <row r="122" spans="1:6" ht="31.5" customHeight="1">
      <c r="A122" s="80" t="s">
        <v>149</v>
      </c>
      <c r="B122" s="46" t="s">
        <v>3</v>
      </c>
      <c r="C122" s="103" t="s">
        <v>2</v>
      </c>
      <c r="D122" s="8" t="s">
        <v>165</v>
      </c>
      <c r="E122" s="177" t="s">
        <v>151</v>
      </c>
      <c r="F122" s="19">
        <v>16834696</v>
      </c>
    </row>
    <row r="123" spans="1:6" ht="17.25" customHeight="1">
      <c r="A123" s="80" t="s">
        <v>153</v>
      </c>
      <c r="B123" s="46" t="s">
        <v>3</v>
      </c>
      <c r="C123" s="103" t="s">
        <v>2</v>
      </c>
      <c r="D123" s="8" t="s">
        <v>165</v>
      </c>
      <c r="E123" s="177" t="s">
        <v>152</v>
      </c>
      <c r="F123" s="19">
        <v>640000</v>
      </c>
    </row>
    <row r="124" spans="1:6" ht="15" customHeight="1">
      <c r="A124" s="80" t="s">
        <v>111</v>
      </c>
      <c r="B124" s="46" t="s">
        <v>3</v>
      </c>
      <c r="C124" s="103" t="s">
        <v>2</v>
      </c>
      <c r="D124" s="8" t="s">
        <v>165</v>
      </c>
      <c r="E124" s="177" t="s">
        <v>113</v>
      </c>
      <c r="F124" s="19">
        <v>95000</v>
      </c>
    </row>
    <row r="125" spans="1:6" ht="25.5" customHeight="1">
      <c r="A125" s="80" t="s">
        <v>154</v>
      </c>
      <c r="B125" s="46" t="s">
        <v>3</v>
      </c>
      <c r="C125" s="103" t="s">
        <v>2</v>
      </c>
      <c r="D125" s="8" t="s">
        <v>165</v>
      </c>
      <c r="E125" s="177" t="s">
        <v>114</v>
      </c>
      <c r="F125" s="19">
        <v>3378000</v>
      </c>
    </row>
    <row r="126" spans="1:6" ht="24" customHeight="1">
      <c r="A126" s="201" t="s">
        <v>166</v>
      </c>
      <c r="B126" s="228" t="s">
        <v>3</v>
      </c>
      <c r="C126" s="103" t="s">
        <v>2</v>
      </c>
      <c r="D126" s="8" t="s">
        <v>165</v>
      </c>
      <c r="E126" s="177" t="s">
        <v>167</v>
      </c>
      <c r="F126" s="19">
        <f>300000*95%</f>
        <v>285000</v>
      </c>
    </row>
    <row r="127" spans="1:6" ht="63" customHeight="1">
      <c r="A127" s="80" t="s">
        <v>148</v>
      </c>
      <c r="B127" s="46" t="s">
        <v>3</v>
      </c>
      <c r="C127" s="103" t="s">
        <v>2</v>
      </c>
      <c r="D127" s="8" t="s">
        <v>165</v>
      </c>
      <c r="E127" s="177" t="s">
        <v>144</v>
      </c>
      <c r="F127" s="19">
        <v>22082.13</v>
      </c>
    </row>
    <row r="128" spans="1:6" ht="12.75">
      <c r="A128" s="80" t="s">
        <v>143</v>
      </c>
      <c r="B128" s="46" t="s">
        <v>3</v>
      </c>
      <c r="C128" s="103" t="s">
        <v>2</v>
      </c>
      <c r="D128" s="8" t="s">
        <v>165</v>
      </c>
      <c r="E128" s="172" t="s">
        <v>146</v>
      </c>
      <c r="F128" s="19">
        <v>240000</v>
      </c>
    </row>
    <row r="129" spans="1:6" ht="19.5" customHeight="1">
      <c r="A129" s="80" t="s">
        <v>145</v>
      </c>
      <c r="B129" s="46" t="s">
        <v>3</v>
      </c>
      <c r="C129" s="103" t="s">
        <v>2</v>
      </c>
      <c r="D129" s="8" t="s">
        <v>165</v>
      </c>
      <c r="E129" s="172" t="s">
        <v>147</v>
      </c>
      <c r="F129" s="19">
        <v>22917.87</v>
      </c>
    </row>
    <row r="130" spans="1:6" ht="37.5" customHeight="1">
      <c r="A130" s="227" t="s">
        <v>171</v>
      </c>
      <c r="B130" s="229" t="s">
        <v>3</v>
      </c>
      <c r="C130" s="230" t="s">
        <v>2</v>
      </c>
      <c r="D130" s="205" t="s">
        <v>243</v>
      </c>
      <c r="E130" s="215"/>
      <c r="F130" s="216">
        <f>SUM(F131:F135)</f>
        <v>28924000</v>
      </c>
    </row>
    <row r="131" spans="1:6" ht="25.5">
      <c r="A131" s="80" t="s">
        <v>149</v>
      </c>
      <c r="B131" s="46" t="s">
        <v>3</v>
      </c>
      <c r="C131" s="103" t="s">
        <v>2</v>
      </c>
      <c r="D131" s="8" t="s">
        <v>243</v>
      </c>
      <c r="E131" s="177" t="s">
        <v>151</v>
      </c>
      <c r="F131" s="19">
        <v>27100000</v>
      </c>
    </row>
    <row r="132" spans="1:6" ht="12.75">
      <c r="A132" s="80" t="s">
        <v>153</v>
      </c>
      <c r="B132" s="46" t="s">
        <v>3</v>
      </c>
      <c r="C132" s="103" t="s">
        <v>2</v>
      </c>
      <c r="D132" s="8" t="s">
        <v>243</v>
      </c>
      <c r="E132" s="177" t="s">
        <v>152</v>
      </c>
      <c r="F132" s="19">
        <v>122000</v>
      </c>
    </row>
    <row r="133" spans="1:6" ht="15" customHeight="1">
      <c r="A133" s="80" t="s">
        <v>111</v>
      </c>
      <c r="B133" s="46" t="s">
        <v>3</v>
      </c>
      <c r="C133" s="103" t="s">
        <v>2</v>
      </c>
      <c r="D133" s="8" t="s">
        <v>243</v>
      </c>
      <c r="E133" s="177" t="s">
        <v>113</v>
      </c>
      <c r="F133" s="19">
        <v>4000</v>
      </c>
    </row>
    <row r="134" spans="1:6" ht="25.5">
      <c r="A134" s="80" t="s">
        <v>154</v>
      </c>
      <c r="B134" s="46" t="s">
        <v>3</v>
      </c>
      <c r="C134" s="103" t="s">
        <v>2</v>
      </c>
      <c r="D134" s="8" t="s">
        <v>243</v>
      </c>
      <c r="E134" s="177" t="s">
        <v>114</v>
      </c>
      <c r="F134" s="19">
        <v>695000</v>
      </c>
    </row>
    <row r="135" spans="1:6" ht="38.25">
      <c r="A135" s="201" t="s">
        <v>166</v>
      </c>
      <c r="B135" s="228" t="s">
        <v>3</v>
      </c>
      <c r="C135" s="103" t="s">
        <v>2</v>
      </c>
      <c r="D135" s="8" t="s">
        <v>243</v>
      </c>
      <c r="E135" s="177" t="s">
        <v>167</v>
      </c>
      <c r="F135" s="19">
        <v>1003000</v>
      </c>
    </row>
    <row r="136" spans="1:6" ht="25.5">
      <c r="A136" s="35" t="s">
        <v>92</v>
      </c>
      <c r="B136" s="39" t="s">
        <v>3</v>
      </c>
      <c r="C136" s="71" t="s">
        <v>2</v>
      </c>
      <c r="D136" s="32" t="s">
        <v>168</v>
      </c>
      <c r="E136" s="165"/>
      <c r="F136" s="33">
        <f>F137+F138</f>
        <v>1000000</v>
      </c>
    </row>
    <row r="137" spans="1:6" ht="12.75">
      <c r="A137" s="13" t="s">
        <v>153</v>
      </c>
      <c r="B137" s="38" t="s">
        <v>3</v>
      </c>
      <c r="C137" s="69" t="s">
        <v>2</v>
      </c>
      <c r="D137" s="8" t="s">
        <v>168</v>
      </c>
      <c r="E137" s="172" t="s">
        <v>152</v>
      </c>
      <c r="F137" s="19">
        <v>900000</v>
      </c>
    </row>
    <row r="138" spans="1:6" ht="12.75">
      <c r="A138" s="13" t="s">
        <v>108</v>
      </c>
      <c r="B138" s="38" t="s">
        <v>3</v>
      </c>
      <c r="C138" s="69" t="s">
        <v>2</v>
      </c>
      <c r="D138" s="8" t="s">
        <v>168</v>
      </c>
      <c r="E138" s="172" t="s">
        <v>107</v>
      </c>
      <c r="F138" s="19">
        <v>100000</v>
      </c>
    </row>
    <row r="139" spans="1:6" ht="15.75" customHeight="1">
      <c r="A139" s="35" t="s">
        <v>50</v>
      </c>
      <c r="B139" s="39" t="s">
        <v>3</v>
      </c>
      <c r="C139" s="71" t="s">
        <v>2</v>
      </c>
      <c r="D139" s="32" t="s">
        <v>169</v>
      </c>
      <c r="E139" s="165"/>
      <c r="F139" s="33">
        <f>SUM(F140:F142)</f>
        <v>700000</v>
      </c>
    </row>
    <row r="140" spans="1:6" ht="25.5">
      <c r="A140" s="80" t="s">
        <v>154</v>
      </c>
      <c r="B140" s="64" t="s">
        <v>3</v>
      </c>
      <c r="C140" s="8" t="s">
        <v>2</v>
      </c>
      <c r="D140" s="8" t="s">
        <v>169</v>
      </c>
      <c r="E140" s="8" t="s">
        <v>114</v>
      </c>
      <c r="F140" s="19">
        <v>500000</v>
      </c>
    </row>
    <row r="141" spans="1:6" ht="25.5">
      <c r="A141" s="80" t="s">
        <v>149</v>
      </c>
      <c r="B141" s="64" t="s">
        <v>3</v>
      </c>
      <c r="C141" s="8" t="s">
        <v>2</v>
      </c>
      <c r="D141" s="8" t="s">
        <v>169</v>
      </c>
      <c r="E141" s="8" t="s">
        <v>151</v>
      </c>
      <c r="F141" s="19">
        <v>100000</v>
      </c>
    </row>
    <row r="142" spans="1:6" ht="16.5" customHeight="1">
      <c r="A142" s="13" t="s">
        <v>108</v>
      </c>
      <c r="B142" s="64" t="s">
        <v>3</v>
      </c>
      <c r="C142" s="8" t="s">
        <v>2</v>
      </c>
      <c r="D142" s="8" t="s">
        <v>169</v>
      </c>
      <c r="E142" s="8" t="s">
        <v>107</v>
      </c>
      <c r="F142" s="19">
        <v>100000</v>
      </c>
    </row>
    <row r="143" spans="1:6" ht="12.75">
      <c r="A143" s="35" t="s">
        <v>267</v>
      </c>
      <c r="B143" s="39" t="s">
        <v>3</v>
      </c>
      <c r="C143" s="71" t="s">
        <v>2</v>
      </c>
      <c r="D143" s="32" t="s">
        <v>266</v>
      </c>
      <c r="E143" s="165"/>
      <c r="F143" s="33">
        <f>F144</f>
        <v>597000</v>
      </c>
    </row>
    <row r="144" spans="1:6" ht="25.5">
      <c r="A144" s="13" t="s">
        <v>201</v>
      </c>
      <c r="B144" s="38" t="s">
        <v>3</v>
      </c>
      <c r="C144" s="69" t="s">
        <v>2</v>
      </c>
      <c r="D144" s="8" t="s">
        <v>266</v>
      </c>
      <c r="E144" s="8" t="s">
        <v>202</v>
      </c>
      <c r="F144" s="19">
        <v>597000</v>
      </c>
    </row>
    <row r="145" spans="1:6" ht="25.5">
      <c r="A145" s="35" t="s">
        <v>268</v>
      </c>
      <c r="B145" s="39" t="s">
        <v>3</v>
      </c>
      <c r="C145" s="71" t="s">
        <v>2</v>
      </c>
      <c r="D145" s="32" t="s">
        <v>269</v>
      </c>
      <c r="E145" s="165"/>
      <c r="F145" s="33">
        <f>F146</f>
        <v>66000</v>
      </c>
    </row>
    <row r="146" spans="1:6" ht="25.5">
      <c r="A146" s="13" t="s">
        <v>201</v>
      </c>
      <c r="B146" s="38" t="s">
        <v>3</v>
      </c>
      <c r="C146" s="69" t="s">
        <v>2</v>
      </c>
      <c r="D146" s="8" t="s">
        <v>269</v>
      </c>
      <c r="E146" s="8" t="s">
        <v>202</v>
      </c>
      <c r="F146" s="19">
        <v>66000</v>
      </c>
    </row>
    <row r="147" spans="1:6" ht="13.5" customHeight="1">
      <c r="A147" s="35" t="s">
        <v>228</v>
      </c>
      <c r="B147" s="39" t="s">
        <v>3</v>
      </c>
      <c r="C147" s="71" t="s">
        <v>2</v>
      </c>
      <c r="D147" s="32" t="s">
        <v>245</v>
      </c>
      <c r="E147" s="165"/>
      <c r="F147" s="33">
        <f>F148</f>
        <v>3050000</v>
      </c>
    </row>
    <row r="148" spans="1:6" ht="25.5">
      <c r="A148" s="80" t="s">
        <v>154</v>
      </c>
      <c r="B148" s="38" t="s">
        <v>3</v>
      </c>
      <c r="C148" s="69" t="s">
        <v>2</v>
      </c>
      <c r="D148" s="8" t="s">
        <v>245</v>
      </c>
      <c r="E148" s="8" t="s">
        <v>114</v>
      </c>
      <c r="F148" s="19">
        <v>3050000</v>
      </c>
    </row>
    <row r="149" spans="1:6" ht="12.75">
      <c r="A149" s="30" t="s">
        <v>26</v>
      </c>
      <c r="B149" s="44" t="s">
        <v>3</v>
      </c>
      <c r="C149" s="100" t="s">
        <v>9</v>
      </c>
      <c r="D149" s="7"/>
      <c r="E149" s="187"/>
      <c r="F149" s="22">
        <f>F150+F158+F160+F167+F169+F171+F173+F176+F180+F189+F191</f>
        <v>185963505</v>
      </c>
    </row>
    <row r="150" spans="1:6" ht="51">
      <c r="A150" s="35" t="s">
        <v>58</v>
      </c>
      <c r="B150" s="45" t="s">
        <v>3</v>
      </c>
      <c r="C150" s="102" t="s">
        <v>9</v>
      </c>
      <c r="D150" s="32" t="s">
        <v>170</v>
      </c>
      <c r="E150" s="185"/>
      <c r="F150" s="33">
        <f>SUM(F151:F157)</f>
        <v>12411000</v>
      </c>
    </row>
    <row r="151" spans="1:6" ht="28.5" customHeight="1">
      <c r="A151" s="80" t="s">
        <v>149</v>
      </c>
      <c r="B151" s="46" t="s">
        <v>3</v>
      </c>
      <c r="C151" s="103" t="s">
        <v>9</v>
      </c>
      <c r="D151" s="8" t="s">
        <v>170</v>
      </c>
      <c r="E151" s="177" t="s">
        <v>151</v>
      </c>
      <c r="F151" s="19">
        <v>8000000</v>
      </c>
    </row>
    <row r="152" spans="1:6" ht="12.75">
      <c r="A152" s="80" t="s">
        <v>153</v>
      </c>
      <c r="B152" s="46" t="s">
        <v>3</v>
      </c>
      <c r="C152" s="103" t="s">
        <v>9</v>
      </c>
      <c r="D152" s="8" t="s">
        <v>170</v>
      </c>
      <c r="E152" s="177" t="s">
        <v>152</v>
      </c>
      <c r="F152" s="19">
        <v>120000</v>
      </c>
    </row>
    <row r="153" spans="1:6" ht="20.25" customHeight="1">
      <c r="A153" s="80" t="s">
        <v>111</v>
      </c>
      <c r="B153" s="46" t="s">
        <v>3</v>
      </c>
      <c r="C153" s="103" t="s">
        <v>9</v>
      </c>
      <c r="D153" s="8" t="s">
        <v>170</v>
      </c>
      <c r="E153" s="177" t="s">
        <v>113</v>
      </c>
      <c r="F153" s="19">
        <v>100000</v>
      </c>
    </row>
    <row r="154" spans="1:6" ht="25.5" customHeight="1">
      <c r="A154" s="80" t="s">
        <v>154</v>
      </c>
      <c r="B154" s="46" t="s">
        <v>3</v>
      </c>
      <c r="C154" s="103" t="s">
        <v>9</v>
      </c>
      <c r="D154" s="8" t="s">
        <v>170</v>
      </c>
      <c r="E154" s="177" t="s">
        <v>114</v>
      </c>
      <c r="F154" s="19">
        <v>3916000</v>
      </c>
    </row>
    <row r="155" spans="1:6" ht="21.75" customHeight="1">
      <c r="A155" s="80" t="s">
        <v>173</v>
      </c>
      <c r="B155" s="46" t="s">
        <v>3</v>
      </c>
      <c r="C155" s="103" t="s">
        <v>9</v>
      </c>
      <c r="D155" s="8" t="s">
        <v>170</v>
      </c>
      <c r="E155" s="177" t="s">
        <v>174</v>
      </c>
      <c r="F155" s="19">
        <v>230000</v>
      </c>
    </row>
    <row r="156" spans="1:6" ht="18.75" customHeight="1">
      <c r="A156" s="80" t="s">
        <v>143</v>
      </c>
      <c r="B156" s="46" t="s">
        <v>3</v>
      </c>
      <c r="C156" s="103" t="s">
        <v>9</v>
      </c>
      <c r="D156" s="8" t="s">
        <v>170</v>
      </c>
      <c r="E156" s="172" t="s">
        <v>146</v>
      </c>
      <c r="F156" s="19">
        <v>35000</v>
      </c>
    </row>
    <row r="157" spans="1:6" ht="12.75">
      <c r="A157" s="80" t="s">
        <v>145</v>
      </c>
      <c r="B157" s="46" t="s">
        <v>3</v>
      </c>
      <c r="C157" s="103" t="s">
        <v>9</v>
      </c>
      <c r="D157" s="8" t="s">
        <v>170</v>
      </c>
      <c r="E157" s="172" t="s">
        <v>147</v>
      </c>
      <c r="F157" s="19">
        <v>10000</v>
      </c>
    </row>
    <row r="158" spans="1:6" ht="14.25" customHeight="1">
      <c r="A158" s="197" t="s">
        <v>179</v>
      </c>
      <c r="B158" s="231" t="s">
        <v>3</v>
      </c>
      <c r="C158" s="232" t="s">
        <v>9</v>
      </c>
      <c r="D158" s="198" t="s">
        <v>180</v>
      </c>
      <c r="E158" s="199"/>
      <c r="F158" s="200">
        <f>F159</f>
        <v>2350000</v>
      </c>
    </row>
    <row r="159" spans="1:6" ht="25.5">
      <c r="A159" s="80" t="s">
        <v>154</v>
      </c>
      <c r="B159" s="46" t="s">
        <v>3</v>
      </c>
      <c r="C159" s="103" t="s">
        <v>9</v>
      </c>
      <c r="D159" s="8" t="s">
        <v>180</v>
      </c>
      <c r="E159" s="172" t="s">
        <v>114</v>
      </c>
      <c r="F159" s="19">
        <v>2350000</v>
      </c>
    </row>
    <row r="160" spans="1:6" ht="12.75">
      <c r="A160" s="29" t="s">
        <v>27</v>
      </c>
      <c r="B160" s="47" t="s">
        <v>3</v>
      </c>
      <c r="C160" s="101" t="s">
        <v>9</v>
      </c>
      <c r="D160" s="12" t="s">
        <v>175</v>
      </c>
      <c r="E160" s="188"/>
      <c r="F160" s="18">
        <f>SUM(F161:F166)</f>
        <v>12189000</v>
      </c>
    </row>
    <row r="161" spans="1:6" ht="17.25" customHeight="1">
      <c r="A161" s="80" t="s">
        <v>111</v>
      </c>
      <c r="B161" s="46" t="s">
        <v>3</v>
      </c>
      <c r="C161" s="103" t="s">
        <v>9</v>
      </c>
      <c r="D161" s="8" t="s">
        <v>175</v>
      </c>
      <c r="E161" s="177" t="s">
        <v>113</v>
      </c>
      <c r="F161" s="19"/>
    </row>
    <row r="162" spans="1:6" ht="25.5">
      <c r="A162" s="80" t="s">
        <v>154</v>
      </c>
      <c r="B162" s="46" t="s">
        <v>3</v>
      </c>
      <c r="C162" s="103" t="s">
        <v>9</v>
      </c>
      <c r="D162" s="8" t="s">
        <v>175</v>
      </c>
      <c r="E162" s="177" t="s">
        <v>114</v>
      </c>
      <c r="F162" s="19">
        <v>2604000</v>
      </c>
    </row>
    <row r="163" spans="1:6" ht="38.25">
      <c r="A163" s="201" t="s">
        <v>166</v>
      </c>
      <c r="B163" s="228" t="s">
        <v>3</v>
      </c>
      <c r="C163" s="103" t="s">
        <v>9</v>
      </c>
      <c r="D163" s="8" t="s">
        <v>175</v>
      </c>
      <c r="E163" s="177" t="s">
        <v>167</v>
      </c>
      <c r="F163" s="19">
        <v>8860000</v>
      </c>
    </row>
    <row r="164" spans="1:6" ht="67.5" customHeight="1">
      <c r="A164" s="255" t="s">
        <v>148</v>
      </c>
      <c r="B164" s="228" t="s">
        <v>3</v>
      </c>
      <c r="C164" s="103" t="s">
        <v>9</v>
      </c>
      <c r="D164" s="8" t="s">
        <v>175</v>
      </c>
      <c r="E164" s="177" t="s">
        <v>144</v>
      </c>
      <c r="F164" s="19">
        <v>104000</v>
      </c>
    </row>
    <row r="165" spans="1:6" ht="12.75">
      <c r="A165" s="255" t="s">
        <v>143</v>
      </c>
      <c r="B165" s="228" t="s">
        <v>3</v>
      </c>
      <c r="C165" s="103" t="s">
        <v>9</v>
      </c>
      <c r="D165" s="8" t="s">
        <v>175</v>
      </c>
      <c r="E165" s="172" t="s">
        <v>146</v>
      </c>
      <c r="F165" s="19">
        <v>521000</v>
      </c>
    </row>
    <row r="166" spans="1:6" ht="12.75">
      <c r="A166" s="255" t="s">
        <v>145</v>
      </c>
      <c r="B166" s="228" t="s">
        <v>3</v>
      </c>
      <c r="C166" s="103" t="s">
        <v>9</v>
      </c>
      <c r="D166" s="8" t="s">
        <v>175</v>
      </c>
      <c r="E166" s="172" t="s">
        <v>147</v>
      </c>
      <c r="F166" s="19">
        <v>100000</v>
      </c>
    </row>
    <row r="167" spans="1:6" ht="12.75">
      <c r="A167" s="256" t="s">
        <v>228</v>
      </c>
      <c r="B167" s="63" t="s">
        <v>3</v>
      </c>
      <c r="C167" s="71" t="s">
        <v>9</v>
      </c>
      <c r="D167" s="32" t="s">
        <v>245</v>
      </c>
      <c r="E167" s="165"/>
      <c r="F167" s="33">
        <f>F168</f>
        <v>5109000</v>
      </c>
    </row>
    <row r="168" spans="1:6" ht="25.5">
      <c r="A168" s="255" t="s">
        <v>154</v>
      </c>
      <c r="B168" s="64" t="s">
        <v>3</v>
      </c>
      <c r="C168" s="69" t="s">
        <v>9</v>
      </c>
      <c r="D168" s="8" t="s">
        <v>245</v>
      </c>
      <c r="E168" s="8" t="s">
        <v>114</v>
      </c>
      <c r="F168" s="19">
        <v>5109000</v>
      </c>
    </row>
    <row r="169" spans="1:6" ht="12.75">
      <c r="A169" s="257" t="s">
        <v>28</v>
      </c>
      <c r="B169" s="67" t="s">
        <v>3</v>
      </c>
      <c r="C169" s="101" t="s">
        <v>9</v>
      </c>
      <c r="D169" s="12" t="s">
        <v>176</v>
      </c>
      <c r="E169" s="188"/>
      <c r="F169" s="18">
        <f>F170</f>
        <v>17444000</v>
      </c>
    </row>
    <row r="170" spans="1:6" ht="38.25">
      <c r="A170" s="201" t="s">
        <v>166</v>
      </c>
      <c r="B170" s="228" t="s">
        <v>3</v>
      </c>
      <c r="C170" s="103" t="s">
        <v>9</v>
      </c>
      <c r="D170" s="8" t="s">
        <v>176</v>
      </c>
      <c r="E170" s="186" t="s">
        <v>167</v>
      </c>
      <c r="F170" s="19">
        <v>17444000</v>
      </c>
    </row>
    <row r="171" spans="1:6" ht="18" customHeight="1">
      <c r="A171" s="257" t="s">
        <v>181</v>
      </c>
      <c r="B171" s="67" t="s">
        <v>3</v>
      </c>
      <c r="C171" s="101" t="s">
        <v>9</v>
      </c>
      <c r="D171" s="12" t="s">
        <v>182</v>
      </c>
      <c r="E171" s="188"/>
      <c r="F171" s="18">
        <f>F172</f>
        <v>195505</v>
      </c>
    </row>
    <row r="172" spans="1:6" ht="23.25" customHeight="1">
      <c r="A172" s="255" t="s">
        <v>154</v>
      </c>
      <c r="B172" s="228" t="s">
        <v>3</v>
      </c>
      <c r="C172" s="103" t="s">
        <v>9</v>
      </c>
      <c r="D172" s="8" t="s">
        <v>182</v>
      </c>
      <c r="E172" s="186" t="s">
        <v>114</v>
      </c>
      <c r="F172" s="19">
        <v>195505</v>
      </c>
    </row>
    <row r="173" spans="1:6" ht="25.5">
      <c r="A173" s="35" t="s">
        <v>92</v>
      </c>
      <c r="B173" s="39" t="s">
        <v>3</v>
      </c>
      <c r="C173" s="71" t="s">
        <v>9</v>
      </c>
      <c r="D173" s="32" t="s">
        <v>168</v>
      </c>
      <c r="E173" s="165"/>
      <c r="F173" s="33">
        <f>F174+F175</f>
        <v>5521000</v>
      </c>
    </row>
    <row r="174" spans="1:6" ht="25.5" customHeight="1">
      <c r="A174" s="13" t="s">
        <v>153</v>
      </c>
      <c r="B174" s="38" t="s">
        <v>3</v>
      </c>
      <c r="C174" s="69" t="s">
        <v>9</v>
      </c>
      <c r="D174" s="8" t="s">
        <v>168</v>
      </c>
      <c r="E174" s="172" t="s">
        <v>152</v>
      </c>
      <c r="F174" s="23">
        <v>4290000</v>
      </c>
    </row>
    <row r="175" spans="1:6" ht="12.75">
      <c r="A175" s="13" t="s">
        <v>108</v>
      </c>
      <c r="B175" s="38" t="s">
        <v>3</v>
      </c>
      <c r="C175" s="69" t="s">
        <v>9</v>
      </c>
      <c r="D175" s="8" t="s">
        <v>168</v>
      </c>
      <c r="E175" s="172" t="s">
        <v>107</v>
      </c>
      <c r="F175" s="19">
        <v>1231000</v>
      </c>
    </row>
    <row r="176" spans="1:6" ht="12.75">
      <c r="A176" s="35" t="s">
        <v>50</v>
      </c>
      <c r="B176" s="39" t="s">
        <v>3</v>
      </c>
      <c r="C176" s="71" t="s">
        <v>9</v>
      </c>
      <c r="D176" s="32" t="s">
        <v>169</v>
      </c>
      <c r="E176" s="165"/>
      <c r="F176" s="33">
        <f>SUM(F177:F179)</f>
        <v>107000</v>
      </c>
    </row>
    <row r="177" spans="1:6" ht="25.5">
      <c r="A177" s="80" t="s">
        <v>154</v>
      </c>
      <c r="B177" s="64" t="s">
        <v>3</v>
      </c>
      <c r="C177" s="8" t="s">
        <v>9</v>
      </c>
      <c r="D177" s="8" t="s">
        <v>169</v>
      </c>
      <c r="E177" s="8" t="s">
        <v>114</v>
      </c>
      <c r="F177" s="19">
        <v>72000</v>
      </c>
    </row>
    <row r="178" spans="1:6" ht="25.5">
      <c r="A178" s="80" t="s">
        <v>149</v>
      </c>
      <c r="B178" s="64" t="s">
        <v>3</v>
      </c>
      <c r="C178" s="8" t="s">
        <v>9</v>
      </c>
      <c r="D178" s="8" t="s">
        <v>169</v>
      </c>
      <c r="E178" s="8" t="s">
        <v>151</v>
      </c>
      <c r="F178" s="19">
        <v>15000</v>
      </c>
    </row>
    <row r="179" spans="1:6" ht="12.75">
      <c r="A179" s="13" t="s">
        <v>108</v>
      </c>
      <c r="B179" s="64" t="s">
        <v>3</v>
      </c>
      <c r="C179" s="8" t="s">
        <v>9</v>
      </c>
      <c r="D179" s="8" t="s">
        <v>169</v>
      </c>
      <c r="E179" s="8" t="s">
        <v>107</v>
      </c>
      <c r="F179" s="19">
        <v>20000</v>
      </c>
    </row>
    <row r="180" spans="1:6" ht="51.75" customHeight="1">
      <c r="A180" s="234" t="s">
        <v>183</v>
      </c>
      <c r="B180" s="233" t="s">
        <v>3</v>
      </c>
      <c r="C180" s="101" t="s">
        <v>9</v>
      </c>
      <c r="D180" s="198" t="s">
        <v>172</v>
      </c>
      <c r="E180" s="188"/>
      <c r="F180" s="18">
        <f>SUM(F181:F188)</f>
        <v>129995000</v>
      </c>
    </row>
    <row r="181" spans="1:6" ht="25.5">
      <c r="A181" s="80" t="s">
        <v>149</v>
      </c>
      <c r="B181" s="64" t="s">
        <v>3</v>
      </c>
      <c r="C181" s="8" t="s">
        <v>9</v>
      </c>
      <c r="D181" s="8" t="s">
        <v>172</v>
      </c>
      <c r="E181" s="177" t="s">
        <v>151</v>
      </c>
      <c r="F181" s="19">
        <v>69085000</v>
      </c>
    </row>
    <row r="182" spans="1:6" ht="12.75">
      <c r="A182" s="80" t="s">
        <v>153</v>
      </c>
      <c r="B182" s="64" t="s">
        <v>3</v>
      </c>
      <c r="C182" s="8" t="s">
        <v>9</v>
      </c>
      <c r="D182" s="8" t="s">
        <v>172</v>
      </c>
      <c r="E182" s="177" t="s">
        <v>152</v>
      </c>
      <c r="F182" s="19">
        <v>946000</v>
      </c>
    </row>
    <row r="183" spans="1:6" ht="25.5">
      <c r="A183" s="80" t="s">
        <v>111</v>
      </c>
      <c r="B183" s="64" t="s">
        <v>3</v>
      </c>
      <c r="C183" s="8" t="s">
        <v>9</v>
      </c>
      <c r="D183" s="8" t="s">
        <v>172</v>
      </c>
      <c r="E183" s="177" t="s">
        <v>113</v>
      </c>
      <c r="F183" s="19"/>
    </row>
    <row r="184" spans="1:6" ht="25.5">
      <c r="A184" s="80" t="s">
        <v>154</v>
      </c>
      <c r="B184" s="64" t="s">
        <v>3</v>
      </c>
      <c r="C184" s="8" t="s">
        <v>9</v>
      </c>
      <c r="D184" s="8" t="s">
        <v>172</v>
      </c>
      <c r="E184" s="177" t="s">
        <v>114</v>
      </c>
      <c r="F184" s="19">
        <v>1883000</v>
      </c>
    </row>
    <row r="185" spans="1:6" ht="38.25">
      <c r="A185" s="201" t="s">
        <v>166</v>
      </c>
      <c r="B185" s="64" t="s">
        <v>3</v>
      </c>
      <c r="C185" s="8" t="s">
        <v>9</v>
      </c>
      <c r="D185" s="8" t="s">
        <v>172</v>
      </c>
      <c r="E185" s="177" t="s">
        <v>167</v>
      </c>
      <c r="F185" s="19">
        <v>57951000</v>
      </c>
    </row>
    <row r="186" spans="1:6" ht="63.75">
      <c r="A186" s="80" t="s">
        <v>148</v>
      </c>
      <c r="B186" s="64" t="s">
        <v>3</v>
      </c>
      <c r="C186" s="8" t="s">
        <v>9</v>
      </c>
      <c r="D186" s="8" t="s">
        <v>172</v>
      </c>
      <c r="E186" s="177" t="s">
        <v>144</v>
      </c>
      <c r="F186" s="19"/>
    </row>
    <row r="187" spans="1:6" ht="12.75">
      <c r="A187" s="80" t="s">
        <v>143</v>
      </c>
      <c r="B187" s="64" t="s">
        <v>3</v>
      </c>
      <c r="C187" s="8" t="s">
        <v>9</v>
      </c>
      <c r="D187" s="8" t="s">
        <v>172</v>
      </c>
      <c r="E187" s="172" t="s">
        <v>146</v>
      </c>
      <c r="F187" s="19">
        <v>108000</v>
      </c>
    </row>
    <row r="188" spans="1:6" ht="12.75">
      <c r="A188" s="80" t="s">
        <v>145</v>
      </c>
      <c r="B188" s="64" t="s">
        <v>3</v>
      </c>
      <c r="C188" s="8" t="s">
        <v>9</v>
      </c>
      <c r="D188" s="8" t="s">
        <v>172</v>
      </c>
      <c r="E188" s="172" t="s">
        <v>147</v>
      </c>
      <c r="F188" s="19">
        <v>22000</v>
      </c>
    </row>
    <row r="189" spans="1:6" ht="38.25">
      <c r="A189" s="234" t="s">
        <v>270</v>
      </c>
      <c r="B189" s="233" t="s">
        <v>3</v>
      </c>
      <c r="C189" s="101" t="s">
        <v>9</v>
      </c>
      <c r="D189" s="198" t="s">
        <v>271</v>
      </c>
      <c r="E189" s="188"/>
      <c r="F189" s="18">
        <f>F190</f>
        <v>52000</v>
      </c>
    </row>
    <row r="190" spans="1:6" ht="29.25" customHeight="1">
      <c r="A190" s="80" t="s">
        <v>149</v>
      </c>
      <c r="B190" s="64" t="s">
        <v>3</v>
      </c>
      <c r="C190" s="8" t="s">
        <v>9</v>
      </c>
      <c r="D190" s="8" t="s">
        <v>271</v>
      </c>
      <c r="E190" s="177" t="s">
        <v>151</v>
      </c>
      <c r="F190" s="19">
        <v>52000</v>
      </c>
    </row>
    <row r="191" spans="1:6" ht="25.5">
      <c r="A191" s="234" t="s">
        <v>272</v>
      </c>
      <c r="B191" s="233" t="s">
        <v>3</v>
      </c>
      <c r="C191" s="101" t="s">
        <v>9</v>
      </c>
      <c r="D191" s="198" t="s">
        <v>273</v>
      </c>
      <c r="E191" s="188"/>
      <c r="F191" s="18">
        <f>F192+F193</f>
        <v>590000</v>
      </c>
    </row>
    <row r="192" spans="1:6" ht="24.75" customHeight="1">
      <c r="A192" s="80" t="s">
        <v>154</v>
      </c>
      <c r="B192" s="64" t="s">
        <v>3</v>
      </c>
      <c r="C192" s="8" t="s">
        <v>9</v>
      </c>
      <c r="D192" s="8" t="s">
        <v>273</v>
      </c>
      <c r="E192" s="177" t="s">
        <v>114</v>
      </c>
      <c r="F192" s="19">
        <f>257140+31860</f>
        <v>289000</v>
      </c>
    </row>
    <row r="193" spans="1:6" ht="15.75" customHeight="1">
      <c r="A193" s="13" t="s">
        <v>108</v>
      </c>
      <c r="B193" s="64" t="s">
        <v>3</v>
      </c>
      <c r="C193" s="8" t="s">
        <v>9</v>
      </c>
      <c r="D193" s="8" t="s">
        <v>273</v>
      </c>
      <c r="E193" s="177" t="s">
        <v>107</v>
      </c>
      <c r="F193" s="19">
        <v>301000</v>
      </c>
    </row>
    <row r="194" spans="1:6" ht="12.75">
      <c r="A194" s="155" t="s">
        <v>104</v>
      </c>
      <c r="B194" s="156" t="s">
        <v>3</v>
      </c>
      <c r="C194" s="166" t="s">
        <v>3</v>
      </c>
      <c r="D194" s="157"/>
      <c r="E194" s="189"/>
      <c r="F194" s="158">
        <f>F195+F199+F202</f>
        <v>2668400</v>
      </c>
    </row>
    <row r="195" spans="1:6" ht="12.75">
      <c r="A195" s="112" t="s">
        <v>105</v>
      </c>
      <c r="B195" s="66" t="s">
        <v>3</v>
      </c>
      <c r="C195" s="71" t="s">
        <v>3</v>
      </c>
      <c r="D195" s="32" t="s">
        <v>184</v>
      </c>
      <c r="E195" s="62"/>
      <c r="F195" s="33">
        <f>SUM(F196:F198)</f>
        <v>313999.99999999994</v>
      </c>
    </row>
    <row r="196" spans="1:6" ht="27.75" customHeight="1">
      <c r="A196" s="80" t="s">
        <v>149</v>
      </c>
      <c r="B196" s="46" t="s">
        <v>3</v>
      </c>
      <c r="C196" s="103" t="s">
        <v>3</v>
      </c>
      <c r="D196" s="8" t="s">
        <v>184</v>
      </c>
      <c r="E196" s="172" t="s">
        <v>151</v>
      </c>
      <c r="F196" s="19">
        <v>5423.97</v>
      </c>
    </row>
    <row r="197" spans="1:6" ht="27.75" customHeight="1">
      <c r="A197" s="80" t="s">
        <v>154</v>
      </c>
      <c r="B197" s="46" t="s">
        <v>3</v>
      </c>
      <c r="C197" s="103" t="s">
        <v>3</v>
      </c>
      <c r="D197" s="8" t="s">
        <v>184</v>
      </c>
      <c r="E197" s="186" t="s">
        <v>114</v>
      </c>
      <c r="F197" s="19">
        <v>303152.06</v>
      </c>
    </row>
    <row r="198" spans="1:6" ht="14.25" customHeight="1">
      <c r="A198" s="13" t="s">
        <v>108</v>
      </c>
      <c r="B198" s="46" t="s">
        <v>3</v>
      </c>
      <c r="C198" s="103" t="s">
        <v>3</v>
      </c>
      <c r="D198" s="8" t="s">
        <v>184</v>
      </c>
      <c r="E198" s="186" t="s">
        <v>107</v>
      </c>
      <c r="F198" s="19">
        <v>5423.97</v>
      </c>
    </row>
    <row r="199" spans="1:6" ht="15.75" customHeight="1">
      <c r="A199" s="112" t="s">
        <v>274</v>
      </c>
      <c r="B199" s="66" t="s">
        <v>3</v>
      </c>
      <c r="C199" s="71" t="s">
        <v>3</v>
      </c>
      <c r="D199" s="32" t="s">
        <v>275</v>
      </c>
      <c r="E199" s="62"/>
      <c r="F199" s="33">
        <f>SUM(F200:F201)</f>
        <v>2119000</v>
      </c>
    </row>
    <row r="200" spans="1:6" ht="27.75" customHeight="1">
      <c r="A200" s="80" t="s">
        <v>154</v>
      </c>
      <c r="B200" s="46" t="s">
        <v>3</v>
      </c>
      <c r="C200" s="103" t="s">
        <v>3</v>
      </c>
      <c r="D200" s="8" t="s">
        <v>275</v>
      </c>
      <c r="E200" s="172" t="s">
        <v>114</v>
      </c>
      <c r="F200" s="19">
        <v>943485</v>
      </c>
    </row>
    <row r="201" spans="1:6" ht="12.75">
      <c r="A201" s="13" t="s">
        <v>108</v>
      </c>
      <c r="B201" s="46" t="s">
        <v>3</v>
      </c>
      <c r="C201" s="103" t="s">
        <v>3</v>
      </c>
      <c r="D201" s="8" t="s">
        <v>275</v>
      </c>
      <c r="E201" s="186" t="s">
        <v>107</v>
      </c>
      <c r="F201" s="19">
        <v>1175515</v>
      </c>
    </row>
    <row r="202" spans="1:6" ht="25.5">
      <c r="A202" s="112" t="s">
        <v>276</v>
      </c>
      <c r="B202" s="66" t="s">
        <v>3</v>
      </c>
      <c r="C202" s="71" t="s">
        <v>3</v>
      </c>
      <c r="D202" s="32" t="s">
        <v>277</v>
      </c>
      <c r="E202" s="62"/>
      <c r="F202" s="33">
        <f>SUM(F203:F204)</f>
        <v>235400</v>
      </c>
    </row>
    <row r="203" spans="1:6" ht="25.5">
      <c r="A203" s="80" t="s">
        <v>154</v>
      </c>
      <c r="B203" s="46" t="s">
        <v>3</v>
      </c>
      <c r="C203" s="103" t="s">
        <v>3</v>
      </c>
      <c r="D203" s="8" t="s">
        <v>277</v>
      </c>
      <c r="E203" s="172" t="s">
        <v>114</v>
      </c>
      <c r="F203" s="19">
        <v>104789</v>
      </c>
    </row>
    <row r="204" spans="1:6" ht="12.75">
      <c r="A204" s="13" t="s">
        <v>108</v>
      </c>
      <c r="B204" s="46" t="s">
        <v>3</v>
      </c>
      <c r="C204" s="103" t="s">
        <v>3</v>
      </c>
      <c r="D204" s="8" t="s">
        <v>277</v>
      </c>
      <c r="E204" s="186" t="s">
        <v>107</v>
      </c>
      <c r="F204" s="19">
        <v>130611</v>
      </c>
    </row>
    <row r="205" spans="1:6" ht="12.75">
      <c r="A205" s="30" t="s">
        <v>29</v>
      </c>
      <c r="B205" s="44" t="s">
        <v>3</v>
      </c>
      <c r="C205" s="92" t="s">
        <v>5</v>
      </c>
      <c r="D205" s="7"/>
      <c r="E205" s="164"/>
      <c r="F205" s="20">
        <f>F206+F214+F216+F219</f>
        <v>18682435</v>
      </c>
    </row>
    <row r="206" spans="1:6" ht="12.75">
      <c r="A206" s="29" t="s">
        <v>185</v>
      </c>
      <c r="B206" s="47" t="s">
        <v>3</v>
      </c>
      <c r="C206" s="70" t="s">
        <v>5</v>
      </c>
      <c r="D206" s="12" t="s">
        <v>186</v>
      </c>
      <c r="E206" s="167"/>
      <c r="F206" s="18">
        <f>SUM(F207:F213)</f>
        <v>9849100</v>
      </c>
    </row>
    <row r="207" spans="1:6" ht="25.5">
      <c r="A207" s="80" t="s">
        <v>149</v>
      </c>
      <c r="B207" s="46" t="s">
        <v>3</v>
      </c>
      <c r="C207" s="69" t="s">
        <v>5</v>
      </c>
      <c r="D207" s="8" t="s">
        <v>186</v>
      </c>
      <c r="E207" s="177" t="s">
        <v>151</v>
      </c>
      <c r="F207" s="19">
        <f>9190000*95%</f>
        <v>8730500</v>
      </c>
    </row>
    <row r="208" spans="1:6" ht="12.75">
      <c r="A208" s="80" t="s">
        <v>153</v>
      </c>
      <c r="B208" s="46" t="s">
        <v>3</v>
      </c>
      <c r="C208" s="69" t="s">
        <v>5</v>
      </c>
      <c r="D208" s="8" t="s">
        <v>186</v>
      </c>
      <c r="E208" s="177" t="s">
        <v>152</v>
      </c>
      <c r="F208" s="19">
        <v>130000</v>
      </c>
    </row>
    <row r="209" spans="1:6" ht="25.5">
      <c r="A209" s="80" t="s">
        <v>111</v>
      </c>
      <c r="B209" s="46" t="s">
        <v>3</v>
      </c>
      <c r="C209" s="69" t="s">
        <v>5</v>
      </c>
      <c r="D209" s="8" t="s">
        <v>186</v>
      </c>
      <c r="E209" s="177" t="s">
        <v>113</v>
      </c>
      <c r="F209" s="19">
        <v>100000</v>
      </c>
    </row>
    <row r="210" spans="1:6" ht="25.5">
      <c r="A210" s="80" t="s">
        <v>154</v>
      </c>
      <c r="B210" s="46" t="s">
        <v>3</v>
      </c>
      <c r="C210" s="69" t="s">
        <v>5</v>
      </c>
      <c r="D210" s="8" t="s">
        <v>186</v>
      </c>
      <c r="E210" s="177" t="s">
        <v>114</v>
      </c>
      <c r="F210" s="19">
        <v>510000</v>
      </c>
    </row>
    <row r="211" spans="1:6" ht="12.75">
      <c r="A211" s="80" t="s">
        <v>143</v>
      </c>
      <c r="B211" s="46" t="s">
        <v>3</v>
      </c>
      <c r="C211" s="69" t="s">
        <v>5</v>
      </c>
      <c r="D211" s="8" t="s">
        <v>186</v>
      </c>
      <c r="E211" s="172" t="s">
        <v>146</v>
      </c>
      <c r="F211" s="19">
        <v>40000</v>
      </c>
    </row>
    <row r="212" spans="1:6" ht="12.75">
      <c r="A212" s="80" t="s">
        <v>145</v>
      </c>
      <c r="B212" s="46" t="s">
        <v>3</v>
      </c>
      <c r="C212" s="69" t="s">
        <v>5</v>
      </c>
      <c r="D212" s="8" t="s">
        <v>186</v>
      </c>
      <c r="E212" s="172" t="s">
        <v>147</v>
      </c>
      <c r="F212" s="19">
        <v>30000</v>
      </c>
    </row>
    <row r="213" spans="1:6" ht="12.75">
      <c r="A213" s="95" t="s">
        <v>142</v>
      </c>
      <c r="B213" s="46" t="s">
        <v>3</v>
      </c>
      <c r="C213" s="69" t="s">
        <v>5</v>
      </c>
      <c r="D213" s="8" t="s">
        <v>186</v>
      </c>
      <c r="E213" s="172" t="s">
        <v>97</v>
      </c>
      <c r="F213" s="19">
        <v>308600</v>
      </c>
    </row>
    <row r="214" spans="1:6" ht="25.5">
      <c r="A214" s="35" t="s">
        <v>278</v>
      </c>
      <c r="B214" s="45" t="s">
        <v>3</v>
      </c>
      <c r="C214" s="71" t="s">
        <v>5</v>
      </c>
      <c r="D214" s="32" t="s">
        <v>245</v>
      </c>
      <c r="E214" s="165"/>
      <c r="F214" s="33">
        <f>F215</f>
        <v>833335</v>
      </c>
    </row>
    <row r="215" spans="1:6" ht="25.5">
      <c r="A215" s="80" t="s">
        <v>154</v>
      </c>
      <c r="B215" s="46" t="s">
        <v>3</v>
      </c>
      <c r="C215" s="69" t="s">
        <v>5</v>
      </c>
      <c r="D215" s="8" t="s">
        <v>245</v>
      </c>
      <c r="E215" s="177" t="s">
        <v>114</v>
      </c>
      <c r="F215" s="19">
        <v>833335</v>
      </c>
    </row>
    <row r="216" spans="1:6" ht="12.75">
      <c r="A216" s="35" t="s">
        <v>187</v>
      </c>
      <c r="B216" s="45" t="s">
        <v>3</v>
      </c>
      <c r="C216" s="71" t="s">
        <v>5</v>
      </c>
      <c r="D216" s="32" t="s">
        <v>188</v>
      </c>
      <c r="E216" s="165"/>
      <c r="F216" s="33">
        <f>F217+F218</f>
        <v>5600000</v>
      </c>
    </row>
    <row r="217" spans="1:6" ht="25.5">
      <c r="A217" s="80" t="s">
        <v>154</v>
      </c>
      <c r="B217" s="46" t="s">
        <v>3</v>
      </c>
      <c r="C217" s="69" t="s">
        <v>5</v>
      </c>
      <c r="D217" s="8" t="s">
        <v>188</v>
      </c>
      <c r="E217" s="177" t="s">
        <v>114</v>
      </c>
      <c r="F217" s="19">
        <v>5600000</v>
      </c>
    </row>
    <row r="218" spans="1:6" ht="12.75">
      <c r="A218" s="13" t="s">
        <v>108</v>
      </c>
      <c r="B218" s="46" t="s">
        <v>3</v>
      </c>
      <c r="C218" s="69" t="s">
        <v>5</v>
      </c>
      <c r="D218" s="8" t="s">
        <v>188</v>
      </c>
      <c r="E218" s="177" t="s">
        <v>107</v>
      </c>
      <c r="F218" s="19"/>
    </row>
    <row r="219" spans="1:6" ht="12.75">
      <c r="A219" s="35" t="s">
        <v>90</v>
      </c>
      <c r="B219" s="45" t="s">
        <v>3</v>
      </c>
      <c r="C219" s="71" t="s">
        <v>5</v>
      </c>
      <c r="D219" s="32" t="s">
        <v>189</v>
      </c>
      <c r="E219" s="165"/>
      <c r="F219" s="33">
        <f>F220+F221</f>
        <v>2400000</v>
      </c>
    </row>
    <row r="220" spans="1:6" ht="25.5">
      <c r="A220" s="80" t="s">
        <v>154</v>
      </c>
      <c r="B220" s="46" t="s">
        <v>3</v>
      </c>
      <c r="C220" s="69" t="s">
        <v>5</v>
      </c>
      <c r="D220" s="8" t="s">
        <v>189</v>
      </c>
      <c r="E220" s="177" t="s">
        <v>114</v>
      </c>
      <c r="F220" s="19">
        <v>2400000</v>
      </c>
    </row>
    <row r="221" spans="1:6" ht="12.75">
      <c r="A221" s="13" t="s">
        <v>108</v>
      </c>
      <c r="B221" s="46" t="s">
        <v>3</v>
      </c>
      <c r="C221" s="69" t="s">
        <v>5</v>
      </c>
      <c r="D221" s="8" t="s">
        <v>189</v>
      </c>
      <c r="E221" s="177" t="s">
        <v>107</v>
      </c>
      <c r="F221" s="19"/>
    </row>
    <row r="222" spans="1:6" ht="15.75">
      <c r="A222" s="57" t="s">
        <v>82</v>
      </c>
      <c r="B222" s="49" t="s">
        <v>4</v>
      </c>
      <c r="C222" s="99"/>
      <c r="D222" s="14"/>
      <c r="E222" s="183"/>
      <c r="F222" s="21">
        <f>F223</f>
        <v>11588000</v>
      </c>
    </row>
    <row r="223" spans="1:6" ht="12.75">
      <c r="A223" s="30" t="s">
        <v>30</v>
      </c>
      <c r="B223" s="40" t="s">
        <v>4</v>
      </c>
      <c r="C223" s="92" t="s">
        <v>2</v>
      </c>
      <c r="D223" s="7"/>
      <c r="E223" s="164"/>
      <c r="F223" s="22">
        <f>F224+F226+F230+F234+F238+F241+F249+F251+F253+F255</f>
        <v>11588000</v>
      </c>
    </row>
    <row r="224" spans="1:6" ht="38.25">
      <c r="A224" s="147" t="s">
        <v>98</v>
      </c>
      <c r="B224" s="39" t="s">
        <v>4</v>
      </c>
      <c r="C224" s="71" t="s">
        <v>2</v>
      </c>
      <c r="D224" s="32" t="s">
        <v>190</v>
      </c>
      <c r="E224" s="165"/>
      <c r="F224" s="33">
        <f>F225</f>
        <v>10000</v>
      </c>
    </row>
    <row r="225" spans="1:6" ht="31.5" customHeight="1">
      <c r="A225" s="80" t="s">
        <v>154</v>
      </c>
      <c r="B225" s="38" t="s">
        <v>4</v>
      </c>
      <c r="C225" s="69" t="s">
        <v>2</v>
      </c>
      <c r="D225" s="8" t="s">
        <v>190</v>
      </c>
      <c r="E225" s="172" t="s">
        <v>114</v>
      </c>
      <c r="F225" s="19">
        <v>10000</v>
      </c>
    </row>
    <row r="226" spans="1:6" ht="38.25">
      <c r="A226" s="147" t="s">
        <v>99</v>
      </c>
      <c r="B226" s="139" t="s">
        <v>4</v>
      </c>
      <c r="C226" s="141" t="s">
        <v>2</v>
      </c>
      <c r="D226" s="140" t="s">
        <v>191</v>
      </c>
      <c r="E226" s="176"/>
      <c r="F226" s="142">
        <f>SUM(F227:F229)</f>
        <v>500000</v>
      </c>
    </row>
    <row r="227" spans="1:6" ht="25.5">
      <c r="A227" s="80" t="s">
        <v>149</v>
      </c>
      <c r="B227" s="143" t="s">
        <v>4</v>
      </c>
      <c r="C227" s="145" t="s">
        <v>2</v>
      </c>
      <c r="D227" s="144" t="s">
        <v>191</v>
      </c>
      <c r="E227" s="177" t="s">
        <v>151</v>
      </c>
      <c r="F227" s="146">
        <v>440000</v>
      </c>
    </row>
    <row r="228" spans="1:6" ht="12.75">
      <c r="A228" s="80" t="s">
        <v>153</v>
      </c>
      <c r="B228" s="143" t="s">
        <v>4</v>
      </c>
      <c r="C228" s="145" t="s">
        <v>2</v>
      </c>
      <c r="D228" s="144" t="s">
        <v>191</v>
      </c>
      <c r="E228" s="177" t="s">
        <v>152</v>
      </c>
      <c r="F228" s="146">
        <v>4000</v>
      </c>
    </row>
    <row r="229" spans="1:6" ht="25.5">
      <c r="A229" s="80" t="s">
        <v>154</v>
      </c>
      <c r="B229" s="143" t="s">
        <v>4</v>
      </c>
      <c r="C229" s="145" t="s">
        <v>2</v>
      </c>
      <c r="D229" s="144" t="s">
        <v>191</v>
      </c>
      <c r="E229" s="172" t="s">
        <v>114</v>
      </c>
      <c r="F229" s="146">
        <v>56000</v>
      </c>
    </row>
    <row r="230" spans="1:6" ht="25.5">
      <c r="A230" s="35" t="s">
        <v>84</v>
      </c>
      <c r="B230" s="39" t="s">
        <v>4</v>
      </c>
      <c r="C230" s="71" t="s">
        <v>2</v>
      </c>
      <c r="D230" s="32" t="s">
        <v>192</v>
      </c>
      <c r="E230" s="165"/>
      <c r="F230" s="33">
        <f>SUM(F231:F233)</f>
        <v>280000</v>
      </c>
    </row>
    <row r="231" spans="1:6" ht="25.5">
      <c r="A231" s="80" t="s">
        <v>149</v>
      </c>
      <c r="B231" s="143" t="s">
        <v>4</v>
      </c>
      <c r="C231" s="145" t="s">
        <v>2</v>
      </c>
      <c r="D231" s="144" t="s">
        <v>192</v>
      </c>
      <c r="E231" s="177" t="s">
        <v>151</v>
      </c>
      <c r="F231" s="146">
        <v>160000</v>
      </c>
    </row>
    <row r="232" spans="1:6" ht="12.75">
      <c r="A232" s="80" t="s">
        <v>153</v>
      </c>
      <c r="B232" s="143" t="s">
        <v>4</v>
      </c>
      <c r="C232" s="145" t="s">
        <v>2</v>
      </c>
      <c r="D232" s="144" t="s">
        <v>192</v>
      </c>
      <c r="E232" s="177" t="s">
        <v>152</v>
      </c>
      <c r="F232" s="146">
        <v>4000</v>
      </c>
    </row>
    <row r="233" spans="1:6" ht="25.5">
      <c r="A233" s="80" t="s">
        <v>154</v>
      </c>
      <c r="B233" s="143" t="s">
        <v>4</v>
      </c>
      <c r="C233" s="145" t="s">
        <v>2</v>
      </c>
      <c r="D233" s="144" t="s">
        <v>192</v>
      </c>
      <c r="E233" s="172" t="s">
        <v>114</v>
      </c>
      <c r="F233" s="146">
        <v>116000</v>
      </c>
    </row>
    <row r="234" spans="1:6" ht="25.5">
      <c r="A234" s="35" t="s">
        <v>231</v>
      </c>
      <c r="B234" s="39" t="s">
        <v>4</v>
      </c>
      <c r="C234" s="71" t="s">
        <v>2</v>
      </c>
      <c r="D234" s="32" t="s">
        <v>232</v>
      </c>
      <c r="E234" s="165"/>
      <c r="F234" s="33">
        <f>SUM(F235:F237)</f>
        <v>500000</v>
      </c>
    </row>
    <row r="235" spans="1:6" ht="25.5">
      <c r="A235" s="80" t="s">
        <v>149</v>
      </c>
      <c r="B235" s="143" t="s">
        <v>4</v>
      </c>
      <c r="C235" s="145" t="s">
        <v>2</v>
      </c>
      <c r="D235" s="144" t="s">
        <v>232</v>
      </c>
      <c r="E235" s="177" t="s">
        <v>151</v>
      </c>
      <c r="F235" s="146">
        <v>330000</v>
      </c>
    </row>
    <row r="236" spans="1:6" ht="12.75">
      <c r="A236" s="80" t="s">
        <v>153</v>
      </c>
      <c r="B236" s="143" t="s">
        <v>4</v>
      </c>
      <c r="C236" s="145" t="s">
        <v>2</v>
      </c>
      <c r="D236" s="144" t="s">
        <v>232</v>
      </c>
      <c r="E236" s="177" t="s">
        <v>152</v>
      </c>
      <c r="F236" s="146">
        <v>10000</v>
      </c>
    </row>
    <row r="237" spans="1:6" ht="27" customHeight="1">
      <c r="A237" s="80" t="s">
        <v>154</v>
      </c>
      <c r="B237" s="143" t="s">
        <v>4</v>
      </c>
      <c r="C237" s="145" t="s">
        <v>2</v>
      </c>
      <c r="D237" s="144" t="s">
        <v>232</v>
      </c>
      <c r="E237" s="172" t="s">
        <v>114</v>
      </c>
      <c r="F237" s="146">
        <v>160000</v>
      </c>
    </row>
    <row r="238" spans="1:6" ht="12.75">
      <c r="A238" s="211" t="s">
        <v>193</v>
      </c>
      <c r="B238" s="39" t="s">
        <v>4</v>
      </c>
      <c r="C238" s="71" t="s">
        <v>2</v>
      </c>
      <c r="D238" s="32" t="s">
        <v>194</v>
      </c>
      <c r="E238" s="165"/>
      <c r="F238" s="33">
        <f>F239+F240</f>
        <v>315000</v>
      </c>
    </row>
    <row r="239" spans="1:6" ht="12.75">
      <c r="A239" s="80" t="s">
        <v>153</v>
      </c>
      <c r="B239" s="48" t="s">
        <v>4</v>
      </c>
      <c r="C239" s="69" t="s">
        <v>2</v>
      </c>
      <c r="D239" s="8" t="s">
        <v>194</v>
      </c>
      <c r="E239" s="172" t="s">
        <v>152</v>
      </c>
      <c r="F239" s="19">
        <v>10000</v>
      </c>
    </row>
    <row r="240" spans="1:6" ht="25.5">
      <c r="A240" s="80" t="s">
        <v>154</v>
      </c>
      <c r="B240" s="48" t="s">
        <v>4</v>
      </c>
      <c r="C240" s="69" t="s">
        <v>2</v>
      </c>
      <c r="D240" s="8" t="s">
        <v>194</v>
      </c>
      <c r="E240" s="172" t="s">
        <v>114</v>
      </c>
      <c r="F240" s="19">
        <v>305000</v>
      </c>
    </row>
    <row r="241" spans="1:6" ht="12.75">
      <c r="A241" s="211" t="s">
        <v>31</v>
      </c>
      <c r="B241" s="39" t="s">
        <v>4</v>
      </c>
      <c r="C241" s="71" t="s">
        <v>2</v>
      </c>
      <c r="D241" s="32" t="s">
        <v>195</v>
      </c>
      <c r="E241" s="165"/>
      <c r="F241" s="33">
        <f>SUM(F242:F248)</f>
        <v>9423000</v>
      </c>
    </row>
    <row r="242" spans="1:6" ht="25.5">
      <c r="A242" s="80" t="s">
        <v>149</v>
      </c>
      <c r="B242" s="48" t="s">
        <v>4</v>
      </c>
      <c r="C242" s="69" t="s">
        <v>2</v>
      </c>
      <c r="D242" s="8" t="s">
        <v>195</v>
      </c>
      <c r="E242" s="177" t="s">
        <v>151</v>
      </c>
      <c r="F242" s="19">
        <f>8600000*95%</f>
        <v>8170000</v>
      </c>
    </row>
    <row r="243" spans="1:6" ht="12.75">
      <c r="A243" s="80" t="s">
        <v>153</v>
      </c>
      <c r="B243" s="48" t="s">
        <v>4</v>
      </c>
      <c r="C243" s="69" t="s">
        <v>2</v>
      </c>
      <c r="D243" s="8" t="s">
        <v>195</v>
      </c>
      <c r="E243" s="177" t="s">
        <v>152</v>
      </c>
      <c r="F243" s="19">
        <v>80000</v>
      </c>
    </row>
    <row r="244" spans="1:6" ht="15" customHeight="1">
      <c r="A244" s="80" t="s">
        <v>111</v>
      </c>
      <c r="B244" s="48" t="s">
        <v>4</v>
      </c>
      <c r="C244" s="69" t="s">
        <v>2</v>
      </c>
      <c r="D244" s="8" t="s">
        <v>195</v>
      </c>
      <c r="E244" s="177" t="s">
        <v>113</v>
      </c>
      <c r="F244" s="19">
        <v>95000</v>
      </c>
    </row>
    <row r="245" spans="1:6" ht="25.5">
      <c r="A245" s="80" t="s">
        <v>154</v>
      </c>
      <c r="B245" s="48" t="s">
        <v>4</v>
      </c>
      <c r="C245" s="69" t="s">
        <v>2</v>
      </c>
      <c r="D245" s="8" t="s">
        <v>195</v>
      </c>
      <c r="E245" s="172" t="s">
        <v>114</v>
      </c>
      <c r="F245" s="19">
        <v>1038000</v>
      </c>
    </row>
    <row r="246" spans="1:6" ht="63.75">
      <c r="A246" s="80" t="s">
        <v>148</v>
      </c>
      <c r="B246" s="48" t="s">
        <v>4</v>
      </c>
      <c r="C246" s="69" t="s">
        <v>2</v>
      </c>
      <c r="D246" s="8" t="s">
        <v>195</v>
      </c>
      <c r="E246" s="172" t="s">
        <v>144</v>
      </c>
      <c r="F246" s="19">
        <v>2000</v>
      </c>
    </row>
    <row r="247" spans="1:6" ht="12.75">
      <c r="A247" s="80" t="s">
        <v>143</v>
      </c>
      <c r="B247" s="48" t="s">
        <v>4</v>
      </c>
      <c r="C247" s="69" t="s">
        <v>2</v>
      </c>
      <c r="D247" s="8" t="s">
        <v>195</v>
      </c>
      <c r="E247" s="172" t="s">
        <v>146</v>
      </c>
      <c r="F247" s="19">
        <v>30000</v>
      </c>
    </row>
    <row r="248" spans="1:6" ht="12.75">
      <c r="A248" s="80" t="s">
        <v>145</v>
      </c>
      <c r="B248" s="48" t="s">
        <v>4</v>
      </c>
      <c r="C248" s="69" t="s">
        <v>2</v>
      </c>
      <c r="D248" s="8" t="s">
        <v>195</v>
      </c>
      <c r="E248" s="172" t="s">
        <v>147</v>
      </c>
      <c r="F248" s="19">
        <v>8000</v>
      </c>
    </row>
    <row r="249" spans="1:6" ht="12.75">
      <c r="A249" s="35" t="s">
        <v>69</v>
      </c>
      <c r="B249" s="45" t="s">
        <v>4</v>
      </c>
      <c r="C249" s="71" t="s">
        <v>2</v>
      </c>
      <c r="D249" s="32" t="s">
        <v>196</v>
      </c>
      <c r="E249" s="165"/>
      <c r="F249" s="33">
        <f>F250</f>
        <v>100000</v>
      </c>
    </row>
    <row r="250" spans="1:6" ht="25.5">
      <c r="A250" s="80" t="s">
        <v>154</v>
      </c>
      <c r="B250" s="46" t="s">
        <v>4</v>
      </c>
      <c r="C250" s="69" t="s">
        <v>2</v>
      </c>
      <c r="D250" s="8" t="s">
        <v>196</v>
      </c>
      <c r="E250" s="172" t="s">
        <v>114</v>
      </c>
      <c r="F250" s="19">
        <v>100000</v>
      </c>
    </row>
    <row r="251" spans="1:6" ht="12.75">
      <c r="A251" s="35" t="s">
        <v>90</v>
      </c>
      <c r="B251" s="45" t="s">
        <v>4</v>
      </c>
      <c r="C251" s="71" t="s">
        <v>2</v>
      </c>
      <c r="D251" s="32" t="s">
        <v>197</v>
      </c>
      <c r="E251" s="165"/>
      <c r="F251" s="33">
        <f>F252</f>
        <v>150000</v>
      </c>
    </row>
    <row r="252" spans="1:6" ht="25.5">
      <c r="A252" s="80" t="s">
        <v>154</v>
      </c>
      <c r="B252" s="46" t="s">
        <v>4</v>
      </c>
      <c r="C252" s="69" t="s">
        <v>2</v>
      </c>
      <c r="D252" s="8" t="s">
        <v>197</v>
      </c>
      <c r="E252" s="172" t="s">
        <v>114</v>
      </c>
      <c r="F252" s="19">
        <v>150000</v>
      </c>
    </row>
    <row r="253" spans="1:6" ht="12.75">
      <c r="A253" s="35" t="s">
        <v>100</v>
      </c>
      <c r="B253" s="45" t="s">
        <v>4</v>
      </c>
      <c r="C253" s="71" t="s">
        <v>2</v>
      </c>
      <c r="D253" s="32" t="s">
        <v>198</v>
      </c>
      <c r="E253" s="165"/>
      <c r="F253" s="33">
        <f>F254</f>
        <v>200000</v>
      </c>
    </row>
    <row r="254" spans="1:6" ht="20.25" customHeight="1">
      <c r="A254" s="80" t="s">
        <v>154</v>
      </c>
      <c r="B254" s="46" t="s">
        <v>4</v>
      </c>
      <c r="C254" s="69" t="s">
        <v>2</v>
      </c>
      <c r="D254" s="8" t="s">
        <v>198</v>
      </c>
      <c r="E254" s="172" t="s">
        <v>114</v>
      </c>
      <c r="F254" s="19">
        <v>200000</v>
      </c>
    </row>
    <row r="255" spans="1:6" ht="12.75">
      <c r="A255" s="35" t="s">
        <v>101</v>
      </c>
      <c r="B255" s="45" t="s">
        <v>4</v>
      </c>
      <c r="C255" s="71" t="s">
        <v>2</v>
      </c>
      <c r="D255" s="32" t="s">
        <v>199</v>
      </c>
      <c r="E255" s="165"/>
      <c r="F255" s="33">
        <f>F256</f>
        <v>110000</v>
      </c>
    </row>
    <row r="256" spans="1:6" ht="25.5">
      <c r="A256" s="80" t="s">
        <v>154</v>
      </c>
      <c r="B256" s="46" t="s">
        <v>4</v>
      </c>
      <c r="C256" s="69" t="s">
        <v>2</v>
      </c>
      <c r="D256" s="8" t="s">
        <v>199</v>
      </c>
      <c r="E256" s="172" t="s">
        <v>114</v>
      </c>
      <c r="F256" s="19">
        <v>110000</v>
      </c>
    </row>
    <row r="257" spans="1:6" ht="15.75">
      <c r="A257" s="242" t="s">
        <v>13</v>
      </c>
      <c r="B257" s="247" t="s">
        <v>7</v>
      </c>
      <c r="C257" s="244"/>
      <c r="D257" s="245"/>
      <c r="E257" s="246"/>
      <c r="F257" s="248">
        <f>F258+F261+F266+F280</f>
        <v>62311888.269999996</v>
      </c>
    </row>
    <row r="258" spans="1:6" ht="12.75">
      <c r="A258" s="28" t="s">
        <v>18</v>
      </c>
      <c r="B258" s="37" t="s">
        <v>7</v>
      </c>
      <c r="C258" s="92" t="s">
        <v>2</v>
      </c>
      <c r="D258" s="7"/>
      <c r="E258" s="164"/>
      <c r="F258" s="20">
        <f>F259</f>
        <v>4000000</v>
      </c>
    </row>
    <row r="259" spans="1:6" ht="12.75">
      <c r="A259" s="35" t="s">
        <v>37</v>
      </c>
      <c r="B259" s="39" t="s">
        <v>7</v>
      </c>
      <c r="C259" s="71" t="s">
        <v>2</v>
      </c>
      <c r="D259" s="32" t="s">
        <v>200</v>
      </c>
      <c r="E259" s="165"/>
      <c r="F259" s="33">
        <f>F260</f>
        <v>4000000</v>
      </c>
    </row>
    <row r="260" spans="1:6" ht="14.25" customHeight="1">
      <c r="A260" s="13" t="s">
        <v>203</v>
      </c>
      <c r="B260" s="48" t="s">
        <v>7</v>
      </c>
      <c r="C260" s="69" t="s">
        <v>2</v>
      </c>
      <c r="D260" s="8" t="s">
        <v>200</v>
      </c>
      <c r="E260" s="172" t="s">
        <v>204</v>
      </c>
      <c r="F260" s="19">
        <v>4000000</v>
      </c>
    </row>
    <row r="261" spans="1:6" ht="12.75">
      <c r="A261" s="28" t="s">
        <v>14</v>
      </c>
      <c r="B261" s="37" t="s">
        <v>7</v>
      </c>
      <c r="C261" s="92" t="s">
        <v>9</v>
      </c>
      <c r="D261" s="8"/>
      <c r="E261" s="172"/>
      <c r="F261" s="20">
        <f>F262+F264</f>
        <v>22767000</v>
      </c>
    </row>
    <row r="262" spans="1:6" ht="36">
      <c r="A262" s="236" t="s">
        <v>52</v>
      </c>
      <c r="B262" s="213" t="s">
        <v>7</v>
      </c>
      <c r="C262" s="215" t="s">
        <v>9</v>
      </c>
      <c r="D262" s="205" t="s">
        <v>205</v>
      </c>
      <c r="E262" s="215"/>
      <c r="F262" s="216">
        <f>F263</f>
        <v>21887000</v>
      </c>
    </row>
    <row r="263" spans="1:6" ht="38.25">
      <c r="A263" s="58" t="s">
        <v>166</v>
      </c>
      <c r="B263" s="38" t="s">
        <v>7</v>
      </c>
      <c r="C263" s="69" t="s">
        <v>9</v>
      </c>
      <c r="D263" s="8" t="s">
        <v>205</v>
      </c>
      <c r="E263" s="172" t="s">
        <v>167</v>
      </c>
      <c r="F263" s="19">
        <v>21887000</v>
      </c>
    </row>
    <row r="264" spans="1:6" ht="31.5" customHeight="1">
      <c r="A264" s="235" t="s">
        <v>47</v>
      </c>
      <c r="B264" s="39" t="s">
        <v>7</v>
      </c>
      <c r="C264" s="71" t="s">
        <v>9</v>
      </c>
      <c r="D264" s="32" t="s">
        <v>206</v>
      </c>
      <c r="E264" s="165"/>
      <c r="F264" s="33">
        <f>F265</f>
        <v>880000</v>
      </c>
    </row>
    <row r="265" spans="1:6" ht="25.5">
      <c r="A265" s="13" t="s">
        <v>201</v>
      </c>
      <c r="B265" s="38" t="s">
        <v>7</v>
      </c>
      <c r="C265" s="69" t="s">
        <v>9</v>
      </c>
      <c r="D265" s="8" t="s">
        <v>206</v>
      </c>
      <c r="E265" s="172" t="s">
        <v>107</v>
      </c>
      <c r="F265" s="23">
        <v>880000</v>
      </c>
    </row>
    <row r="266" spans="1:6" ht="12.75">
      <c r="A266" s="28" t="s">
        <v>15</v>
      </c>
      <c r="B266" s="37" t="s">
        <v>7</v>
      </c>
      <c r="C266" s="92" t="s">
        <v>11</v>
      </c>
      <c r="D266" s="8"/>
      <c r="E266" s="172"/>
      <c r="F266" s="20">
        <f>F267+F269+F271+F273+F276+F278</f>
        <v>9743888.27</v>
      </c>
    </row>
    <row r="267" spans="1:6" ht="12.75">
      <c r="A267" s="35" t="s">
        <v>285</v>
      </c>
      <c r="B267" s="39" t="s">
        <v>7</v>
      </c>
      <c r="C267" s="71" t="s">
        <v>11</v>
      </c>
      <c r="D267" s="32" t="s">
        <v>279</v>
      </c>
      <c r="E267" s="165"/>
      <c r="F267" s="33">
        <f>F268</f>
        <v>3019474.51</v>
      </c>
    </row>
    <row r="268" spans="1:6" ht="25.5">
      <c r="A268" s="13" t="s">
        <v>280</v>
      </c>
      <c r="B268" s="38" t="s">
        <v>7</v>
      </c>
      <c r="C268" s="69" t="s">
        <v>11</v>
      </c>
      <c r="D268" s="8" t="s">
        <v>279</v>
      </c>
      <c r="E268" s="172" t="s">
        <v>202</v>
      </c>
      <c r="F268" s="23">
        <v>3019474.51</v>
      </c>
    </row>
    <row r="269" spans="1:6" ht="12.75">
      <c r="A269" s="35" t="s">
        <v>286</v>
      </c>
      <c r="B269" s="39" t="s">
        <v>7</v>
      </c>
      <c r="C269" s="71" t="s">
        <v>11</v>
      </c>
      <c r="D269" s="32" t="s">
        <v>287</v>
      </c>
      <c r="E269" s="165"/>
      <c r="F269" s="33">
        <f>F270</f>
        <v>546413.76</v>
      </c>
    </row>
    <row r="270" spans="1:6" ht="25.5">
      <c r="A270" s="13" t="s">
        <v>280</v>
      </c>
      <c r="B270" s="38" t="s">
        <v>7</v>
      </c>
      <c r="C270" s="69" t="s">
        <v>11</v>
      </c>
      <c r="D270" s="8" t="s">
        <v>287</v>
      </c>
      <c r="E270" s="172" t="s">
        <v>202</v>
      </c>
      <c r="F270" s="23">
        <v>546413.76</v>
      </c>
    </row>
    <row r="271" spans="1:6" ht="12.75">
      <c r="A271" s="35" t="s">
        <v>50</v>
      </c>
      <c r="B271" s="39" t="s">
        <v>7</v>
      </c>
      <c r="C271" s="71" t="s">
        <v>11</v>
      </c>
      <c r="D271" s="32" t="s">
        <v>207</v>
      </c>
      <c r="E271" s="165"/>
      <c r="F271" s="33">
        <f>F272</f>
        <v>40000</v>
      </c>
    </row>
    <row r="272" spans="1:6" ht="25.5">
      <c r="A272" s="13" t="s">
        <v>201</v>
      </c>
      <c r="B272" s="38" t="s">
        <v>7</v>
      </c>
      <c r="C272" s="69" t="s">
        <v>11</v>
      </c>
      <c r="D272" s="8" t="s">
        <v>207</v>
      </c>
      <c r="E272" s="172" t="s">
        <v>202</v>
      </c>
      <c r="F272" s="23">
        <v>40000</v>
      </c>
    </row>
    <row r="273" spans="1:6" ht="25.5">
      <c r="A273" s="35" t="s">
        <v>85</v>
      </c>
      <c r="B273" s="39" t="s">
        <v>7</v>
      </c>
      <c r="C273" s="71" t="s">
        <v>11</v>
      </c>
      <c r="D273" s="32" t="s">
        <v>244</v>
      </c>
      <c r="E273" s="165"/>
      <c r="F273" s="33">
        <f>SUM(F274:F275)</f>
        <v>5318000</v>
      </c>
    </row>
    <row r="274" spans="1:6" ht="25.5">
      <c r="A274" s="13" t="s">
        <v>201</v>
      </c>
      <c r="B274" s="48" t="s">
        <v>7</v>
      </c>
      <c r="C274" s="69" t="s">
        <v>11</v>
      </c>
      <c r="D274" s="8" t="s">
        <v>244</v>
      </c>
      <c r="E274" s="172" t="s">
        <v>202</v>
      </c>
      <c r="F274" s="19">
        <v>2608000</v>
      </c>
    </row>
    <row r="275" spans="1:6" ht="25.5">
      <c r="A275" s="13" t="s">
        <v>201</v>
      </c>
      <c r="B275" s="48" t="s">
        <v>7</v>
      </c>
      <c r="C275" s="69" t="s">
        <v>11</v>
      </c>
      <c r="D275" s="8" t="s">
        <v>244</v>
      </c>
      <c r="E275" s="261" t="s">
        <v>107</v>
      </c>
      <c r="F275" s="19">
        <v>2710000</v>
      </c>
    </row>
    <row r="276" spans="1:6" ht="12.75">
      <c r="A276" s="35" t="s">
        <v>48</v>
      </c>
      <c r="B276" s="50" t="s">
        <v>7</v>
      </c>
      <c r="C276" s="104" t="s">
        <v>11</v>
      </c>
      <c r="D276" s="32" t="s">
        <v>208</v>
      </c>
      <c r="E276" s="32"/>
      <c r="F276" s="33">
        <f>F277</f>
        <v>600000</v>
      </c>
    </row>
    <row r="277" spans="1:6" ht="25.5">
      <c r="A277" s="13" t="s">
        <v>201</v>
      </c>
      <c r="B277" s="38" t="s">
        <v>7</v>
      </c>
      <c r="C277" s="69" t="s">
        <v>11</v>
      </c>
      <c r="D277" s="8" t="s">
        <v>208</v>
      </c>
      <c r="E277" s="172" t="s">
        <v>107</v>
      </c>
      <c r="F277" s="81">
        <v>600000</v>
      </c>
    </row>
    <row r="278" spans="1:6" ht="12.75">
      <c r="A278" s="35" t="s">
        <v>106</v>
      </c>
      <c r="B278" s="50" t="s">
        <v>7</v>
      </c>
      <c r="C278" s="104" t="s">
        <v>11</v>
      </c>
      <c r="D278" s="32" t="s">
        <v>209</v>
      </c>
      <c r="E278" s="190"/>
      <c r="F278" s="33">
        <f>F279</f>
        <v>220000</v>
      </c>
    </row>
    <row r="279" spans="1:6" ht="25.5">
      <c r="A279" s="13" t="s">
        <v>201</v>
      </c>
      <c r="B279" s="38" t="s">
        <v>7</v>
      </c>
      <c r="C279" s="69" t="s">
        <v>11</v>
      </c>
      <c r="D279" s="8" t="s">
        <v>209</v>
      </c>
      <c r="E279" s="172" t="s">
        <v>114</v>
      </c>
      <c r="F279" s="81">
        <v>220000</v>
      </c>
    </row>
    <row r="280" spans="1:6" ht="12.75">
      <c r="A280" s="28" t="s">
        <v>70</v>
      </c>
      <c r="B280" s="37" t="s">
        <v>7</v>
      </c>
      <c r="C280" s="92" t="s">
        <v>12</v>
      </c>
      <c r="D280" s="11"/>
      <c r="E280" s="191"/>
      <c r="F280" s="20">
        <f>F281+F283+F289+F292+F294</f>
        <v>25801000</v>
      </c>
    </row>
    <row r="281" spans="1:6" ht="51">
      <c r="A281" s="35" t="s">
        <v>102</v>
      </c>
      <c r="B281" s="45" t="s">
        <v>7</v>
      </c>
      <c r="C281" s="102" t="s">
        <v>12</v>
      </c>
      <c r="D281" s="32" t="s">
        <v>210</v>
      </c>
      <c r="E281" s="185"/>
      <c r="F281" s="33">
        <f>F282</f>
        <v>17870000</v>
      </c>
    </row>
    <row r="282" spans="1:6" ht="25.5">
      <c r="A282" s="13" t="s">
        <v>201</v>
      </c>
      <c r="B282" s="46" t="s">
        <v>7</v>
      </c>
      <c r="C282" s="103" t="s">
        <v>12</v>
      </c>
      <c r="D282" s="8" t="s">
        <v>210</v>
      </c>
      <c r="E282" s="186" t="s">
        <v>202</v>
      </c>
      <c r="F282" s="19">
        <v>17870000</v>
      </c>
    </row>
    <row r="283" spans="1:6" ht="12.75">
      <c r="A283" s="108" t="s">
        <v>71</v>
      </c>
      <c r="B283" s="45" t="s">
        <v>7</v>
      </c>
      <c r="C283" s="102" t="s">
        <v>12</v>
      </c>
      <c r="D283" s="32" t="s">
        <v>211</v>
      </c>
      <c r="E283" s="185"/>
      <c r="F283" s="33">
        <f>SUM(F284:F288)</f>
        <v>590000</v>
      </c>
    </row>
    <row r="284" spans="1:6" ht="12.75">
      <c r="A284" s="80" t="s">
        <v>153</v>
      </c>
      <c r="B284" s="38" t="s">
        <v>7</v>
      </c>
      <c r="C284" s="69" t="s">
        <v>12</v>
      </c>
      <c r="D284" s="8" t="s">
        <v>211</v>
      </c>
      <c r="E284" s="172" t="s">
        <v>152</v>
      </c>
      <c r="F284" s="19">
        <v>46822</v>
      </c>
    </row>
    <row r="285" spans="1:6" ht="21.75" customHeight="1">
      <c r="A285" s="80" t="s">
        <v>115</v>
      </c>
      <c r="B285" s="38" t="s">
        <v>7</v>
      </c>
      <c r="C285" s="69" t="s">
        <v>12</v>
      </c>
      <c r="D285" s="8" t="s">
        <v>211</v>
      </c>
      <c r="E285" s="172" t="s">
        <v>116</v>
      </c>
      <c r="F285" s="19">
        <v>430000</v>
      </c>
    </row>
    <row r="286" spans="1:6" ht="12.75">
      <c r="A286" s="80" t="s">
        <v>131</v>
      </c>
      <c r="B286" s="38" t="s">
        <v>7</v>
      </c>
      <c r="C286" s="69" t="s">
        <v>12</v>
      </c>
      <c r="D286" s="8" t="s">
        <v>211</v>
      </c>
      <c r="E286" s="172" t="s">
        <v>133</v>
      </c>
      <c r="F286" s="19">
        <v>20000</v>
      </c>
    </row>
    <row r="287" spans="1:6" ht="25.5">
      <c r="A287" s="80" t="s">
        <v>111</v>
      </c>
      <c r="B287" s="38" t="s">
        <v>7</v>
      </c>
      <c r="C287" s="69" t="s">
        <v>12</v>
      </c>
      <c r="D287" s="8" t="s">
        <v>211</v>
      </c>
      <c r="E287" s="172" t="s">
        <v>113</v>
      </c>
      <c r="F287" s="19">
        <v>10000</v>
      </c>
    </row>
    <row r="288" spans="1:6" ht="12.75">
      <c r="A288" s="80" t="s">
        <v>112</v>
      </c>
      <c r="B288" s="38" t="s">
        <v>7</v>
      </c>
      <c r="C288" s="69" t="s">
        <v>12</v>
      </c>
      <c r="D288" s="8" t="s">
        <v>211</v>
      </c>
      <c r="E288" s="172" t="s">
        <v>114</v>
      </c>
      <c r="F288" s="19">
        <v>83178</v>
      </c>
    </row>
    <row r="289" spans="1:6" ht="38.25">
      <c r="A289" s="35" t="s">
        <v>59</v>
      </c>
      <c r="B289" s="45" t="s">
        <v>7</v>
      </c>
      <c r="C289" s="102" t="s">
        <v>12</v>
      </c>
      <c r="D289" s="32" t="s">
        <v>212</v>
      </c>
      <c r="E289" s="185"/>
      <c r="F289" s="33">
        <f>F290+F291</f>
        <v>3837000</v>
      </c>
    </row>
    <row r="290" spans="1:6" ht="25.5">
      <c r="A290" s="13" t="s">
        <v>201</v>
      </c>
      <c r="B290" s="46" t="s">
        <v>7</v>
      </c>
      <c r="C290" s="103" t="s">
        <v>12</v>
      </c>
      <c r="D290" s="8" t="s">
        <v>212</v>
      </c>
      <c r="E290" s="186" t="s">
        <v>202</v>
      </c>
      <c r="F290" s="19">
        <v>3657000</v>
      </c>
    </row>
    <row r="291" spans="1:6" ht="18" customHeight="1">
      <c r="A291" s="13" t="s">
        <v>108</v>
      </c>
      <c r="B291" s="46" t="s">
        <v>214</v>
      </c>
      <c r="C291" s="103" t="s">
        <v>12</v>
      </c>
      <c r="D291" s="8" t="s">
        <v>212</v>
      </c>
      <c r="E291" s="186" t="s">
        <v>107</v>
      </c>
      <c r="F291" s="19">
        <v>180000</v>
      </c>
    </row>
    <row r="292" spans="1:6" ht="38.25">
      <c r="A292" s="59" t="s">
        <v>44</v>
      </c>
      <c r="B292" s="36" t="s">
        <v>7</v>
      </c>
      <c r="C292" s="168" t="s">
        <v>12</v>
      </c>
      <c r="D292" s="140" t="s">
        <v>213</v>
      </c>
      <c r="E292" s="192"/>
      <c r="F292" s="142">
        <f>F293</f>
        <v>2062000</v>
      </c>
    </row>
    <row r="293" spans="1:6" ht="30.75" customHeight="1">
      <c r="A293" s="80" t="s">
        <v>282</v>
      </c>
      <c r="B293" s="51" t="s">
        <v>7</v>
      </c>
      <c r="C293" s="169" t="s">
        <v>12</v>
      </c>
      <c r="D293" s="144" t="s">
        <v>213</v>
      </c>
      <c r="E293" s="189" t="s">
        <v>281</v>
      </c>
      <c r="F293" s="146">
        <v>2062000</v>
      </c>
    </row>
    <row r="294" spans="1:6" ht="25.5">
      <c r="A294" s="108" t="s">
        <v>93</v>
      </c>
      <c r="B294" s="45" t="s">
        <v>7</v>
      </c>
      <c r="C294" s="102" t="s">
        <v>12</v>
      </c>
      <c r="D294" s="32" t="s">
        <v>284</v>
      </c>
      <c r="E294" s="185"/>
      <c r="F294" s="33">
        <f>F295+F296</f>
        <v>1442000</v>
      </c>
    </row>
    <row r="295" spans="1:6" ht="12.75">
      <c r="A295" s="80" t="s">
        <v>112</v>
      </c>
      <c r="B295" s="46" t="s">
        <v>7</v>
      </c>
      <c r="C295" s="103" t="s">
        <v>12</v>
      </c>
      <c r="D295" s="8" t="s">
        <v>284</v>
      </c>
      <c r="E295" s="186" t="s">
        <v>114</v>
      </c>
      <c r="F295" s="19">
        <v>574086</v>
      </c>
    </row>
    <row r="296" spans="1:6" ht="12.75">
      <c r="A296" s="13" t="s">
        <v>108</v>
      </c>
      <c r="B296" s="46" t="s">
        <v>7</v>
      </c>
      <c r="C296" s="103" t="s">
        <v>12</v>
      </c>
      <c r="D296" s="8" t="s">
        <v>284</v>
      </c>
      <c r="E296" s="186" t="s">
        <v>107</v>
      </c>
      <c r="F296" s="19">
        <v>867914</v>
      </c>
    </row>
    <row r="297" spans="1:6" ht="12.75">
      <c r="A297" s="113" t="s">
        <v>72</v>
      </c>
      <c r="B297" s="114" t="s">
        <v>38</v>
      </c>
      <c r="C297" s="115"/>
      <c r="D297" s="78"/>
      <c r="E297" s="193"/>
      <c r="F297" s="116">
        <f>F298</f>
        <v>350000</v>
      </c>
    </row>
    <row r="298" spans="1:6" ht="12.75">
      <c r="A298" s="117" t="s">
        <v>81</v>
      </c>
      <c r="B298" s="65" t="s">
        <v>38</v>
      </c>
      <c r="C298" s="100" t="s">
        <v>8</v>
      </c>
      <c r="D298" s="7"/>
      <c r="E298" s="187"/>
      <c r="F298" s="20">
        <f>F299</f>
        <v>350000</v>
      </c>
    </row>
    <row r="299" spans="1:6" ht="12.75">
      <c r="A299" s="35" t="s">
        <v>73</v>
      </c>
      <c r="B299" s="50" t="s">
        <v>38</v>
      </c>
      <c r="C299" s="104" t="s">
        <v>8</v>
      </c>
      <c r="D299" s="32" t="s">
        <v>215</v>
      </c>
      <c r="E299" s="190"/>
      <c r="F299" s="33">
        <f>F300+F301</f>
        <v>350000</v>
      </c>
    </row>
    <row r="300" spans="1:6" ht="12.75">
      <c r="A300" s="80" t="s">
        <v>112</v>
      </c>
      <c r="B300" s="38" t="s">
        <v>38</v>
      </c>
      <c r="C300" s="69" t="s">
        <v>8</v>
      </c>
      <c r="D300" s="8" t="s">
        <v>215</v>
      </c>
      <c r="E300" s="172" t="s">
        <v>114</v>
      </c>
      <c r="F300" s="81">
        <v>314250</v>
      </c>
    </row>
    <row r="301" spans="1:6" ht="12.75">
      <c r="A301" s="13" t="s">
        <v>108</v>
      </c>
      <c r="B301" s="38" t="s">
        <v>38</v>
      </c>
      <c r="C301" s="69" t="s">
        <v>8</v>
      </c>
      <c r="D301" s="8" t="s">
        <v>215</v>
      </c>
      <c r="E301" s="172" t="s">
        <v>107</v>
      </c>
      <c r="F301" s="81">
        <v>35750</v>
      </c>
    </row>
    <row r="302" spans="1:6" ht="12.75">
      <c r="A302" s="87" t="s">
        <v>74</v>
      </c>
      <c r="B302" s="85" t="s">
        <v>6</v>
      </c>
      <c r="C302" s="115"/>
      <c r="D302" s="78"/>
      <c r="E302" s="193"/>
      <c r="F302" s="116">
        <f>F303</f>
        <v>600000</v>
      </c>
    </row>
    <row r="303" spans="1:6" ht="12.75">
      <c r="A303" s="117" t="s">
        <v>34</v>
      </c>
      <c r="B303" s="65" t="s">
        <v>6</v>
      </c>
      <c r="C303" s="100" t="s">
        <v>9</v>
      </c>
      <c r="D303" s="7"/>
      <c r="E303" s="187"/>
      <c r="F303" s="20">
        <f>F304</f>
        <v>600000</v>
      </c>
    </row>
    <row r="304" spans="1:6" ht="25.5">
      <c r="A304" s="159" t="s">
        <v>75</v>
      </c>
      <c r="B304" s="131" t="s">
        <v>6</v>
      </c>
      <c r="C304" s="97" t="s">
        <v>9</v>
      </c>
      <c r="D304" s="15" t="s">
        <v>216</v>
      </c>
      <c r="E304" s="178"/>
      <c r="F304" s="18">
        <f>F305</f>
        <v>600000</v>
      </c>
    </row>
    <row r="305" spans="1:6" ht="38.25">
      <c r="A305" s="53" t="s">
        <v>217</v>
      </c>
      <c r="B305" s="38" t="s">
        <v>6</v>
      </c>
      <c r="C305" s="69" t="s">
        <v>9</v>
      </c>
      <c r="D305" s="8" t="s">
        <v>216</v>
      </c>
      <c r="E305" s="172" t="s">
        <v>218</v>
      </c>
      <c r="F305" s="81">
        <v>600000</v>
      </c>
    </row>
    <row r="306" spans="1:6" ht="15.75">
      <c r="A306" s="122" t="s">
        <v>68</v>
      </c>
      <c r="B306" s="118" t="s">
        <v>60</v>
      </c>
      <c r="C306" s="120"/>
      <c r="D306" s="119"/>
      <c r="E306" s="162"/>
      <c r="F306" s="121">
        <f>F307</f>
        <v>2000000</v>
      </c>
    </row>
    <row r="307" spans="1:6" ht="12.75">
      <c r="A307" s="123" t="s">
        <v>76</v>
      </c>
      <c r="B307" s="37" t="s">
        <v>60</v>
      </c>
      <c r="C307" s="89" t="s">
        <v>2</v>
      </c>
      <c r="D307" s="16"/>
      <c r="E307" s="194"/>
      <c r="F307" s="124">
        <f>F308</f>
        <v>2000000</v>
      </c>
    </row>
    <row r="308" spans="1:6" ht="12.75">
      <c r="A308" s="112" t="s">
        <v>83</v>
      </c>
      <c r="B308" s="39" t="s">
        <v>60</v>
      </c>
      <c r="C308" s="71" t="s">
        <v>2</v>
      </c>
      <c r="D308" s="32" t="s">
        <v>219</v>
      </c>
      <c r="E308" s="165"/>
      <c r="F308" s="125">
        <f>F309</f>
        <v>2000000</v>
      </c>
    </row>
    <row r="309" spans="1:6" ht="12.75">
      <c r="A309" s="105" t="s">
        <v>220</v>
      </c>
      <c r="B309" s="38" t="s">
        <v>60</v>
      </c>
      <c r="C309" s="69" t="s">
        <v>2</v>
      </c>
      <c r="D309" s="8" t="s">
        <v>219</v>
      </c>
      <c r="E309" s="172" t="s">
        <v>221</v>
      </c>
      <c r="F309" s="81">
        <v>2000000</v>
      </c>
    </row>
    <row r="310" spans="1:6" ht="25.5">
      <c r="A310" s="87" t="s">
        <v>77</v>
      </c>
      <c r="B310" s="77" t="s">
        <v>45</v>
      </c>
      <c r="C310" s="98"/>
      <c r="D310" s="78"/>
      <c r="E310" s="163"/>
      <c r="F310" s="116">
        <f>F311</f>
        <v>8384000</v>
      </c>
    </row>
    <row r="311" spans="1:6" ht="25.5">
      <c r="A311" s="60" t="s">
        <v>78</v>
      </c>
      <c r="B311" s="76" t="s">
        <v>45</v>
      </c>
      <c r="C311" s="170" t="s">
        <v>2</v>
      </c>
      <c r="D311" s="16"/>
      <c r="E311" s="195"/>
      <c r="F311" s="20">
        <f>F312+F314</f>
        <v>8384000</v>
      </c>
    </row>
    <row r="312" spans="1:6" ht="12.75">
      <c r="A312" s="75" t="s">
        <v>54</v>
      </c>
      <c r="B312" s="72" t="s">
        <v>45</v>
      </c>
      <c r="C312" s="72" t="s">
        <v>2</v>
      </c>
      <c r="D312" s="74" t="s">
        <v>222</v>
      </c>
      <c r="E312" s="196"/>
      <c r="F312" s="33">
        <f>F313</f>
        <v>4000000</v>
      </c>
    </row>
    <row r="313" spans="1:6" ht="12.75">
      <c r="A313" s="88" t="s">
        <v>223</v>
      </c>
      <c r="B313" s="6" t="s">
        <v>45</v>
      </c>
      <c r="C313" s="90" t="s">
        <v>2</v>
      </c>
      <c r="D313" s="17" t="s">
        <v>222</v>
      </c>
      <c r="E313" s="31" t="s">
        <v>224</v>
      </c>
      <c r="F313" s="24">
        <v>4000000</v>
      </c>
    </row>
    <row r="314" spans="1:6" ht="25.5">
      <c r="A314" s="73" t="s">
        <v>53</v>
      </c>
      <c r="B314" s="72" t="s">
        <v>45</v>
      </c>
      <c r="C314" s="72" t="s">
        <v>2</v>
      </c>
      <c r="D314" s="74" t="s">
        <v>246</v>
      </c>
      <c r="E314" s="196"/>
      <c r="F314" s="33">
        <f>F315</f>
        <v>4384000</v>
      </c>
    </row>
    <row r="315" spans="1:6" ht="13.5" thickBot="1">
      <c r="A315" s="61" t="s">
        <v>223</v>
      </c>
      <c r="B315" s="68" t="s">
        <v>45</v>
      </c>
      <c r="C315" s="90" t="s">
        <v>2</v>
      </c>
      <c r="D315" s="17" t="s">
        <v>246</v>
      </c>
      <c r="E315" s="31" t="s">
        <v>224</v>
      </c>
      <c r="F315" s="24">
        <v>4384000</v>
      </c>
    </row>
    <row r="316" spans="1:6" ht="16.5" thickBot="1">
      <c r="A316" s="249" t="s">
        <v>19</v>
      </c>
      <c r="B316" s="250"/>
      <c r="C316" s="251"/>
      <c r="D316" s="252"/>
      <c r="E316" s="253"/>
      <c r="F316" s="254">
        <f>F13+F73+F77+F84+F93+F117+F222+F257+F297+F302+F306+F310</f>
        <v>411200000</v>
      </c>
    </row>
    <row r="318" spans="3:6" ht="12.75">
      <c r="C318" s="263" t="s">
        <v>86</v>
      </c>
      <c r="D318" s="263"/>
      <c r="E318" s="263"/>
      <c r="F318" s="264">
        <f>F16+F18+F24+F55+F57+F64+F71+F83+F89+F91+F105+F107+F113+F115+F121+F145+F160+F169+F191+F195+F202+F206+F216+F219+F241+F249+F251+F253+F255+F260+F277+F279+F299+F305+F309+F313</f>
        <v>124844111.73</v>
      </c>
    </row>
    <row r="319" spans="3:6" ht="12.75">
      <c r="C319" s="263" t="s">
        <v>283</v>
      </c>
      <c r="D319" s="263"/>
      <c r="E319" s="263"/>
      <c r="F319" s="264">
        <f>F268+F270</f>
        <v>3565888.2699999996</v>
      </c>
    </row>
    <row r="320" spans="3:6" ht="12.75">
      <c r="C320" s="263" t="s">
        <v>87</v>
      </c>
      <c r="D320" s="263"/>
      <c r="E320" s="263"/>
      <c r="F320" s="264">
        <f>F119+F158+F171+F238</f>
        <v>13000000</v>
      </c>
    </row>
    <row r="321" spans="3:6" ht="12.75">
      <c r="C321" s="263" t="s">
        <v>88</v>
      </c>
      <c r="D321" s="263"/>
      <c r="E321" s="263"/>
      <c r="F321" s="264">
        <f>F26+F30+F33+F36+F76+F79+F86+F95+F98+F100+F130+F136+F139+F143+F147+F150+F167+F173+F176+F180+F189+F199+F214+F263+F265+F271+F273+F281+F283+F289+F292+F294+F314</f>
        <v>268012000</v>
      </c>
    </row>
    <row r="322" spans="3:6" ht="12.75">
      <c r="C322" s="263" t="s">
        <v>89</v>
      </c>
      <c r="D322" s="263"/>
      <c r="E322" s="263"/>
      <c r="F322" s="264">
        <f>F40+F42+F44+F46+F48+F51+F103+F110+F224+F226+F230+F234</f>
        <v>1778000</v>
      </c>
    </row>
    <row r="323" spans="3:6" ht="12.75">
      <c r="C323" s="263"/>
      <c r="D323" s="263"/>
      <c r="E323" s="263"/>
      <c r="F323" s="264">
        <f>SUM(F318:F322)</f>
        <v>411200000</v>
      </c>
    </row>
  </sheetData>
  <sheetProtection/>
  <mergeCells count="7">
    <mergeCell ref="F7:F12"/>
    <mergeCell ref="A5:E5"/>
    <mergeCell ref="B7:B12"/>
    <mergeCell ref="C7:C12"/>
    <mergeCell ref="D7:D12"/>
    <mergeCell ref="E7:E12"/>
    <mergeCell ref="A7:A12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5" r:id="rId1"/>
  <rowBreaks count="5" manualBreakCount="5">
    <brk id="41" max="5" man="1"/>
    <brk id="79" max="5" man="1"/>
    <brk id="124" max="5" man="1"/>
    <brk id="170" max="5" man="1"/>
    <brk id="2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2014-04-28T06:49:30Z</cp:lastPrinted>
  <dcterms:created xsi:type="dcterms:W3CDTF">2004-09-08T10:28:32Z</dcterms:created>
  <dcterms:modified xsi:type="dcterms:W3CDTF">2014-04-28T06:49:33Z</dcterms:modified>
  <cp:category/>
  <cp:version/>
  <cp:contentType/>
  <cp:contentStatus/>
</cp:coreProperties>
</file>