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3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2">'ист'!$A$1:$E$37</definedName>
    <definedName name="_xlnm.Print_Area" localSheetId="1">'расх'!$A$3:$K$274</definedName>
  </definedNames>
  <calcPr fullCalcOnLoad="1"/>
</workbook>
</file>

<file path=xl/sharedStrings.xml><?xml version="1.0" encoding="utf-8"?>
<sst xmlns="http://schemas.openxmlformats.org/spreadsheetml/2006/main" count="2913" uniqueCount="532">
  <si>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</si>
  <si>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</si>
  <si>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</si>
  <si>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</si>
  <si>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</si>
  <si>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</si>
  <si>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</si>
  <si>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</si>
  <si>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</si>
  <si>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</si>
  <si>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</si>
  <si>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</si>
  <si>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</si>
  <si>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</si>
  <si>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</si>
  <si>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</si>
  <si>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</si>
  <si>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</si>
  <si>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</si>
  <si>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</si>
  <si>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</si>
  <si>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</si>
  <si>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</si>
  <si>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</si>
  <si>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</si>
  <si>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</si>
  <si>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</si>
  <si>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</si>
  <si>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</si>
  <si>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</si>
  <si>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</si>
  <si>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</si>
  <si>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</si>
  <si>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</si>
  <si>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</si>
  <si>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</si>
  <si>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</si>
  <si>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</si>
  <si>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</si>
  <si>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</si>
  <si>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</si>
  <si>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</si>
  <si>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в % к плану</t>
  </si>
  <si>
    <t>Приложение № 1 к решению Совета депутатов "Об исполнении бюджета муниципального образования "Суоярвский район" за 1 квартал 2013 год"</t>
  </si>
  <si>
    <t>Исполнено на 01.04.2013</t>
  </si>
  <si>
    <t>Приложение № 2 к решению Совета депутатов "Об исполнении бюджета муниципального образования "Суоярвский район" за 1 квартал 2013 год"</t>
  </si>
  <si>
    <t>за сч.собственных</t>
  </si>
  <si>
    <t>за сч.поселений</t>
  </si>
  <si>
    <t>за сч.остатка на н.г.</t>
  </si>
  <si>
    <t>за сч.целевых</t>
  </si>
  <si>
    <t>платные</t>
  </si>
  <si>
    <t>Приложение № 3 к решению Совета депутатов "Об исполнении бюджета муниципального образования "Суоярвский район" за 1 квартал 2013 год"</t>
  </si>
  <si>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</si>
  <si>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</si>
  <si>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</si>
  <si>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</si>
  <si>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</si>
  <si>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</si>
  <si>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</si>
  <si>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</si>
  <si>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</si>
  <si>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</si>
  <si>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</si>
  <si>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</si>
  <si>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</si>
  <si>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</si>
  <si>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</si>
  <si>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</si>
  <si>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</si>
  <si>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</si>
  <si>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</si>
  <si>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</si>
  <si>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</si>
  <si>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</si>
  <si>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</si>
  <si>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</si>
  <si>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</si>
  <si>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</si>
  <si>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</si>
  <si>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</si>
  <si>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</si>
  <si>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</si>
  <si>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</si>
  <si>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</si>
  <si>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</si>
  <si>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</si>
  <si>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</si>
  <si>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</si>
  <si>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</si>
  <si>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</si>
  <si>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</si>
  <si>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</si>
  <si>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</si>
  <si>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</si>
  <si>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</si>
  <si>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</si>
  <si>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</si>
  <si>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</si>
  <si>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</si>
  <si>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</si>
  <si>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</si>
  <si>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</si>
  <si>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</si>
  <si>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</si>
  <si>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</si>
  <si>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</si>
  <si>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</si>
  <si>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</si>
  <si>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</si>
  <si>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</si>
  <si>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</si>
  <si>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</si>
  <si>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</si>
  <si>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</si>
  <si>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</si>
  <si>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</si>
  <si>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</si>
  <si>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</si>
  <si>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</si>
  <si>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</si>
  <si>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</si>
  <si>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</si>
  <si>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</si>
  <si>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</si>
  <si>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</si>
  <si>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</si>
  <si>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</si>
  <si>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</si>
  <si>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</si>
  <si>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</si>
  <si>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</si>
  <si>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</si>
  <si>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</si>
  <si>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</si>
  <si>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</si>
  <si>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</si>
  <si>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</si>
  <si>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</si>
  <si>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</si>
  <si>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</si>
  <si>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</si>
  <si>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</si>
  <si>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</si>
  <si>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</si>
  <si>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</si>
  <si>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</si>
  <si>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</si>
  <si>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</si>
  <si>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</si>
  <si>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</si>
  <si>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</si>
  <si>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</si>
  <si>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</si>
  <si>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</si>
  <si>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</si>
  <si>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</si>
  <si>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</si>
  <si>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</si>
  <si>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</si>
  <si>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</si>
  <si>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</si>
  <si>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</si>
  <si>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</si>
  <si>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</si>
  <si>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</si>
  <si>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</si>
  <si>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</si>
  <si>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</si>
  <si>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</si>
  <si>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</si>
  <si>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</si>
  <si>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</si>
  <si>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</si>
  <si>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</si>
  <si>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</si>
  <si>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</si>
  <si>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</si>
  <si>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</si>
  <si>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</si>
  <si>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</si>
  <si>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</si>
  <si>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</si>
  <si>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</si>
  <si>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</si>
  <si>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</si>
  <si>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</si>
  <si>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</si>
  <si>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</si>
  <si>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</si>
  <si>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</si>
  <si>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</si>
  <si>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</si>
  <si>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</si>
  <si>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</si>
  <si>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</si>
  <si>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</si>
  <si>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</si>
  <si>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</si>
  <si>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</si>
  <si>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</si>
  <si>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</si>
  <si>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</si>
  <si>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</si>
  <si>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</si>
  <si>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</si>
  <si>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</si>
  <si>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</si>
  <si>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</si>
  <si>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</si>
  <si>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</si>
  <si>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</si>
  <si>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</si>
  <si>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</si>
  <si>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</si>
  <si>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</si>
  <si>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</si>
  <si>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</si>
  <si>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</si>
  <si>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</si>
  <si>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</si>
  <si>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</si>
  <si>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</si>
  <si>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</si>
  <si>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</si>
  <si>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</si>
  <si>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</si>
  <si>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</si>
  <si>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</si>
  <si>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</si>
  <si>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</si>
  <si>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</si>
  <si>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</si>
  <si>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</si>
  <si>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</si>
  <si>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</si>
  <si>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</si>
  <si>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</si>
  <si>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</si>
  <si>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</si>
  <si>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</si>
  <si>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</si>
  <si>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</si>
  <si>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</si>
  <si>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</si>
  <si>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</si>
  <si>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</si>
  <si>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</si>
  <si>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</si>
  <si>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</si>
  <si>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</si>
  <si>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</si>
  <si>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</si>
  <si>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</si>
  <si>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</si>
  <si>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</si>
  <si>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</si>
  <si>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</si>
  <si>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</si>
  <si>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</si>
  <si>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</si>
  <si>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</si>
  <si>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</si>
  <si>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</si>
  <si>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</si>
  <si>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</si>
  <si>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</si>
  <si>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</si>
  <si>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</si>
  <si>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</si>
  <si>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</si>
  <si>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</si>
  <si>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</si>
  <si>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</si>
  <si>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</si>
  <si>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</si>
  <si>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</si>
  <si>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</si>
  <si>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</si>
  <si>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</si>
  <si>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</si>
  <si>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</si>
  <si>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</si>
  <si>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</si>
  <si>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</si>
  <si>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</si>
  <si>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</si>
  <si>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</si>
  <si>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теплотрассы)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</si>
  <si>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</si>
  <si>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Субсидии бюджетным учреждениям на финансовое обеспечение выполнения муниципального задания (за счет остатка на 01.01.2013)</t>
  </si>
  <si>
    <t>Структура доходов бюджета муниципального образования "Суоярвский район" в 2013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</si>
  <si>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</si>
  <si>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</si>
  <si>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</si>
  <si>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</si>
  <si>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</si>
  <si>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</si>
  <si>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</si>
  <si>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</si>
  <si>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</si>
  <si>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</si>
  <si>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</si>
  <si>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</si>
  <si>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</si>
  <si>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</si>
  <si>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</si>
  <si>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</si>
  <si>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</si>
  <si>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</si>
  <si>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</si>
  <si>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</si>
  <si>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</si>
  <si>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</si>
  <si>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</si>
  <si>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</si>
  <si>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</si>
  <si>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</si>
  <si>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</si>
  <si>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</si>
  <si>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</si>
  <si>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</si>
  <si>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</si>
  <si>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</si>
  <si>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</si>
  <si>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</si>
  <si>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</si>
  <si>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</si>
  <si>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</si>
  <si>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</si>
  <si>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</si>
  <si>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</si>
  <si>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</si>
  <si>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</si>
  <si>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</si>
  <si>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</si>
  <si>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</si>
  <si>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</si>
  <si>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</si>
  <si>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</si>
  <si>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</si>
  <si>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</si>
  <si>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</si>
  <si>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</si>
  <si>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</si>
  <si>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</si>
  <si>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</si>
  <si>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</si>
  <si>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</si>
  <si>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</si>
  <si>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</si>
  <si>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</si>
  <si>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</si>
  <si>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</si>
  <si>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</si>
  <si>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</si>
  <si>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5.2.</t>
  </si>
  <si>
    <t>Налог  с  продаж</t>
  </si>
  <si>
    <t>182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</si>
  <si>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</si>
  <si>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</si>
  <si>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</si>
  <si>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</si>
  <si>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</si>
  <si>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</si>
  <si>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</si>
  <si>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</si>
  <si>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</si>
  <si>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</si>
  <si>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</si>
  <si>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</si>
  <si>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</si>
  <si>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</si>
  <si>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5.1.1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</si>
  <si>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</si>
  <si>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</si>
  <si>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</si>
  <si>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</si>
  <si>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</si>
  <si>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</si>
  <si>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5.1.4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</si>
  <si>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</si>
  <si>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</si>
  <si>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</si>
  <si>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</si>
  <si>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</si>
  <si>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</si>
  <si>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</si>
  <si>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</si>
  <si>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</si>
  <si>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</si>
  <si>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7.2.</t>
  </si>
  <si>
    <t>Прочие доходы от оказания платных услуг и компенсации затрат государства</t>
  </si>
  <si>
    <t>995</t>
  </si>
  <si>
    <t>130</t>
  </si>
  <si>
    <t>7.2.1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</si>
  <si>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</si>
  <si>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</si>
  <si>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</si>
  <si>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</si>
  <si>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</si>
  <si>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</si>
  <si>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</si>
  <si>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</si>
  <si>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</si>
  <si>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</si>
  <si>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</si>
  <si>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8.2.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</si>
  <si>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</si>
  <si>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</si>
  <si>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8.2.1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</si>
  <si>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</si>
  <si>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8.2.2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</si>
  <si>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</si>
  <si>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</si>
  <si>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</si>
  <si>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</si>
  <si>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</si>
  <si>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</si>
  <si>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</si>
  <si>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</si>
  <si>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</si>
  <si>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</si>
  <si>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</si>
  <si>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</si>
  <si>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9.2.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</si>
  <si>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</si>
  <si>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</si>
  <si>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</si>
  <si>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9.3.</t>
  </si>
  <si>
    <t>Денежные взыскания (штрафы) за нарушение земельного законодательства</t>
  </si>
  <si>
    <t>060</t>
  </si>
  <si>
    <t>9.4.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</si>
  <si>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</si>
  <si>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</si>
  <si>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</si>
  <si>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</si>
  <si>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</si>
  <si>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</si>
  <si>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</si>
  <si>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9.6.</t>
  </si>
  <si>
    <t>Прочие поступления от денежных взысканий (штрафов) и иных сумм в возмещение ущерба</t>
  </si>
  <si>
    <t>90</t>
  </si>
  <si>
    <t>9.6.1.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</si>
  <si>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</si>
  <si>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</si>
  <si>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</si>
  <si>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</si>
  <si>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</si>
  <si>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</si>
  <si>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</si>
  <si>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</si>
  <si>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</si>
  <si>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</si>
  <si>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</si>
  <si>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</si>
  <si>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</si>
  <si>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</si>
  <si>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</si>
  <si>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</si>
  <si>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</si>
  <si>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</si>
  <si>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</si>
  <si>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</si>
  <si>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</si>
  <si>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</si>
  <si>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</si>
  <si>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</si>
  <si>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</si>
  <si>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</si>
  <si>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</si>
  <si>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</si>
  <si>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</si>
  <si>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</si>
  <si>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</si>
  <si>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</si>
  <si>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</si>
  <si>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</si>
  <si>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</si>
  <si>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</si>
  <si>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</si>
  <si>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</si>
  <si>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</si>
  <si>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</si>
  <si>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</si>
  <si>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</si>
  <si>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</si>
  <si>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</si>
  <si>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</si>
  <si>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</si>
  <si>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</si>
  <si>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</si>
  <si>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</si>
  <si>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</si>
  <si>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</si>
  <si>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</si>
  <si>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</si>
  <si>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</si>
  <si>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</si>
  <si>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</si>
  <si>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</si>
  <si>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</si>
  <si>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</si>
  <si>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</si>
  <si>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</si>
  <si>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</si>
  <si>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</si>
  <si>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</si>
  <si>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</si>
  <si>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</si>
  <si>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</si>
  <si>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</si>
  <si>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</si>
  <si>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</si>
  <si>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</si>
  <si>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</si>
  <si>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</si>
  <si>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</si>
  <si>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</si>
  <si>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</si>
  <si>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</si>
  <si>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</si>
  <si>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</si>
  <si>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</si>
  <si>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</si>
  <si>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</si>
  <si>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Источники финансирования дефицита бюджета на 2013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</si>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</sst>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7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8"/>
      <color indexed="17"/>
      <name val="Times New Roman"/>
      <family val="1"/>
    </font>
    <font>
      <sz val="9"/>
      <color indexed="17"/>
      <name val="Arial"/>
      <family val="0"/>
    </font>
    <font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sz val="11"/>
      <color indexed="5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22" borderId="10" xfId="0" applyNumberFormat="1" applyFont="1" applyFill="1" applyBorder="1" applyAlignment="1" applyProtection="1">
      <alignment horizontal="center" vertical="top"/>
      <protection locked="0"/>
    </xf>
    <xf numFmtId="49" fontId="3" fillId="22" borderId="12" xfId="0" applyNumberFormat="1" applyFont="1" applyFill="1" applyBorder="1" applyAlignment="1">
      <alignment horizontal="left" vertical="top"/>
    </xf>
    <xf numFmtId="49" fontId="3" fillId="2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2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2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2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2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2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2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24" borderId="10" xfId="0" applyNumberFormat="1" applyFont="1" applyFill="1" applyBorder="1" applyAlignment="1">
      <alignment horizontal="left" vertical="center" wrapText="1"/>
    </xf>
    <xf numFmtId="49" fontId="12" fillId="24" borderId="16" xfId="0" applyNumberFormat="1" applyFont="1" applyFill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2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24" borderId="20" xfId="0" applyNumberFormat="1" applyFont="1" applyFill="1" applyBorder="1" applyAlignment="1" applyProtection="1">
      <alignment horizontal="center" vertical="top"/>
      <protection locked="0"/>
    </xf>
    <xf numFmtId="49" fontId="12" fillId="2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22" borderId="30" xfId="0" applyNumberFormat="1" applyFont="1" applyFill="1" applyBorder="1" applyAlignment="1">
      <alignment vertical="top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24" borderId="21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9" fontId="3" fillId="24" borderId="20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24" borderId="16" xfId="0" applyNumberFormat="1" applyFont="1" applyFill="1" applyBorder="1" applyAlignment="1" applyProtection="1">
      <alignment horizontal="center" vertical="top"/>
      <protection/>
    </xf>
    <xf numFmtId="49" fontId="12" fillId="24" borderId="10" xfId="0" applyNumberFormat="1" applyFont="1" applyFill="1" applyBorder="1" applyAlignment="1" applyProtection="1">
      <alignment horizontal="center" vertical="top"/>
      <protection locked="0"/>
    </xf>
    <xf numFmtId="49" fontId="12" fillId="24" borderId="20" xfId="0" applyNumberFormat="1" applyFont="1" applyFill="1" applyBorder="1" applyAlignment="1" applyProtection="1">
      <alignment horizontal="center" vertical="top"/>
      <protection locked="0"/>
    </xf>
    <xf numFmtId="4" fontId="12" fillId="24" borderId="24" xfId="0" applyNumberFormat="1" applyFont="1" applyFill="1" applyBorder="1" applyAlignment="1">
      <alignment vertical="top"/>
    </xf>
    <xf numFmtId="0" fontId="12" fillId="2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24" borderId="10" xfId="0" applyNumberFormat="1" applyFont="1" applyFill="1" applyBorder="1" applyAlignment="1">
      <alignment horizontal="center" vertical="top"/>
    </xf>
    <xf numFmtId="4" fontId="12" fillId="24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22" borderId="10" xfId="0" applyNumberFormat="1" applyFont="1" applyFill="1" applyBorder="1" applyAlignment="1">
      <alignment horizontal="center" vertical="top"/>
    </xf>
    <xf numFmtId="0" fontId="12" fillId="2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4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49" fontId="25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horizontal="right" vertical="top"/>
    </xf>
    <xf numFmtId="0" fontId="26" fillId="0" borderId="3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top"/>
    </xf>
    <xf numFmtId="0" fontId="28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vertical="top"/>
    </xf>
    <xf numFmtId="3" fontId="27" fillId="0" borderId="10" xfId="0" applyNumberFormat="1" applyFont="1" applyBorder="1" applyAlignment="1">
      <alignment vertical="top"/>
    </xf>
    <xf numFmtId="3" fontId="27" fillId="0" borderId="24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 quotePrefix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/>
    </xf>
    <xf numFmtId="3" fontId="31" fillId="0" borderId="10" xfId="0" applyNumberFormat="1" applyFont="1" applyBorder="1" applyAlignment="1">
      <alignment vertical="top"/>
    </xf>
    <xf numFmtId="3" fontId="31" fillId="0" borderId="13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32" fillId="0" borderId="10" xfId="0" applyFont="1" applyBorder="1" applyAlignment="1">
      <alignment vertical="top"/>
    </xf>
    <xf numFmtId="0" fontId="32" fillId="0" borderId="10" xfId="0" applyFont="1" applyBorder="1" applyAlignment="1">
      <alignment vertical="justify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 quotePrefix="1">
      <alignment horizontal="center" vertical="top" wrapText="1"/>
    </xf>
    <xf numFmtId="4" fontId="33" fillId="0" borderId="10" xfId="0" applyNumberFormat="1" applyFont="1" applyBorder="1" applyAlignment="1">
      <alignment vertical="top"/>
    </xf>
    <xf numFmtId="3" fontId="32" fillId="0" borderId="10" xfId="0" applyNumberFormat="1" applyFont="1" applyBorder="1" applyAlignment="1">
      <alignment vertical="top"/>
    </xf>
    <xf numFmtId="3" fontId="32" fillId="0" borderId="13" xfId="0" applyNumberFormat="1" applyFont="1" applyBorder="1" applyAlignment="1">
      <alignment vertical="top"/>
    </xf>
    <xf numFmtId="0" fontId="33" fillId="0" borderId="0" xfId="0" applyFont="1" applyAlignment="1">
      <alignment vertical="top"/>
    </xf>
    <xf numFmtId="49" fontId="25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 quotePrefix="1">
      <alignment horizontal="center" vertical="top" wrapText="1"/>
    </xf>
    <xf numFmtId="3" fontId="25" fillId="0" borderId="10" xfId="0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0" applyFont="1" applyBorder="1" applyAlignment="1">
      <alignment vertical="center"/>
    </xf>
    <xf numFmtId="178" fontId="23" fillId="0" borderId="10" xfId="53" applyNumberFormat="1" applyFont="1" applyFill="1" applyBorder="1" applyAlignment="1" applyProtection="1">
      <alignment horizontal="right" vertical="justify"/>
      <protection hidden="1"/>
    </xf>
    <xf numFmtId="0" fontId="32" fillId="0" borderId="10" xfId="0" applyFont="1" applyBorder="1" applyAlignment="1">
      <alignment horizontal="justify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vertical="justify" wrapText="1"/>
    </xf>
    <xf numFmtId="0" fontId="33" fillId="0" borderId="10" xfId="0" applyFont="1" applyBorder="1" applyAlignment="1">
      <alignment vertical="top"/>
    </xf>
    <xf numFmtId="0" fontId="32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/>
    </xf>
    <xf numFmtId="0" fontId="32" fillId="0" borderId="10" xfId="0" applyFont="1" applyBorder="1" applyAlignment="1">
      <alignment vertical="center"/>
    </xf>
    <xf numFmtId="0" fontId="35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center"/>
    </xf>
    <xf numFmtId="0" fontId="33" fillId="0" borderId="10" xfId="53" applyNumberFormat="1" applyFont="1" applyFill="1" applyBorder="1" applyAlignment="1" applyProtection="1">
      <alignment vertical="center" wrapText="1"/>
      <protection hidden="1"/>
    </xf>
    <xf numFmtId="49" fontId="37" fillId="0" borderId="10" xfId="0" applyNumberFormat="1" applyFont="1" applyBorder="1" applyAlignment="1">
      <alignment horizontal="center" vertical="top" wrapText="1"/>
    </xf>
    <xf numFmtId="16" fontId="32" fillId="0" borderId="10" xfId="0" applyNumberFormat="1" applyFont="1" applyBorder="1" applyAlignment="1">
      <alignment vertical="top"/>
    </xf>
    <xf numFmtId="0" fontId="33" fillId="0" borderId="0" xfId="0" applyFont="1" applyAlignment="1">
      <alignment wrapText="1"/>
    </xf>
    <xf numFmtId="49" fontId="33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49" fontId="36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22" fillId="0" borderId="0" xfId="0" applyFont="1" applyAlignment="1">
      <alignment vertical="top"/>
    </xf>
    <xf numFmtId="0" fontId="3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/>
    </xf>
    <xf numFmtId="0" fontId="23" fillId="0" borderId="10" xfId="53" applyNumberFormat="1" applyFont="1" applyFill="1" applyBorder="1" applyAlignment="1" applyProtection="1">
      <alignment vertical="center" wrapText="1"/>
      <protection hidden="1"/>
    </xf>
    <xf numFmtId="49" fontId="32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3" fontId="31" fillId="0" borderId="10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vertical="top"/>
    </xf>
    <xf numFmtId="0" fontId="32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 quotePrefix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36" fillId="0" borderId="10" xfId="0" applyFont="1" applyBorder="1" applyAlignment="1">
      <alignment vertical="justify" wrapText="1"/>
    </xf>
    <xf numFmtId="0" fontId="23" fillId="0" borderId="0" xfId="0" applyFont="1" applyAlignment="1">
      <alignment wrapText="1"/>
    </xf>
    <xf numFmtId="0" fontId="40" fillId="0" borderId="10" xfId="53" applyNumberFormat="1" applyFont="1" applyFill="1" applyBorder="1" applyAlignment="1" applyProtection="1">
      <alignment vertical="center" wrapText="1"/>
      <protection hidden="1"/>
    </xf>
    <xf numFmtId="0" fontId="4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2" fillId="0" borderId="10" xfId="0" applyNumberFormat="1" applyFont="1" applyBorder="1" applyAlignment="1">
      <alignment horizontal="center" vertical="top" wrapText="1"/>
    </xf>
    <xf numFmtId="0" fontId="32" fillId="0" borderId="24" xfId="0" applyFont="1" applyBorder="1" applyAlignment="1">
      <alignment vertical="top"/>
    </xf>
    <xf numFmtId="0" fontId="41" fillId="0" borderId="10" xfId="53" applyNumberFormat="1" applyFont="1" applyFill="1" applyBorder="1" applyAlignment="1" applyProtection="1">
      <alignment vertical="center" wrapText="1"/>
      <protection hidden="1"/>
    </xf>
    <xf numFmtId="4" fontId="37" fillId="0" borderId="10" xfId="0" applyNumberFormat="1" applyFont="1" applyBorder="1" applyAlignment="1">
      <alignment vertical="top"/>
    </xf>
    <xf numFmtId="0" fontId="37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7" fillId="0" borderId="10" xfId="53" applyNumberFormat="1" applyFont="1" applyFill="1" applyBorder="1" applyAlignment="1" applyProtection="1">
      <alignment horizontal="right" vertical="justify"/>
      <protection hidden="1"/>
    </xf>
    <xf numFmtId="0" fontId="33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7" fillId="0" borderId="10" xfId="0" applyNumberFormat="1" applyFont="1" applyBorder="1" applyAlignment="1">
      <alignment vertical="justify"/>
    </xf>
    <xf numFmtId="3" fontId="27" fillId="0" borderId="13" xfId="0" applyNumberFormat="1" applyFont="1" applyBorder="1" applyAlignment="1">
      <alignment vertical="top"/>
    </xf>
    <xf numFmtId="4" fontId="33" fillId="0" borderId="1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vertical="distributed" wrapText="1"/>
    </xf>
    <xf numFmtId="16" fontId="31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justify"/>
    </xf>
    <xf numFmtId="0" fontId="23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4" fillId="0" borderId="10" xfId="0" applyFont="1" applyBorder="1" applyAlignment="1">
      <alignment vertical="justify" wrapText="1"/>
    </xf>
    <xf numFmtId="49" fontId="39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justify" wrapText="1"/>
    </xf>
    <xf numFmtId="0" fontId="32" fillId="0" borderId="16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25" fillId="0" borderId="0" xfId="0" applyFont="1" applyAlignment="1">
      <alignment wrapText="1"/>
    </xf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44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49" fontId="36" fillId="0" borderId="24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vertical="justify"/>
    </xf>
    <xf numFmtId="3" fontId="25" fillId="0" borderId="16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7" fillId="0" borderId="0" xfId="0" applyFont="1" applyAlignment="1">
      <alignment horizontal="justify" vertical="top" wrapText="1"/>
    </xf>
    <xf numFmtId="0" fontId="36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1" fontId="25" fillId="0" borderId="16" xfId="0" applyNumberFormat="1" applyFont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1" fontId="25" fillId="0" borderId="13" xfId="0" applyNumberFormat="1" applyFont="1" applyBorder="1" applyAlignment="1">
      <alignment vertical="top"/>
    </xf>
    <xf numFmtId="0" fontId="33" fillId="0" borderId="10" xfId="0" applyFont="1" applyBorder="1" applyAlignment="1">
      <alignment vertical="justify" wrapText="1"/>
    </xf>
    <xf numFmtId="1" fontId="25" fillId="0" borderId="34" xfId="0" applyNumberFormat="1" applyFont="1" applyBorder="1" applyAlignment="1">
      <alignment vertical="top"/>
    </xf>
    <xf numFmtId="1" fontId="25" fillId="0" borderId="24" xfId="0" applyNumberFormat="1" applyFont="1" applyBorder="1" applyAlignment="1">
      <alignment vertical="top"/>
    </xf>
    <xf numFmtId="1" fontId="32" fillId="0" borderId="16" xfId="0" applyNumberFormat="1" applyFont="1" applyBorder="1" applyAlignment="1">
      <alignment vertical="top"/>
    </xf>
    <xf numFmtId="1" fontId="32" fillId="0" borderId="10" xfId="0" applyNumberFormat="1" applyFont="1" applyBorder="1" applyAlignment="1">
      <alignment vertical="top"/>
    </xf>
    <xf numFmtId="1" fontId="25" fillId="0" borderId="25" xfId="0" applyNumberFormat="1" applyFont="1" applyBorder="1" applyAlignment="1">
      <alignment vertical="top"/>
    </xf>
    <xf numFmtId="1" fontId="25" fillId="0" borderId="26" xfId="0" applyNumberFormat="1" applyFont="1" applyBorder="1" applyAlignment="1">
      <alignment vertical="top"/>
    </xf>
    <xf numFmtId="3" fontId="25" fillId="0" borderId="0" xfId="0" applyNumberFormat="1" applyFont="1" applyAlignment="1">
      <alignment vertical="top"/>
    </xf>
    <xf numFmtId="0" fontId="25" fillId="0" borderId="24" xfId="0" applyFont="1" applyBorder="1" applyAlignment="1">
      <alignment vertical="top"/>
    </xf>
    <xf numFmtId="16" fontId="32" fillId="0" borderId="24" xfId="0" applyNumberFormat="1" applyFont="1" applyBorder="1" applyAlignment="1">
      <alignment vertical="top"/>
    </xf>
    <xf numFmtId="0" fontId="23" fillId="0" borderId="24" xfId="0" applyFont="1" applyBorder="1" applyAlignment="1">
      <alignment vertical="justify" wrapText="1"/>
    </xf>
    <xf numFmtId="49" fontId="23" fillId="0" borderId="24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6" fontId="32" fillId="0" borderId="15" xfId="0" applyNumberFormat="1" applyFont="1" applyBorder="1" applyAlignment="1">
      <alignment vertical="top"/>
    </xf>
    <xf numFmtId="0" fontId="23" fillId="0" borderId="13" xfId="0" applyFont="1" applyBorder="1" applyAlignment="1">
      <alignment vertical="justify" wrapText="1"/>
    </xf>
    <xf numFmtId="49" fontId="23" fillId="0" borderId="13" xfId="0" applyNumberFormat="1" applyFont="1" applyBorder="1" applyAlignment="1">
      <alignment horizontal="center" vertical="top" wrapText="1"/>
    </xf>
    <xf numFmtId="178" fontId="22" fillId="0" borderId="10" xfId="53" applyNumberFormat="1" applyFont="1" applyFill="1" applyBorder="1" applyAlignment="1" applyProtection="1">
      <alignment horizontal="right" vertical="center"/>
      <protection hidden="1"/>
    </xf>
    <xf numFmtId="0" fontId="27" fillId="0" borderId="35" xfId="0" applyFont="1" applyBorder="1" applyAlignment="1">
      <alignment vertical="top"/>
    </xf>
    <xf numFmtId="0" fontId="27" fillId="0" borderId="12" xfId="0" applyFont="1" applyBorder="1" applyAlignment="1">
      <alignment vertical="justify"/>
    </xf>
    <xf numFmtId="49" fontId="27" fillId="0" borderId="12" xfId="0" applyNumberFormat="1" applyFont="1" applyBorder="1" applyAlignment="1">
      <alignment horizontal="center" vertical="top"/>
    </xf>
    <xf numFmtId="4" fontId="33" fillId="0" borderId="12" xfId="0" applyNumberFormat="1" applyFont="1" applyBorder="1" applyAlignment="1">
      <alignment vertical="top"/>
    </xf>
    <xf numFmtId="171" fontId="45" fillId="0" borderId="10" xfId="55" applyNumberFormat="1" applyFont="1" applyBorder="1" applyAlignment="1">
      <alignment/>
      <protection/>
    </xf>
    <xf numFmtId="0" fontId="48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9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69" fillId="0" borderId="10" xfId="0" applyNumberFormat="1" applyFont="1" applyBorder="1" applyAlignment="1">
      <alignment vertical="top"/>
    </xf>
    <xf numFmtId="2" fontId="23" fillId="25" borderId="10" xfId="0" applyNumberFormat="1" applyFont="1" applyFill="1" applyBorder="1" applyAlignment="1">
      <alignment vertical="top"/>
    </xf>
    <xf numFmtId="3" fontId="70" fillId="0" borderId="10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justify"/>
    </xf>
    <xf numFmtId="3" fontId="50" fillId="0" borderId="10" xfId="0" applyNumberFormat="1" applyFont="1" applyBorder="1" applyAlignment="1">
      <alignment wrapText="1"/>
    </xf>
    <xf numFmtId="0" fontId="0" fillId="0" borderId="0" xfId="0" applyAlignment="1">
      <alignment horizontal="right" vertical="justify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textRotation="90" wrapText="1"/>
    </xf>
    <xf numFmtId="3" fontId="24" fillId="0" borderId="26" xfId="0" applyNumberFormat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2" fillId="0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8"/>
  <sheetViews>
    <sheetView zoomScalePageLayoutView="0" workbookViewId="0" topLeftCell="D107">
      <selection activeCell="D1" sqref="D1:O2"/>
    </sheetView>
  </sheetViews>
  <sheetFormatPr defaultColWidth="9.00390625" defaultRowHeight="12.75"/>
  <cols>
    <col min="1" max="1" width="10.875" style="289" customWidth="1"/>
    <col min="2" max="2" width="0.875" style="290" hidden="1" customWidth="1"/>
    <col min="3" max="3" width="90.00390625" style="289" customWidth="1"/>
    <col min="4" max="4" width="6.375" style="291" customWidth="1"/>
    <col min="5" max="5" width="5.125" style="291" customWidth="1"/>
    <col min="6" max="6" width="5.875" style="291" customWidth="1"/>
    <col min="7" max="7" width="5.125" style="291" customWidth="1"/>
    <col min="8" max="8" width="7.75390625" style="291" customWidth="1"/>
    <col min="9" max="9" width="9.375" style="291" customWidth="1"/>
    <col min="10" max="10" width="10.875" style="291" customWidth="1"/>
    <col min="11" max="11" width="8.25390625" style="291" customWidth="1"/>
    <col min="12" max="12" width="20.625" style="292" customWidth="1"/>
    <col min="13" max="14" width="0.12890625" style="292" hidden="1" customWidth="1"/>
    <col min="15" max="16" width="0.2421875" style="292" hidden="1" customWidth="1"/>
    <col min="17" max="17" width="13.125" style="292" hidden="1" customWidth="1"/>
    <col min="18" max="18" width="0.12890625" style="292" hidden="1" customWidth="1"/>
    <col min="19" max="19" width="7.375" style="292" hidden="1" customWidth="1"/>
    <col min="20" max="20" width="18.375" style="289" customWidth="1"/>
    <col min="21" max="21" width="7.00390625" style="289" customWidth="1"/>
    <col min="22" max="16384" width="9.125" style="289" customWidth="1"/>
  </cols>
  <sheetData>
    <row r="1" spans="4:15" ht="15.75">
      <c r="D1" s="474" t="s">
        <v>43</v>
      </c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3:15" ht="20.25" customHeight="1">
      <c r="C2" s="445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8:12" ht="15.75">
      <c r="H3"/>
      <c r="I3"/>
      <c r="J3"/>
      <c r="K3"/>
      <c r="L3"/>
    </row>
    <row r="4" spans="1:19" ht="16.5" customHeight="1">
      <c r="A4" s="479" t="s">
        <v>290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</row>
    <row r="5" spans="1:19" ht="16.5" customHeight="1">
      <c r="A5" s="293"/>
      <c r="B5" s="294"/>
      <c r="C5" s="293"/>
      <c r="D5" s="295"/>
      <c r="E5" s="295"/>
      <c r="F5" s="295"/>
      <c r="G5" s="295"/>
      <c r="H5" s="295"/>
      <c r="I5" s="295"/>
      <c r="J5" s="295"/>
      <c r="K5" s="295"/>
      <c r="L5" s="296" t="s">
        <v>160</v>
      </c>
      <c r="M5" s="296"/>
      <c r="N5" s="296"/>
      <c r="O5" s="296"/>
      <c r="P5" s="296"/>
      <c r="Q5" s="296"/>
      <c r="R5" s="296"/>
      <c r="S5" s="296" t="s">
        <v>291</v>
      </c>
    </row>
    <row r="6" spans="1:21" s="298" customFormat="1" ht="42.75" customHeight="1">
      <c r="A6" s="480" t="s">
        <v>292</v>
      </c>
      <c r="B6" s="297"/>
      <c r="C6" s="482" t="s">
        <v>293</v>
      </c>
      <c r="D6" s="484" t="s">
        <v>294</v>
      </c>
      <c r="E6" s="485"/>
      <c r="F6" s="485"/>
      <c r="G6" s="485"/>
      <c r="H6" s="485"/>
      <c r="I6" s="485"/>
      <c r="J6" s="485"/>
      <c r="K6" s="486"/>
      <c r="L6" s="475" t="s">
        <v>295</v>
      </c>
      <c r="M6" s="475" t="s">
        <v>296</v>
      </c>
      <c r="N6" s="475" t="s">
        <v>297</v>
      </c>
      <c r="O6" s="475" t="s">
        <v>298</v>
      </c>
      <c r="P6" s="475" t="s">
        <v>299</v>
      </c>
      <c r="Q6" s="475" t="s">
        <v>300</v>
      </c>
      <c r="R6" s="475"/>
      <c r="S6" s="475" t="s">
        <v>301</v>
      </c>
      <c r="T6" s="475" t="s">
        <v>44</v>
      </c>
      <c r="U6" s="477" t="s">
        <v>42</v>
      </c>
    </row>
    <row r="7" spans="1:21" s="298" customFormat="1" ht="110.25">
      <c r="A7" s="481"/>
      <c r="B7" s="299"/>
      <c r="C7" s="483"/>
      <c r="D7" s="300" t="s">
        <v>302</v>
      </c>
      <c r="E7" s="300" t="s">
        <v>303</v>
      </c>
      <c r="F7" s="300" t="s">
        <v>304</v>
      </c>
      <c r="G7" s="300" t="s">
        <v>305</v>
      </c>
      <c r="H7" s="300" t="s">
        <v>306</v>
      </c>
      <c r="I7" s="300" t="s">
        <v>307</v>
      </c>
      <c r="J7" s="300" t="s">
        <v>308</v>
      </c>
      <c r="K7" s="300" t="s">
        <v>309</v>
      </c>
      <c r="L7" s="476"/>
      <c r="M7" s="476"/>
      <c r="N7" s="476"/>
      <c r="O7" s="476"/>
      <c r="P7" s="476"/>
      <c r="Q7" s="476"/>
      <c r="R7" s="476"/>
      <c r="S7" s="476"/>
      <c r="T7" s="476"/>
      <c r="U7" s="478"/>
    </row>
    <row r="8" spans="1:21" s="308" customFormat="1" ht="18.75" customHeight="1">
      <c r="A8" s="301" t="s">
        <v>310</v>
      </c>
      <c r="B8" s="301"/>
      <c r="C8" s="302" t="s">
        <v>311</v>
      </c>
      <c r="D8" s="303" t="s">
        <v>312</v>
      </c>
      <c r="E8" s="303">
        <v>1</v>
      </c>
      <c r="F8" s="303" t="s">
        <v>85</v>
      </c>
      <c r="G8" s="304" t="s">
        <v>85</v>
      </c>
      <c r="H8" s="304" t="s">
        <v>312</v>
      </c>
      <c r="I8" s="304" t="s">
        <v>85</v>
      </c>
      <c r="J8" s="304" t="s">
        <v>313</v>
      </c>
      <c r="K8" s="304" t="s">
        <v>312</v>
      </c>
      <c r="L8" s="305">
        <f>L9+L15+L24+L31+L34+L41+L46+L49+L56+L68</f>
        <v>134531170.81</v>
      </c>
      <c r="M8" s="306" t="e">
        <f>M9+M15+#REF!+M22+#REF!+M30+M36+M44+M41+M50+#REF!+M61</f>
        <v>#REF!</v>
      </c>
      <c r="N8" s="306" t="e">
        <f>N9+N15+#REF!+N22+#REF!+N30+N36+N44+N41+N50+#REF!+N61</f>
        <v>#REF!</v>
      </c>
      <c r="O8" s="306" t="e">
        <f>O9+O15+#REF!+O22+#REF!+O30+O36+O41+O50+#REF!</f>
        <v>#REF!</v>
      </c>
      <c r="P8" s="306" t="e">
        <f>P9+P15+#REF!+P22+#REF!+P30+P36+P44+P41+P50+#REF!+P61</f>
        <v>#REF!</v>
      </c>
      <c r="Q8" s="306" t="e">
        <f>Q9+Q15+#REF!+Q22+#REF!+Q30+Q36+Q44+Q41+Q50+#REF!+Q61</f>
        <v>#REF!</v>
      </c>
      <c r="R8" s="306" t="e">
        <f>R9+R15+#REF!+R22+#REF!+R30+R36+R44+R41+R50+#REF!+R61</f>
        <v>#REF!</v>
      </c>
      <c r="S8" s="307" t="e">
        <f>#REF!=SUM(L8:R8)</f>
        <v>#REF!</v>
      </c>
      <c r="T8" s="305">
        <f>T9+T15+T24+T31+T34+T41+T46+T49+T56+T68</f>
        <v>29033972.490000002</v>
      </c>
      <c r="U8" s="467">
        <f>T8/L8*100</f>
        <v>21.581595042389864</v>
      </c>
    </row>
    <row r="9" spans="1:21" s="316" customFormat="1" ht="18.75" customHeight="1">
      <c r="A9" s="309" t="s">
        <v>314</v>
      </c>
      <c r="B9" s="309"/>
      <c r="C9" s="310" t="s">
        <v>315</v>
      </c>
      <c r="D9" s="311" t="s">
        <v>312</v>
      </c>
      <c r="E9" s="311">
        <v>1</v>
      </c>
      <c r="F9" s="311" t="s">
        <v>60</v>
      </c>
      <c r="G9" s="312" t="s">
        <v>85</v>
      </c>
      <c r="H9" s="312" t="s">
        <v>312</v>
      </c>
      <c r="I9" s="312" t="s">
        <v>85</v>
      </c>
      <c r="J9" s="312" t="s">
        <v>313</v>
      </c>
      <c r="K9" s="312" t="s">
        <v>312</v>
      </c>
      <c r="L9" s="313">
        <f>L10</f>
        <v>103230000</v>
      </c>
      <c r="M9" s="314" t="e">
        <f aca="true" t="shared" si="0" ref="M9:R9">M10</f>
        <v>#REF!</v>
      </c>
      <c r="N9" s="314" t="e">
        <f t="shared" si="0"/>
        <v>#REF!</v>
      </c>
      <c r="O9" s="314" t="e">
        <f t="shared" si="0"/>
        <v>#REF!</v>
      </c>
      <c r="P9" s="314" t="e">
        <f t="shared" si="0"/>
        <v>#REF!</v>
      </c>
      <c r="Q9" s="314" t="e">
        <f t="shared" si="0"/>
        <v>#REF!</v>
      </c>
      <c r="R9" s="315" t="e">
        <f t="shared" si="0"/>
        <v>#REF!</v>
      </c>
      <c r="S9" s="315" t="e">
        <f>#REF!=SUM(L9:R9)</f>
        <v>#REF!</v>
      </c>
      <c r="T9" s="313">
        <f>T10</f>
        <v>21781750.34</v>
      </c>
      <c r="U9" s="467">
        <f aca="true" t="shared" si="1" ref="U9:U72">T9/L9*100</f>
        <v>21.10021344570377</v>
      </c>
    </row>
    <row r="10" spans="1:21" s="324" customFormat="1" ht="19.5" customHeight="1">
      <c r="A10" s="317" t="s">
        <v>316</v>
      </c>
      <c r="B10" s="317"/>
      <c r="C10" s="318" t="s">
        <v>317</v>
      </c>
      <c r="D10" s="319" t="s">
        <v>312</v>
      </c>
      <c r="E10" s="320">
        <v>1</v>
      </c>
      <c r="F10" s="320" t="s">
        <v>60</v>
      </c>
      <c r="G10" s="319" t="s">
        <v>68</v>
      </c>
      <c r="H10" s="319" t="s">
        <v>312</v>
      </c>
      <c r="I10" s="319" t="s">
        <v>60</v>
      </c>
      <c r="J10" s="319" t="s">
        <v>313</v>
      </c>
      <c r="K10" s="319" t="s">
        <v>210</v>
      </c>
      <c r="L10" s="321">
        <f>L11+L12+L13+L14</f>
        <v>103230000</v>
      </c>
      <c r="M10" s="322" t="e">
        <f>#REF!+M12+#REF!+#REF!</f>
        <v>#REF!</v>
      </c>
      <c r="N10" s="322" t="e">
        <f>#REF!+N12+#REF!+#REF!</f>
        <v>#REF!</v>
      </c>
      <c r="O10" s="322" t="e">
        <f>#REF!+O12+#REF!+#REF!</f>
        <v>#REF!</v>
      </c>
      <c r="P10" s="322" t="e">
        <f>#REF!+P12+#REF!+#REF!</f>
        <v>#REF!</v>
      </c>
      <c r="Q10" s="322" t="e">
        <f>#REF!+Q12+#REF!+#REF!</f>
        <v>#REF!</v>
      </c>
      <c r="R10" s="323" t="e">
        <f>#REF!+R12+#REF!+#REF!</f>
        <v>#REF!</v>
      </c>
      <c r="S10" s="323" t="e">
        <f>#REF!=SUM(L10:R10)</f>
        <v>#REF!</v>
      </c>
      <c r="T10" s="321">
        <f>T11+T12+T13+T14</f>
        <v>21781750.34</v>
      </c>
      <c r="U10" s="467">
        <f t="shared" si="1"/>
        <v>21.10021344570377</v>
      </c>
    </row>
    <row r="11" spans="1:21" s="324" customFormat="1" ht="64.5" customHeight="1">
      <c r="A11" s="325" t="s">
        <v>318</v>
      </c>
      <c r="B11" s="317"/>
      <c r="C11" s="326" t="s">
        <v>319</v>
      </c>
      <c r="D11" s="327" t="s">
        <v>312</v>
      </c>
      <c r="E11" s="327" t="s">
        <v>320</v>
      </c>
      <c r="F11" s="327" t="s">
        <v>60</v>
      </c>
      <c r="G11" s="327" t="s">
        <v>68</v>
      </c>
      <c r="H11" s="327" t="s">
        <v>321</v>
      </c>
      <c r="I11" s="327" t="s">
        <v>60</v>
      </c>
      <c r="J11" s="327" t="s">
        <v>313</v>
      </c>
      <c r="K11" s="327" t="s">
        <v>210</v>
      </c>
      <c r="L11" s="328">
        <f>98020000+4400000</f>
        <v>102420000</v>
      </c>
      <c r="M11" s="322"/>
      <c r="N11" s="322"/>
      <c r="O11" s="322"/>
      <c r="P11" s="322"/>
      <c r="Q11" s="322"/>
      <c r="R11" s="323"/>
      <c r="S11" s="323"/>
      <c r="T11" s="328">
        <v>21739264.18</v>
      </c>
      <c r="U11" s="467">
        <f t="shared" si="1"/>
        <v>21.225604549892598</v>
      </c>
    </row>
    <row r="12" spans="1:21" ht="81" customHeight="1">
      <c r="A12" s="325" t="s">
        <v>322</v>
      </c>
      <c r="B12" s="329"/>
      <c r="C12" s="326" t="s">
        <v>323</v>
      </c>
      <c r="D12" s="330" t="s">
        <v>312</v>
      </c>
      <c r="E12" s="331">
        <v>1</v>
      </c>
      <c r="F12" s="331" t="s">
        <v>60</v>
      </c>
      <c r="G12" s="330" t="s">
        <v>68</v>
      </c>
      <c r="H12" s="330" t="s">
        <v>324</v>
      </c>
      <c r="I12" s="330" t="s">
        <v>60</v>
      </c>
      <c r="J12" s="330" t="s">
        <v>313</v>
      </c>
      <c r="K12" s="330" t="s">
        <v>210</v>
      </c>
      <c r="L12" s="328">
        <v>155000</v>
      </c>
      <c r="M12" s="332">
        <f aca="true" t="shared" si="2" ref="M12:R12">SUM(M13:M14)</f>
        <v>10201</v>
      </c>
      <c r="N12" s="332">
        <f t="shared" si="2"/>
        <v>1327</v>
      </c>
      <c r="O12" s="332">
        <f t="shared" si="2"/>
        <v>1996</v>
      </c>
      <c r="P12" s="332">
        <f t="shared" si="2"/>
        <v>1647</v>
      </c>
      <c r="Q12" s="332">
        <f t="shared" si="2"/>
        <v>262</v>
      </c>
      <c r="R12" s="333">
        <f t="shared" si="2"/>
        <v>0</v>
      </c>
      <c r="S12" s="333" t="e">
        <f>#REF!=SUM(L12:R12)</f>
        <v>#REF!</v>
      </c>
      <c r="T12" s="328"/>
      <c r="U12" s="467">
        <f t="shared" si="1"/>
        <v>0</v>
      </c>
    </row>
    <row r="13" spans="1:21" ht="31.5" customHeight="1">
      <c r="A13" s="325" t="s">
        <v>325</v>
      </c>
      <c r="B13" s="329"/>
      <c r="C13" s="326" t="s">
        <v>326</v>
      </c>
      <c r="D13" s="330" t="s">
        <v>312</v>
      </c>
      <c r="E13" s="331">
        <v>1</v>
      </c>
      <c r="F13" s="331" t="s">
        <v>60</v>
      </c>
      <c r="G13" s="330" t="s">
        <v>68</v>
      </c>
      <c r="H13" s="330" t="s">
        <v>327</v>
      </c>
      <c r="I13" s="330" t="s">
        <v>60</v>
      </c>
      <c r="J13" s="330" t="s">
        <v>313</v>
      </c>
      <c r="K13" s="330" t="s">
        <v>210</v>
      </c>
      <c r="L13" s="328">
        <v>560000</v>
      </c>
      <c r="M13" s="332">
        <v>10201</v>
      </c>
      <c r="N13" s="332">
        <v>1327</v>
      </c>
      <c r="O13" s="332">
        <v>1996</v>
      </c>
      <c r="P13" s="332">
        <v>1647</v>
      </c>
      <c r="Q13" s="332">
        <v>262</v>
      </c>
      <c r="R13" s="333">
        <v>0</v>
      </c>
      <c r="S13" s="333" t="e">
        <f>#REF!=SUM(L13:R13)</f>
        <v>#REF!</v>
      </c>
      <c r="T13" s="328">
        <v>35266.16</v>
      </c>
      <c r="U13" s="467">
        <f t="shared" si="1"/>
        <v>6.297528571428572</v>
      </c>
    </row>
    <row r="14" spans="1:21" ht="69" customHeight="1">
      <c r="A14" s="325" t="s">
        <v>328</v>
      </c>
      <c r="B14" s="329"/>
      <c r="C14" s="326" t="s">
        <v>329</v>
      </c>
      <c r="D14" s="330" t="s">
        <v>312</v>
      </c>
      <c r="E14" s="331">
        <v>1</v>
      </c>
      <c r="F14" s="331" t="s">
        <v>60</v>
      </c>
      <c r="G14" s="330" t="s">
        <v>68</v>
      </c>
      <c r="H14" s="330" t="s">
        <v>330</v>
      </c>
      <c r="I14" s="330" t="s">
        <v>60</v>
      </c>
      <c r="J14" s="330" t="s">
        <v>313</v>
      </c>
      <c r="K14" s="330" t="s">
        <v>210</v>
      </c>
      <c r="L14" s="328">
        <v>95000</v>
      </c>
      <c r="M14" s="332"/>
      <c r="N14" s="332"/>
      <c r="O14" s="332"/>
      <c r="P14" s="332"/>
      <c r="Q14" s="332"/>
      <c r="R14" s="333"/>
      <c r="S14" s="333" t="e">
        <f>#REF!=SUM(L14:R14)</f>
        <v>#REF!</v>
      </c>
      <c r="T14" s="328">
        <v>7220</v>
      </c>
      <c r="U14" s="467">
        <f t="shared" si="1"/>
        <v>7.6</v>
      </c>
    </row>
    <row r="15" spans="1:21" s="324" customFormat="1" ht="18" customHeight="1">
      <c r="A15" s="309" t="s">
        <v>331</v>
      </c>
      <c r="B15" s="309"/>
      <c r="C15" s="310" t="s">
        <v>332</v>
      </c>
      <c r="D15" s="311" t="s">
        <v>312</v>
      </c>
      <c r="E15" s="312" t="s">
        <v>320</v>
      </c>
      <c r="F15" s="312" t="s">
        <v>67</v>
      </c>
      <c r="G15" s="312" t="s">
        <v>85</v>
      </c>
      <c r="H15" s="312" t="s">
        <v>312</v>
      </c>
      <c r="I15" s="312" t="s">
        <v>85</v>
      </c>
      <c r="J15" s="312" t="s">
        <v>313</v>
      </c>
      <c r="K15" s="312" t="s">
        <v>312</v>
      </c>
      <c r="L15" s="313">
        <f>L16+L19+L22</f>
        <v>7655000</v>
      </c>
      <c r="M15" s="314">
        <f aca="true" t="shared" si="3" ref="M15:R15">M16</f>
        <v>0</v>
      </c>
      <c r="N15" s="314">
        <f t="shared" si="3"/>
        <v>0</v>
      </c>
      <c r="O15" s="314">
        <f t="shared" si="3"/>
        <v>0</v>
      </c>
      <c r="P15" s="314">
        <f t="shared" si="3"/>
        <v>0</v>
      </c>
      <c r="Q15" s="314">
        <f t="shared" si="3"/>
        <v>0</v>
      </c>
      <c r="R15" s="315">
        <f t="shared" si="3"/>
        <v>0</v>
      </c>
      <c r="S15" s="315" t="e">
        <f>#REF!=SUM(L15:R15)</f>
        <v>#REF!</v>
      </c>
      <c r="T15" s="313">
        <f>T16+T19+T22</f>
        <v>1997733.1600000001</v>
      </c>
      <c r="U15" s="467">
        <f t="shared" si="1"/>
        <v>26.09710202482038</v>
      </c>
    </row>
    <row r="16" spans="1:21" s="324" customFormat="1" ht="18.75" customHeight="1">
      <c r="A16" s="317" t="s">
        <v>333</v>
      </c>
      <c r="B16" s="317"/>
      <c r="C16" s="318" t="s">
        <v>334</v>
      </c>
      <c r="D16" s="319" t="s">
        <v>312</v>
      </c>
      <c r="E16" s="319" t="s">
        <v>320</v>
      </c>
      <c r="F16" s="319" t="s">
        <v>67</v>
      </c>
      <c r="G16" s="319" t="s">
        <v>68</v>
      </c>
      <c r="H16" s="319" t="s">
        <v>312</v>
      </c>
      <c r="I16" s="319" t="s">
        <v>68</v>
      </c>
      <c r="J16" s="319" t="s">
        <v>313</v>
      </c>
      <c r="K16" s="319" t="s">
        <v>210</v>
      </c>
      <c r="L16" s="321">
        <f>L17+L18</f>
        <v>7425000</v>
      </c>
      <c r="M16" s="322"/>
      <c r="N16" s="322"/>
      <c r="O16" s="322"/>
      <c r="P16" s="322"/>
      <c r="Q16" s="322"/>
      <c r="R16" s="323"/>
      <c r="S16" s="323" t="e">
        <f>#REF!=SUM(L16:R16)</f>
        <v>#REF!</v>
      </c>
      <c r="T16" s="321">
        <f>T17+T18</f>
        <v>1890764.1</v>
      </c>
      <c r="U16" s="467">
        <f t="shared" si="1"/>
        <v>25.464836363636365</v>
      </c>
    </row>
    <row r="17" spans="1:21" ht="18.75" customHeight="1">
      <c r="A17" s="317"/>
      <c r="B17" s="317"/>
      <c r="C17" s="334" t="s">
        <v>334</v>
      </c>
      <c r="D17" s="335" t="s">
        <v>312</v>
      </c>
      <c r="E17" s="335" t="s">
        <v>320</v>
      </c>
      <c r="F17" s="335" t="s">
        <v>67</v>
      </c>
      <c r="G17" s="335" t="s">
        <v>68</v>
      </c>
      <c r="H17" s="335" t="s">
        <v>321</v>
      </c>
      <c r="I17" s="335" t="s">
        <v>68</v>
      </c>
      <c r="J17" s="335" t="s">
        <v>313</v>
      </c>
      <c r="K17" s="335" t="s">
        <v>210</v>
      </c>
      <c r="L17" s="328">
        <f>7070000+355000</f>
        <v>7425000</v>
      </c>
      <c r="M17" s="332"/>
      <c r="N17" s="332"/>
      <c r="O17" s="332"/>
      <c r="P17" s="332"/>
      <c r="Q17" s="332"/>
      <c r="R17" s="333"/>
      <c r="S17" s="333" t="e">
        <f>#REF!=SUM(L17:R17)</f>
        <v>#REF!</v>
      </c>
      <c r="T17" s="328">
        <v>1857220.34</v>
      </c>
      <c r="U17" s="467">
        <f t="shared" si="1"/>
        <v>25.013068552188557</v>
      </c>
    </row>
    <row r="18" spans="1:21" ht="30" customHeight="1">
      <c r="A18" s="317"/>
      <c r="B18" s="317"/>
      <c r="C18" s="334" t="s">
        <v>335</v>
      </c>
      <c r="D18" s="335" t="s">
        <v>312</v>
      </c>
      <c r="E18" s="335" t="s">
        <v>320</v>
      </c>
      <c r="F18" s="335" t="s">
        <v>67</v>
      </c>
      <c r="G18" s="335" t="s">
        <v>68</v>
      </c>
      <c r="H18" s="335" t="s">
        <v>324</v>
      </c>
      <c r="I18" s="335" t="s">
        <v>68</v>
      </c>
      <c r="J18" s="335" t="s">
        <v>313</v>
      </c>
      <c r="K18" s="335" t="s">
        <v>210</v>
      </c>
      <c r="L18" s="328">
        <v>0</v>
      </c>
      <c r="M18" s="332"/>
      <c r="N18" s="332"/>
      <c r="O18" s="332"/>
      <c r="P18" s="332"/>
      <c r="Q18" s="332"/>
      <c r="R18" s="333"/>
      <c r="S18" s="333"/>
      <c r="T18" s="328">
        <v>33543.76</v>
      </c>
      <c r="U18" s="467" t="e">
        <f t="shared" si="1"/>
        <v>#DIV/0!</v>
      </c>
    </row>
    <row r="19" spans="1:21" ht="24.75" customHeight="1">
      <c r="A19" s="317" t="s">
        <v>336</v>
      </c>
      <c r="B19" s="317"/>
      <c r="C19" s="318" t="s">
        <v>337</v>
      </c>
      <c r="D19" s="319" t="s">
        <v>312</v>
      </c>
      <c r="E19" s="319" t="s">
        <v>320</v>
      </c>
      <c r="F19" s="319" t="s">
        <v>67</v>
      </c>
      <c r="G19" s="319" t="s">
        <v>70</v>
      </c>
      <c r="H19" s="319" t="s">
        <v>312</v>
      </c>
      <c r="I19" s="319" t="s">
        <v>60</v>
      </c>
      <c r="J19" s="319" t="s">
        <v>313</v>
      </c>
      <c r="K19" s="319" t="s">
        <v>210</v>
      </c>
      <c r="L19" s="321">
        <f>L20+L21</f>
        <v>80000</v>
      </c>
      <c r="M19" s="322"/>
      <c r="N19" s="322"/>
      <c r="O19" s="322"/>
      <c r="P19" s="322"/>
      <c r="Q19" s="322"/>
      <c r="R19" s="323"/>
      <c r="S19" s="323"/>
      <c r="T19" s="321">
        <f>T20+T21</f>
        <v>2683.06</v>
      </c>
      <c r="U19" s="467">
        <f t="shared" si="1"/>
        <v>3.353825</v>
      </c>
    </row>
    <row r="20" spans="1:21" ht="37.5" customHeight="1">
      <c r="A20" s="317"/>
      <c r="B20" s="309"/>
      <c r="C20" s="336" t="s">
        <v>338</v>
      </c>
      <c r="D20" s="335" t="s">
        <v>312</v>
      </c>
      <c r="E20" s="335" t="s">
        <v>320</v>
      </c>
      <c r="F20" s="335" t="s">
        <v>67</v>
      </c>
      <c r="G20" s="335" t="s">
        <v>70</v>
      </c>
      <c r="H20" s="335" t="s">
        <v>321</v>
      </c>
      <c r="I20" s="335" t="s">
        <v>60</v>
      </c>
      <c r="J20" s="335" t="s">
        <v>313</v>
      </c>
      <c r="K20" s="335" t="s">
        <v>210</v>
      </c>
      <c r="L20" s="328">
        <v>80000</v>
      </c>
      <c r="M20" s="322"/>
      <c r="N20" s="322"/>
      <c r="O20" s="322"/>
      <c r="P20" s="322"/>
      <c r="Q20" s="322"/>
      <c r="R20" s="323"/>
      <c r="S20" s="323"/>
      <c r="T20" s="328">
        <v>2383.06</v>
      </c>
      <c r="U20" s="467">
        <f t="shared" si="1"/>
        <v>2.978825</v>
      </c>
    </row>
    <row r="21" spans="1:21" ht="33" customHeight="1">
      <c r="A21" s="317"/>
      <c r="B21" s="309"/>
      <c r="C21" s="336" t="s">
        <v>339</v>
      </c>
      <c r="D21" s="335" t="s">
        <v>312</v>
      </c>
      <c r="E21" s="335" t="s">
        <v>320</v>
      </c>
      <c r="F21" s="335" t="s">
        <v>67</v>
      </c>
      <c r="G21" s="335" t="s">
        <v>70</v>
      </c>
      <c r="H21" s="335" t="s">
        <v>324</v>
      </c>
      <c r="I21" s="335" t="s">
        <v>60</v>
      </c>
      <c r="J21" s="335" t="s">
        <v>313</v>
      </c>
      <c r="K21" s="335" t="s">
        <v>210</v>
      </c>
      <c r="L21" s="328">
        <v>0</v>
      </c>
      <c r="M21" s="322"/>
      <c r="N21" s="322"/>
      <c r="O21" s="322"/>
      <c r="P21" s="322"/>
      <c r="Q21" s="322"/>
      <c r="R21" s="323"/>
      <c r="S21" s="323"/>
      <c r="T21" s="328">
        <v>300</v>
      </c>
      <c r="U21" s="467" t="e">
        <f t="shared" si="1"/>
        <v>#DIV/0!</v>
      </c>
    </row>
    <row r="22" spans="1:21" s="324" customFormat="1" ht="32.25" customHeight="1">
      <c r="A22" s="317" t="s">
        <v>340</v>
      </c>
      <c r="B22" s="317"/>
      <c r="C22" s="318" t="s">
        <v>341</v>
      </c>
      <c r="D22" s="319" t="s">
        <v>312</v>
      </c>
      <c r="E22" s="319" t="s">
        <v>320</v>
      </c>
      <c r="F22" s="319" t="s">
        <v>67</v>
      </c>
      <c r="G22" s="319" t="s">
        <v>71</v>
      </c>
      <c r="H22" s="319" t="s">
        <v>312</v>
      </c>
      <c r="I22" s="319" t="s">
        <v>68</v>
      </c>
      <c r="J22" s="319" t="s">
        <v>313</v>
      </c>
      <c r="K22" s="319" t="s">
        <v>210</v>
      </c>
      <c r="L22" s="321">
        <f>L23</f>
        <v>150000</v>
      </c>
      <c r="M22" s="314" t="e">
        <f>M24+#REF!+#REF!</f>
        <v>#REF!</v>
      </c>
      <c r="N22" s="314" t="e">
        <f>N24+#REF!+#REF!</f>
        <v>#REF!</v>
      </c>
      <c r="O22" s="314" t="e">
        <f>O24+#REF!+#REF!</f>
        <v>#REF!</v>
      </c>
      <c r="P22" s="314" t="e">
        <f>P24+#REF!+#REF!</f>
        <v>#REF!</v>
      </c>
      <c r="Q22" s="314" t="e">
        <f>Q24+#REF!+#REF!</f>
        <v>#REF!</v>
      </c>
      <c r="R22" s="315" t="e">
        <f>R24+#REF!+#REF!</f>
        <v>#REF!</v>
      </c>
      <c r="S22" s="315" t="e">
        <f>#REF!=SUM(L22:R22)</f>
        <v>#REF!</v>
      </c>
      <c r="T22" s="321">
        <f>T23</f>
        <v>104286</v>
      </c>
      <c r="U22" s="467">
        <f t="shared" si="1"/>
        <v>69.524</v>
      </c>
    </row>
    <row r="23" spans="1:21" ht="34.5" customHeight="1">
      <c r="A23" s="317"/>
      <c r="B23" s="337"/>
      <c r="C23" s="336" t="s">
        <v>342</v>
      </c>
      <c r="D23" s="335" t="s">
        <v>312</v>
      </c>
      <c r="E23" s="335" t="s">
        <v>320</v>
      </c>
      <c r="F23" s="335" t="s">
        <v>67</v>
      </c>
      <c r="G23" s="335" t="s">
        <v>71</v>
      </c>
      <c r="H23" s="335" t="s">
        <v>324</v>
      </c>
      <c r="I23" s="335" t="s">
        <v>68</v>
      </c>
      <c r="J23" s="335" t="s">
        <v>313</v>
      </c>
      <c r="K23" s="335" t="s">
        <v>210</v>
      </c>
      <c r="L23" s="338">
        <v>150000</v>
      </c>
      <c r="M23" s="314"/>
      <c r="N23" s="314"/>
      <c r="O23" s="314"/>
      <c r="P23" s="314"/>
      <c r="Q23" s="314"/>
      <c r="R23" s="315"/>
      <c r="S23" s="315"/>
      <c r="T23" s="338">
        <v>104286</v>
      </c>
      <c r="U23" s="467">
        <f t="shared" si="1"/>
        <v>69.524</v>
      </c>
    </row>
    <row r="24" spans="1:21" ht="21.75" customHeight="1">
      <c r="A24" s="309" t="s">
        <v>343</v>
      </c>
      <c r="B24" s="337"/>
      <c r="C24" s="310" t="s">
        <v>344</v>
      </c>
      <c r="D24" s="311" t="s">
        <v>312</v>
      </c>
      <c r="E24" s="312" t="s">
        <v>320</v>
      </c>
      <c r="F24" s="312" t="s">
        <v>63</v>
      </c>
      <c r="G24" s="312" t="s">
        <v>85</v>
      </c>
      <c r="H24" s="312" t="s">
        <v>312</v>
      </c>
      <c r="I24" s="312" t="s">
        <v>85</v>
      </c>
      <c r="J24" s="312" t="s">
        <v>313</v>
      </c>
      <c r="K24" s="312" t="s">
        <v>312</v>
      </c>
      <c r="L24" s="313">
        <f>L26+L28</f>
        <v>2380000</v>
      </c>
      <c r="M24" s="332"/>
      <c r="N24" s="332"/>
      <c r="O24" s="332"/>
      <c r="P24" s="332"/>
      <c r="Q24" s="332"/>
      <c r="R24" s="333"/>
      <c r="S24" s="333" t="e">
        <f>#REF!=SUM(L24:R24)</f>
        <v>#REF!</v>
      </c>
      <c r="T24" s="313">
        <f>T26+T28</f>
        <v>235549.93</v>
      </c>
      <c r="U24" s="467">
        <f t="shared" si="1"/>
        <v>9.89705588235294</v>
      </c>
    </row>
    <row r="25" spans="1:21" ht="50.25" customHeight="1">
      <c r="A25" s="317" t="s">
        <v>345</v>
      </c>
      <c r="B25" s="309"/>
      <c r="C25" s="339" t="s">
        <v>346</v>
      </c>
      <c r="D25" s="340" t="s">
        <v>312</v>
      </c>
      <c r="E25" s="340" t="s">
        <v>320</v>
      </c>
      <c r="F25" s="340" t="s">
        <v>63</v>
      </c>
      <c r="G25" s="340" t="s">
        <v>70</v>
      </c>
      <c r="H25" s="340" t="s">
        <v>312</v>
      </c>
      <c r="I25" s="340" t="s">
        <v>60</v>
      </c>
      <c r="J25" s="340" t="s">
        <v>313</v>
      </c>
      <c r="K25" s="340" t="s">
        <v>312</v>
      </c>
      <c r="L25" s="321">
        <f>L26</f>
        <v>1900000</v>
      </c>
      <c r="M25" s="332"/>
      <c r="N25" s="332"/>
      <c r="O25" s="332"/>
      <c r="P25" s="332"/>
      <c r="Q25" s="332"/>
      <c r="R25" s="333"/>
      <c r="S25" s="333"/>
      <c r="T25" s="321">
        <f>T26</f>
        <v>153549.93</v>
      </c>
      <c r="U25" s="467">
        <f t="shared" si="1"/>
        <v>8.081575263157895</v>
      </c>
    </row>
    <row r="26" spans="1:21" ht="40.5" customHeight="1">
      <c r="A26" s="325" t="s">
        <v>347</v>
      </c>
      <c r="B26" s="317"/>
      <c r="C26" s="341" t="s">
        <v>348</v>
      </c>
      <c r="D26" s="330" t="s">
        <v>312</v>
      </c>
      <c r="E26" s="330" t="s">
        <v>320</v>
      </c>
      <c r="F26" s="330" t="s">
        <v>63</v>
      </c>
      <c r="G26" s="330" t="s">
        <v>70</v>
      </c>
      <c r="H26" s="330" t="s">
        <v>321</v>
      </c>
      <c r="I26" s="330" t="s">
        <v>60</v>
      </c>
      <c r="J26" s="330" t="s">
        <v>313</v>
      </c>
      <c r="K26" s="330" t="s">
        <v>210</v>
      </c>
      <c r="L26" s="328">
        <f>1500000+400000</f>
        <v>1900000</v>
      </c>
      <c r="M26" s="332"/>
      <c r="N26" s="332"/>
      <c r="O26" s="332"/>
      <c r="P26" s="332"/>
      <c r="Q26" s="332"/>
      <c r="R26" s="333"/>
      <c r="S26" s="333"/>
      <c r="T26" s="328">
        <v>153549.93</v>
      </c>
      <c r="U26" s="467">
        <f t="shared" si="1"/>
        <v>8.081575263157895</v>
      </c>
    </row>
    <row r="27" spans="1:21" s="324" customFormat="1" ht="39" customHeight="1">
      <c r="A27" s="329"/>
      <c r="B27" s="329"/>
      <c r="C27" s="342" t="s">
        <v>349</v>
      </c>
      <c r="D27" s="330" t="s">
        <v>312</v>
      </c>
      <c r="E27" s="330" t="s">
        <v>320</v>
      </c>
      <c r="F27" s="330" t="s">
        <v>63</v>
      </c>
      <c r="G27" s="330" t="s">
        <v>71</v>
      </c>
      <c r="H27" s="330" t="s">
        <v>312</v>
      </c>
      <c r="I27" s="330" t="s">
        <v>60</v>
      </c>
      <c r="J27" s="330" t="s">
        <v>313</v>
      </c>
      <c r="K27" s="330" t="s">
        <v>210</v>
      </c>
      <c r="L27" s="328"/>
      <c r="M27" s="332"/>
      <c r="N27" s="332"/>
      <c r="O27" s="332"/>
      <c r="P27" s="332"/>
      <c r="Q27" s="332"/>
      <c r="R27" s="333"/>
      <c r="S27" s="333"/>
      <c r="T27" s="328"/>
      <c r="U27" s="467" t="e">
        <f t="shared" si="1"/>
        <v>#DIV/0!</v>
      </c>
    </row>
    <row r="28" spans="1:21" s="324" customFormat="1" ht="43.5" customHeight="1">
      <c r="A28" s="343" t="s">
        <v>350</v>
      </c>
      <c r="B28" s="329"/>
      <c r="C28" s="344" t="s">
        <v>351</v>
      </c>
      <c r="D28" s="345" t="s">
        <v>312</v>
      </c>
      <c r="E28" s="345" t="s">
        <v>320</v>
      </c>
      <c r="F28" s="345" t="s">
        <v>63</v>
      </c>
      <c r="G28" s="345" t="s">
        <v>62</v>
      </c>
      <c r="H28" s="345" t="s">
        <v>312</v>
      </c>
      <c r="I28" s="345" t="s">
        <v>60</v>
      </c>
      <c r="J28" s="345" t="s">
        <v>313</v>
      </c>
      <c r="K28" s="345" t="s">
        <v>312</v>
      </c>
      <c r="L28" s="321">
        <f>L29</f>
        <v>480000</v>
      </c>
      <c r="M28" s="332"/>
      <c r="N28" s="332"/>
      <c r="O28" s="332"/>
      <c r="P28" s="332"/>
      <c r="Q28" s="332"/>
      <c r="R28" s="333"/>
      <c r="S28" s="333"/>
      <c r="T28" s="321">
        <f>T29</f>
        <v>82000</v>
      </c>
      <c r="U28" s="467">
        <f t="shared" si="1"/>
        <v>17.083333333333332</v>
      </c>
    </row>
    <row r="29" spans="1:21" ht="49.5" customHeight="1">
      <c r="A29" s="346" t="s">
        <v>352</v>
      </c>
      <c r="B29" s="309"/>
      <c r="C29" s="341" t="s">
        <v>353</v>
      </c>
      <c r="D29" s="335" t="s">
        <v>312</v>
      </c>
      <c r="E29" s="335" t="s">
        <v>320</v>
      </c>
      <c r="F29" s="335" t="s">
        <v>63</v>
      </c>
      <c r="G29" s="335" t="s">
        <v>62</v>
      </c>
      <c r="H29" s="335" t="s">
        <v>354</v>
      </c>
      <c r="I29" s="335" t="s">
        <v>60</v>
      </c>
      <c r="J29" s="335" t="s">
        <v>313</v>
      </c>
      <c r="K29" s="335" t="s">
        <v>210</v>
      </c>
      <c r="L29" s="328">
        <v>480000</v>
      </c>
      <c r="M29" s="332"/>
      <c r="N29" s="332"/>
      <c r="O29" s="332"/>
      <c r="P29" s="332"/>
      <c r="Q29" s="332"/>
      <c r="R29" s="333"/>
      <c r="S29" s="333"/>
      <c r="T29" s="328">
        <v>82000</v>
      </c>
      <c r="U29" s="467">
        <f t="shared" si="1"/>
        <v>17.083333333333332</v>
      </c>
    </row>
    <row r="30" spans="1:21" ht="21.75" customHeight="1" hidden="1">
      <c r="A30" s="347" t="s">
        <v>355</v>
      </c>
      <c r="B30" s="317"/>
      <c r="C30" s="348" t="s">
        <v>356</v>
      </c>
      <c r="D30" s="327" t="s">
        <v>357</v>
      </c>
      <c r="E30" s="327" t="s">
        <v>320</v>
      </c>
      <c r="F30" s="327" t="s">
        <v>64</v>
      </c>
      <c r="G30" s="327" t="s">
        <v>61</v>
      </c>
      <c r="H30" s="327" t="s">
        <v>321</v>
      </c>
      <c r="I30" s="327" t="s">
        <v>68</v>
      </c>
      <c r="J30" s="327" t="s">
        <v>313</v>
      </c>
      <c r="K30" s="327" t="s">
        <v>210</v>
      </c>
      <c r="L30" s="328">
        <v>0</v>
      </c>
      <c r="M30" s="314" t="e">
        <f aca="true" t="shared" si="4" ref="M30:R30">M31</f>
        <v>#REF!</v>
      </c>
      <c r="N30" s="314" t="e">
        <f t="shared" si="4"/>
        <v>#REF!</v>
      </c>
      <c r="O30" s="314" t="e">
        <f t="shared" si="4"/>
        <v>#REF!</v>
      </c>
      <c r="P30" s="314" t="e">
        <f t="shared" si="4"/>
        <v>#REF!</v>
      </c>
      <c r="Q30" s="314" t="e">
        <f t="shared" si="4"/>
        <v>#REF!</v>
      </c>
      <c r="R30" s="314" t="e">
        <f t="shared" si="4"/>
        <v>#REF!</v>
      </c>
      <c r="S30" s="315" t="e">
        <f>#REF!=SUM(L30:R30)</f>
        <v>#REF!</v>
      </c>
      <c r="T30" s="328">
        <v>0</v>
      </c>
      <c r="U30" s="467" t="e">
        <f t="shared" si="1"/>
        <v>#DIV/0!</v>
      </c>
    </row>
    <row r="31" spans="1:21" ht="39" customHeight="1">
      <c r="A31" s="349" t="s">
        <v>358</v>
      </c>
      <c r="B31" s="317"/>
      <c r="C31" s="310" t="s">
        <v>359</v>
      </c>
      <c r="D31" s="312" t="s">
        <v>312</v>
      </c>
      <c r="E31" s="312" t="s">
        <v>320</v>
      </c>
      <c r="F31" s="312" t="s">
        <v>64</v>
      </c>
      <c r="G31" s="312" t="s">
        <v>85</v>
      </c>
      <c r="H31" s="312" t="s">
        <v>312</v>
      </c>
      <c r="I31" s="312" t="s">
        <v>85</v>
      </c>
      <c r="J31" s="312" t="s">
        <v>313</v>
      </c>
      <c r="K31" s="312" t="s">
        <v>312</v>
      </c>
      <c r="L31" s="313">
        <f>SUM(L32:L33)</f>
        <v>100</v>
      </c>
      <c r="M31" s="322" t="e">
        <f>M32+#REF!</f>
        <v>#REF!</v>
      </c>
      <c r="N31" s="322" t="e">
        <f>N32+#REF!</f>
        <v>#REF!</v>
      </c>
      <c r="O31" s="322" t="e">
        <f>O32+#REF!</f>
        <v>#REF!</v>
      </c>
      <c r="P31" s="322" t="e">
        <f>P32+#REF!</f>
        <v>#REF!</v>
      </c>
      <c r="Q31" s="322" t="e">
        <f>Q32+#REF!</f>
        <v>#REF!</v>
      </c>
      <c r="R31" s="323" t="e">
        <f>R32+#REF!</f>
        <v>#REF!</v>
      </c>
      <c r="S31" s="323" t="e">
        <f>#REF!=SUM(L31:R31)</f>
        <v>#REF!</v>
      </c>
      <c r="T31" s="313">
        <f>SUM(T32:T33)</f>
        <v>0</v>
      </c>
      <c r="U31" s="467">
        <f t="shared" si="1"/>
        <v>0</v>
      </c>
    </row>
    <row r="32" spans="1:21" ht="38.25" customHeight="1">
      <c r="A32" s="346" t="s">
        <v>360</v>
      </c>
      <c r="B32" s="329"/>
      <c r="C32" s="326" t="s">
        <v>361</v>
      </c>
      <c r="D32" s="335" t="s">
        <v>312</v>
      </c>
      <c r="E32" s="335" t="s">
        <v>320</v>
      </c>
      <c r="F32" s="335" t="s">
        <v>64</v>
      </c>
      <c r="G32" s="335" t="s">
        <v>60</v>
      </c>
      <c r="H32" s="335" t="s">
        <v>327</v>
      </c>
      <c r="I32" s="335" t="s">
        <v>67</v>
      </c>
      <c r="J32" s="335" t="s">
        <v>313</v>
      </c>
      <c r="K32" s="335" t="s">
        <v>210</v>
      </c>
      <c r="L32" s="328">
        <v>0</v>
      </c>
      <c r="M32" s="332"/>
      <c r="N32" s="332"/>
      <c r="O32" s="332"/>
      <c r="P32" s="332"/>
      <c r="Q32" s="332"/>
      <c r="R32" s="333" t="e">
        <f>SUM(#REF!)</f>
        <v>#REF!</v>
      </c>
      <c r="S32" s="333" t="e">
        <f>#REF!=SUM(L32:R32)</f>
        <v>#REF!</v>
      </c>
      <c r="T32" s="328">
        <v>0</v>
      </c>
      <c r="U32" s="467" t="e">
        <f t="shared" si="1"/>
        <v>#DIV/0!</v>
      </c>
    </row>
    <row r="33" spans="1:21" ht="45" customHeight="1">
      <c r="A33" s="346" t="s">
        <v>362</v>
      </c>
      <c r="B33" s="309"/>
      <c r="C33" s="326" t="s">
        <v>363</v>
      </c>
      <c r="D33" s="335" t="s">
        <v>312</v>
      </c>
      <c r="E33" s="335" t="s">
        <v>320</v>
      </c>
      <c r="F33" s="335" t="s">
        <v>64</v>
      </c>
      <c r="G33" s="335" t="s">
        <v>62</v>
      </c>
      <c r="H33" s="335" t="s">
        <v>364</v>
      </c>
      <c r="I33" s="335" t="s">
        <v>67</v>
      </c>
      <c r="J33" s="335" t="s">
        <v>313</v>
      </c>
      <c r="K33" s="335" t="s">
        <v>210</v>
      </c>
      <c r="L33" s="328">
        <v>100</v>
      </c>
      <c r="M33" s="332"/>
      <c r="N33" s="332"/>
      <c r="O33" s="332"/>
      <c r="P33" s="332"/>
      <c r="Q33" s="332"/>
      <c r="R33" s="333"/>
      <c r="S33" s="333"/>
      <c r="T33" s="328"/>
      <c r="U33" s="467">
        <f t="shared" si="1"/>
        <v>0</v>
      </c>
    </row>
    <row r="34" spans="1:21" ht="35.25" customHeight="1">
      <c r="A34" s="309" t="s">
        <v>365</v>
      </c>
      <c r="B34" s="317"/>
      <c r="C34" s="310" t="s">
        <v>366</v>
      </c>
      <c r="D34" s="311" t="s">
        <v>312</v>
      </c>
      <c r="E34" s="312" t="s">
        <v>320</v>
      </c>
      <c r="F34" s="312" t="s">
        <v>112</v>
      </c>
      <c r="G34" s="312" t="s">
        <v>85</v>
      </c>
      <c r="H34" s="312" t="s">
        <v>312</v>
      </c>
      <c r="I34" s="312" t="s">
        <v>85</v>
      </c>
      <c r="J34" s="312" t="s">
        <v>313</v>
      </c>
      <c r="K34" s="312" t="s">
        <v>312</v>
      </c>
      <c r="L34" s="313">
        <f>L36+L35</f>
        <v>7250000</v>
      </c>
      <c r="M34" s="332" t="e">
        <f>#REF!</f>
        <v>#REF!</v>
      </c>
      <c r="N34" s="332" t="e">
        <f>#REF!</f>
        <v>#REF!</v>
      </c>
      <c r="O34" s="332" t="e">
        <f>#REF!</f>
        <v>#REF!</v>
      </c>
      <c r="P34" s="332" t="e">
        <f>#REF!</f>
        <v>#REF!</v>
      </c>
      <c r="Q34" s="332" t="e">
        <f>#REF!</f>
        <v>#REF!</v>
      </c>
      <c r="R34" s="333" t="e">
        <f>#REF!</f>
        <v>#REF!</v>
      </c>
      <c r="S34" s="333" t="e">
        <f>#REF!=SUM(L34:R34)</f>
        <v>#REF!</v>
      </c>
      <c r="T34" s="313">
        <f>T36+T35</f>
        <v>1331492.9600000002</v>
      </c>
      <c r="U34" s="467">
        <f t="shared" si="1"/>
        <v>18.36542013793104</v>
      </c>
    </row>
    <row r="35" spans="1:21" ht="40.5" customHeight="1">
      <c r="A35" s="309"/>
      <c r="B35" s="329"/>
      <c r="C35" s="350" t="s">
        <v>367</v>
      </c>
      <c r="D35" s="351" t="s">
        <v>312</v>
      </c>
      <c r="E35" s="351" t="s">
        <v>320</v>
      </c>
      <c r="F35" s="351" t="s">
        <v>112</v>
      </c>
      <c r="G35" s="351" t="s">
        <v>70</v>
      </c>
      <c r="H35" s="351" t="s">
        <v>368</v>
      </c>
      <c r="I35" s="351" t="s">
        <v>67</v>
      </c>
      <c r="J35" s="351" t="s">
        <v>313</v>
      </c>
      <c r="K35" s="351" t="s">
        <v>369</v>
      </c>
      <c r="L35" s="321">
        <v>600000</v>
      </c>
      <c r="M35" s="332"/>
      <c r="N35" s="332"/>
      <c r="O35" s="332"/>
      <c r="P35" s="332"/>
      <c r="Q35" s="332"/>
      <c r="R35" s="333"/>
      <c r="S35" s="333"/>
      <c r="T35" s="321">
        <v>74496.61</v>
      </c>
      <c r="U35" s="467">
        <f t="shared" si="1"/>
        <v>12.416101666666666</v>
      </c>
    </row>
    <row r="36" spans="1:21" ht="66" customHeight="1">
      <c r="A36" s="352" t="s">
        <v>370</v>
      </c>
      <c r="B36" s="329"/>
      <c r="C36" s="353" t="s">
        <v>371</v>
      </c>
      <c r="D36" s="354" t="s">
        <v>312</v>
      </c>
      <c r="E36" s="345" t="s">
        <v>320</v>
      </c>
      <c r="F36" s="345" t="s">
        <v>112</v>
      </c>
      <c r="G36" s="345" t="s">
        <v>67</v>
      </c>
      <c r="H36" s="345" t="s">
        <v>312</v>
      </c>
      <c r="I36" s="345" t="s">
        <v>85</v>
      </c>
      <c r="J36" s="345" t="s">
        <v>313</v>
      </c>
      <c r="K36" s="345" t="s">
        <v>369</v>
      </c>
      <c r="L36" s="321">
        <f>L37+L39</f>
        <v>6650000</v>
      </c>
      <c r="M36" s="314" t="e">
        <f>M37+#REF!+#REF!</f>
        <v>#REF!</v>
      </c>
      <c r="N36" s="314" t="e">
        <f>N37+#REF!+#REF!</f>
        <v>#REF!</v>
      </c>
      <c r="O36" s="314" t="e">
        <f>O37+#REF!+#REF!</f>
        <v>#REF!</v>
      </c>
      <c r="P36" s="314" t="e">
        <f>P37+#REF!+#REF!</f>
        <v>#REF!</v>
      </c>
      <c r="Q36" s="314" t="e">
        <f>Q37+#REF!+#REF!</f>
        <v>#REF!</v>
      </c>
      <c r="R36" s="315" t="e">
        <f>R37+#REF!+#REF!</f>
        <v>#REF!</v>
      </c>
      <c r="S36" s="315" t="e">
        <f>#REF!=SUM(L36:R36)</f>
        <v>#REF!</v>
      </c>
      <c r="T36" s="321">
        <f>T37+T39</f>
        <v>1256996.35</v>
      </c>
      <c r="U36" s="467">
        <f t="shared" si="1"/>
        <v>18.9022007518797</v>
      </c>
    </row>
    <row r="37" spans="1:21" s="316" customFormat="1" ht="54" customHeight="1">
      <c r="A37" s="325" t="s">
        <v>372</v>
      </c>
      <c r="B37" s="329"/>
      <c r="C37" s="355" t="s">
        <v>373</v>
      </c>
      <c r="D37" s="356" t="s">
        <v>312</v>
      </c>
      <c r="E37" s="356" t="s">
        <v>320</v>
      </c>
      <c r="F37" s="356" t="s">
        <v>112</v>
      </c>
      <c r="G37" s="356" t="s">
        <v>67</v>
      </c>
      <c r="H37" s="356" t="s">
        <v>321</v>
      </c>
      <c r="I37" s="356" t="s">
        <v>85</v>
      </c>
      <c r="J37" s="356" t="s">
        <v>313</v>
      </c>
      <c r="K37" s="356" t="s">
        <v>369</v>
      </c>
      <c r="L37" s="313">
        <f>L38</f>
        <v>1250000</v>
      </c>
      <c r="M37" s="322"/>
      <c r="N37" s="322"/>
      <c r="O37" s="322"/>
      <c r="P37" s="322"/>
      <c r="Q37" s="322"/>
      <c r="R37" s="323"/>
      <c r="S37" s="323" t="e">
        <f>#REF!=SUM(L37:R37)</f>
        <v>#REF!</v>
      </c>
      <c r="T37" s="313">
        <f>T38</f>
        <v>410266.03</v>
      </c>
      <c r="U37" s="467">
        <f t="shared" si="1"/>
        <v>32.8212824</v>
      </c>
    </row>
    <row r="38" spans="1:21" s="324" customFormat="1" ht="65.25" customHeight="1">
      <c r="A38" s="325" t="s">
        <v>374</v>
      </c>
      <c r="B38" s="329"/>
      <c r="C38" s="357" t="s">
        <v>375</v>
      </c>
      <c r="D38" s="358" t="s">
        <v>312</v>
      </c>
      <c r="E38" s="358" t="s">
        <v>320</v>
      </c>
      <c r="F38" s="358" t="s">
        <v>112</v>
      </c>
      <c r="G38" s="358" t="s">
        <v>67</v>
      </c>
      <c r="H38" s="358" t="s">
        <v>142</v>
      </c>
      <c r="I38" s="358" t="s">
        <v>66</v>
      </c>
      <c r="J38" s="358" t="s">
        <v>313</v>
      </c>
      <c r="K38" s="358" t="s">
        <v>369</v>
      </c>
      <c r="L38" s="328">
        <v>1250000</v>
      </c>
      <c r="M38" s="332"/>
      <c r="N38" s="332"/>
      <c r="O38" s="332"/>
      <c r="P38" s="332"/>
      <c r="Q38" s="332"/>
      <c r="R38" s="333"/>
      <c r="S38" s="333"/>
      <c r="T38" s="328">
        <v>410266.03</v>
      </c>
      <c r="U38" s="467">
        <f t="shared" si="1"/>
        <v>32.8212824</v>
      </c>
    </row>
    <row r="39" spans="1:21" s="360" customFormat="1" ht="44.25" customHeight="1">
      <c r="A39" s="325" t="s">
        <v>376</v>
      </c>
      <c r="B39" s="349"/>
      <c r="C39" s="359" t="s">
        <v>377</v>
      </c>
      <c r="D39" s="356" t="s">
        <v>115</v>
      </c>
      <c r="E39" s="356" t="s">
        <v>320</v>
      </c>
      <c r="F39" s="356" t="s">
        <v>112</v>
      </c>
      <c r="G39" s="356" t="s">
        <v>67</v>
      </c>
      <c r="H39" s="356" t="s">
        <v>378</v>
      </c>
      <c r="I39" s="356" t="s">
        <v>67</v>
      </c>
      <c r="J39" s="356" t="s">
        <v>313</v>
      </c>
      <c r="K39" s="356" t="s">
        <v>369</v>
      </c>
      <c r="L39" s="313">
        <f>L40</f>
        <v>5400000</v>
      </c>
      <c r="M39" s="332"/>
      <c r="N39" s="332"/>
      <c r="O39" s="332"/>
      <c r="P39" s="332"/>
      <c r="Q39" s="332"/>
      <c r="R39" s="333"/>
      <c r="S39" s="333"/>
      <c r="T39" s="313">
        <f>T40</f>
        <v>846730.32</v>
      </c>
      <c r="U39" s="467">
        <f t="shared" si="1"/>
        <v>15.68019111111111</v>
      </c>
    </row>
    <row r="40" spans="1:21" s="324" customFormat="1" ht="48" customHeight="1">
      <c r="A40" s="325" t="s">
        <v>379</v>
      </c>
      <c r="B40" s="317"/>
      <c r="C40" s="361" t="s">
        <v>380</v>
      </c>
      <c r="D40" s="358" t="s">
        <v>312</v>
      </c>
      <c r="E40" s="358" t="s">
        <v>320</v>
      </c>
      <c r="F40" s="358" t="s">
        <v>112</v>
      </c>
      <c r="G40" s="358" t="s">
        <v>67</v>
      </c>
      <c r="H40" s="358" t="s">
        <v>378</v>
      </c>
      <c r="I40" s="358" t="s">
        <v>67</v>
      </c>
      <c r="J40" s="358" t="s">
        <v>313</v>
      </c>
      <c r="K40" s="358" t="s">
        <v>369</v>
      </c>
      <c r="L40" s="328">
        <v>5400000</v>
      </c>
      <c r="M40" s="332"/>
      <c r="N40" s="332"/>
      <c r="O40" s="332"/>
      <c r="P40" s="332"/>
      <c r="Q40" s="332"/>
      <c r="R40" s="333"/>
      <c r="S40" s="333"/>
      <c r="T40" s="328">
        <v>846730.32</v>
      </c>
      <c r="U40" s="467">
        <f t="shared" si="1"/>
        <v>15.68019111111111</v>
      </c>
    </row>
    <row r="41" spans="1:21" s="360" customFormat="1" ht="23.25" customHeight="1">
      <c r="A41" s="309" t="s">
        <v>381</v>
      </c>
      <c r="B41" s="362"/>
      <c r="C41" s="310" t="s">
        <v>382</v>
      </c>
      <c r="D41" s="311" t="s">
        <v>312</v>
      </c>
      <c r="E41" s="312" t="s">
        <v>320</v>
      </c>
      <c r="F41" s="312" t="s">
        <v>65</v>
      </c>
      <c r="G41" s="312" t="s">
        <v>85</v>
      </c>
      <c r="H41" s="312" t="s">
        <v>312</v>
      </c>
      <c r="I41" s="312" t="s">
        <v>85</v>
      </c>
      <c r="J41" s="312" t="s">
        <v>313</v>
      </c>
      <c r="K41" s="312" t="s">
        <v>312</v>
      </c>
      <c r="L41" s="313">
        <f>L42</f>
        <v>800000</v>
      </c>
      <c r="M41" s="314"/>
      <c r="N41" s="314">
        <v>0</v>
      </c>
      <c r="O41" s="314"/>
      <c r="P41" s="314"/>
      <c r="Q41" s="332"/>
      <c r="R41" s="333"/>
      <c r="S41" s="333"/>
      <c r="T41" s="313">
        <f>T42</f>
        <v>118449.93</v>
      </c>
      <c r="U41" s="467">
        <f t="shared" si="1"/>
        <v>14.80624125</v>
      </c>
    </row>
    <row r="42" spans="1:21" ht="21" customHeight="1">
      <c r="A42" s="352" t="s">
        <v>383</v>
      </c>
      <c r="B42" s="329"/>
      <c r="C42" s="318" t="s">
        <v>384</v>
      </c>
      <c r="D42" s="319" t="s">
        <v>312</v>
      </c>
      <c r="E42" s="319" t="s">
        <v>320</v>
      </c>
      <c r="F42" s="319" t="s">
        <v>65</v>
      </c>
      <c r="G42" s="319" t="s">
        <v>60</v>
      </c>
      <c r="H42" s="319" t="s">
        <v>312</v>
      </c>
      <c r="I42" s="319" t="s">
        <v>60</v>
      </c>
      <c r="J42" s="319" t="s">
        <v>313</v>
      </c>
      <c r="K42" s="319" t="s">
        <v>369</v>
      </c>
      <c r="L42" s="321">
        <f>L43+L44+L45</f>
        <v>800000</v>
      </c>
      <c r="M42" s="332"/>
      <c r="N42" s="332"/>
      <c r="O42" s="332"/>
      <c r="P42" s="332"/>
      <c r="Q42" s="332"/>
      <c r="R42" s="333"/>
      <c r="S42" s="333"/>
      <c r="T42" s="321">
        <f>T43+T44+T45</f>
        <v>118449.93</v>
      </c>
      <c r="U42" s="467">
        <f t="shared" si="1"/>
        <v>14.80624125</v>
      </c>
    </row>
    <row r="43" spans="1:21" ht="24.75" customHeight="1">
      <c r="A43" s="352"/>
      <c r="B43" s="345"/>
      <c r="C43" s="363" t="s">
        <v>385</v>
      </c>
      <c r="D43" s="358" t="s">
        <v>312</v>
      </c>
      <c r="E43" s="358" t="s">
        <v>320</v>
      </c>
      <c r="F43" s="358" t="s">
        <v>65</v>
      </c>
      <c r="G43" s="358" t="s">
        <v>60</v>
      </c>
      <c r="H43" s="358" t="s">
        <v>321</v>
      </c>
      <c r="I43" s="358" t="s">
        <v>60</v>
      </c>
      <c r="J43" s="358" t="s">
        <v>313</v>
      </c>
      <c r="K43" s="358" t="s">
        <v>369</v>
      </c>
      <c r="L43" s="328">
        <v>400000</v>
      </c>
      <c r="M43" s="332"/>
      <c r="N43" s="332"/>
      <c r="O43" s="332"/>
      <c r="P43" s="332"/>
      <c r="Q43" s="332"/>
      <c r="R43" s="333"/>
      <c r="S43" s="333"/>
      <c r="T43" s="468">
        <v>48279.83</v>
      </c>
      <c r="U43" s="467">
        <f t="shared" si="1"/>
        <v>12.069957500000001</v>
      </c>
    </row>
    <row r="44" spans="1:21" ht="24" customHeight="1">
      <c r="A44" s="352"/>
      <c r="B44" s="319"/>
      <c r="C44" s="363" t="s">
        <v>386</v>
      </c>
      <c r="D44" s="358" t="s">
        <v>312</v>
      </c>
      <c r="E44" s="358" t="s">
        <v>320</v>
      </c>
      <c r="F44" s="358" t="s">
        <v>65</v>
      </c>
      <c r="G44" s="358" t="s">
        <v>60</v>
      </c>
      <c r="H44" s="358" t="s">
        <v>324</v>
      </c>
      <c r="I44" s="358" t="s">
        <v>60</v>
      </c>
      <c r="J44" s="358" t="s">
        <v>313</v>
      </c>
      <c r="K44" s="358" t="s">
        <v>369</v>
      </c>
      <c r="L44" s="328">
        <v>120000</v>
      </c>
      <c r="M44" s="314">
        <f aca="true" t="shared" si="5" ref="M44:R45">M45</f>
        <v>0</v>
      </c>
      <c r="N44" s="314">
        <f t="shared" si="5"/>
        <v>0</v>
      </c>
      <c r="O44" s="314">
        <f t="shared" si="5"/>
        <v>0</v>
      </c>
      <c r="P44" s="314">
        <f t="shared" si="5"/>
        <v>0</v>
      </c>
      <c r="Q44" s="314">
        <f t="shared" si="5"/>
        <v>0</v>
      </c>
      <c r="R44" s="315">
        <f t="shared" si="5"/>
        <v>0</v>
      </c>
      <c r="S44" s="315" t="e">
        <f>#REF!=SUM(L44:R44)</f>
        <v>#REF!</v>
      </c>
      <c r="T44" s="468">
        <v>13161.71</v>
      </c>
      <c r="U44" s="467">
        <f t="shared" si="1"/>
        <v>10.968091666666666</v>
      </c>
    </row>
    <row r="45" spans="1:21" ht="24.75" customHeight="1">
      <c r="A45" s="352"/>
      <c r="B45" s="317"/>
      <c r="C45" s="363" t="s">
        <v>387</v>
      </c>
      <c r="D45" s="358" t="s">
        <v>312</v>
      </c>
      <c r="E45" s="358" t="s">
        <v>320</v>
      </c>
      <c r="F45" s="358" t="s">
        <v>65</v>
      </c>
      <c r="G45" s="358" t="s">
        <v>60</v>
      </c>
      <c r="H45" s="358" t="s">
        <v>330</v>
      </c>
      <c r="I45" s="358" t="s">
        <v>60</v>
      </c>
      <c r="J45" s="358" t="s">
        <v>313</v>
      </c>
      <c r="K45" s="358" t="s">
        <v>369</v>
      </c>
      <c r="L45" s="328">
        <v>280000</v>
      </c>
      <c r="M45" s="322">
        <f t="shared" si="5"/>
        <v>0</v>
      </c>
      <c r="N45" s="322">
        <f t="shared" si="5"/>
        <v>0</v>
      </c>
      <c r="O45" s="322">
        <f t="shared" si="5"/>
        <v>0</v>
      </c>
      <c r="P45" s="322">
        <f t="shared" si="5"/>
        <v>0</v>
      </c>
      <c r="Q45" s="322">
        <f t="shared" si="5"/>
        <v>0</v>
      </c>
      <c r="R45" s="323">
        <f t="shared" si="5"/>
        <v>0</v>
      </c>
      <c r="S45" s="323" t="e">
        <f>#REF!=SUM(L45:R45)</f>
        <v>#REF!</v>
      </c>
      <c r="T45" s="468">
        <v>57008.39</v>
      </c>
      <c r="U45" s="467">
        <f t="shared" si="1"/>
        <v>20.360139285714286</v>
      </c>
    </row>
    <row r="46" spans="1:21" s="316" customFormat="1" ht="38.25" customHeight="1">
      <c r="A46" s="309" t="s">
        <v>388</v>
      </c>
      <c r="B46" s="317"/>
      <c r="C46" s="310" t="s">
        <v>389</v>
      </c>
      <c r="D46" s="312" t="s">
        <v>312</v>
      </c>
      <c r="E46" s="312" t="s">
        <v>320</v>
      </c>
      <c r="F46" s="312" t="s">
        <v>155</v>
      </c>
      <c r="G46" s="312" t="s">
        <v>85</v>
      </c>
      <c r="H46" s="312" t="s">
        <v>312</v>
      </c>
      <c r="I46" s="312" t="s">
        <v>85</v>
      </c>
      <c r="J46" s="312" t="s">
        <v>313</v>
      </c>
      <c r="K46" s="312" t="s">
        <v>312</v>
      </c>
      <c r="L46" s="313">
        <f>L47</f>
        <v>9000000</v>
      </c>
      <c r="M46" s="332"/>
      <c r="N46" s="332"/>
      <c r="O46" s="332"/>
      <c r="P46" s="332"/>
      <c r="Q46" s="332"/>
      <c r="R46" s="333"/>
      <c r="S46" s="333" t="e">
        <f>#REF!=SUM(L46:R46)</f>
        <v>#REF!</v>
      </c>
      <c r="T46" s="313">
        <f>T47</f>
        <v>3019861.93</v>
      </c>
      <c r="U46" s="467">
        <f t="shared" si="1"/>
        <v>33.55402144444445</v>
      </c>
    </row>
    <row r="47" spans="1:21" ht="39" customHeight="1">
      <c r="A47" s="364" t="s">
        <v>390</v>
      </c>
      <c r="B47" s="329"/>
      <c r="C47" s="318" t="s">
        <v>391</v>
      </c>
      <c r="D47" s="358" t="s">
        <v>312</v>
      </c>
      <c r="E47" s="358" t="s">
        <v>320</v>
      </c>
      <c r="F47" s="358" t="s">
        <v>155</v>
      </c>
      <c r="G47" s="358" t="s">
        <v>60</v>
      </c>
      <c r="H47" s="358" t="s">
        <v>392</v>
      </c>
      <c r="I47" s="358" t="s">
        <v>85</v>
      </c>
      <c r="J47" s="358" t="s">
        <v>313</v>
      </c>
      <c r="K47" s="358" t="s">
        <v>393</v>
      </c>
      <c r="L47" s="328">
        <f>L48</f>
        <v>9000000</v>
      </c>
      <c r="M47" s="332"/>
      <c r="N47" s="332"/>
      <c r="O47" s="332"/>
      <c r="P47" s="332"/>
      <c r="Q47" s="332"/>
      <c r="R47" s="333"/>
      <c r="S47" s="333"/>
      <c r="T47" s="328">
        <f>T48</f>
        <v>3019861.93</v>
      </c>
      <c r="U47" s="467">
        <f t="shared" si="1"/>
        <v>33.55402144444445</v>
      </c>
    </row>
    <row r="48" spans="1:21" s="367" customFormat="1" ht="35.25" customHeight="1">
      <c r="A48" s="325" t="s">
        <v>394</v>
      </c>
      <c r="B48" s="329"/>
      <c r="C48" s="357" t="s">
        <v>395</v>
      </c>
      <c r="D48" s="358" t="s">
        <v>312</v>
      </c>
      <c r="E48" s="358" t="s">
        <v>320</v>
      </c>
      <c r="F48" s="358" t="s">
        <v>155</v>
      </c>
      <c r="G48" s="358" t="s">
        <v>60</v>
      </c>
      <c r="H48" s="358" t="s">
        <v>392</v>
      </c>
      <c r="I48" s="358" t="s">
        <v>67</v>
      </c>
      <c r="J48" s="358" t="s">
        <v>313</v>
      </c>
      <c r="K48" s="358" t="s">
        <v>393</v>
      </c>
      <c r="L48" s="328">
        <v>9000000</v>
      </c>
      <c r="M48" s="365"/>
      <c r="N48" s="365"/>
      <c r="O48" s="365"/>
      <c r="P48" s="365"/>
      <c r="Q48" s="365"/>
      <c r="R48" s="366"/>
      <c r="S48" s="366"/>
      <c r="T48" s="328">
        <v>3019861.93</v>
      </c>
      <c r="U48" s="467">
        <f t="shared" si="1"/>
        <v>33.55402144444445</v>
      </c>
    </row>
    <row r="49" spans="1:21" s="316" customFormat="1" ht="42" customHeight="1">
      <c r="A49" s="309" t="s">
        <v>396</v>
      </c>
      <c r="B49" s="329"/>
      <c r="C49" s="310" t="s">
        <v>397</v>
      </c>
      <c r="D49" s="312" t="s">
        <v>312</v>
      </c>
      <c r="E49" s="312" t="s">
        <v>320</v>
      </c>
      <c r="F49" s="312" t="s">
        <v>118</v>
      </c>
      <c r="G49" s="312" t="s">
        <v>85</v>
      </c>
      <c r="H49" s="312" t="s">
        <v>312</v>
      </c>
      <c r="I49" s="312" t="s">
        <v>85</v>
      </c>
      <c r="J49" s="312" t="s">
        <v>313</v>
      </c>
      <c r="K49" s="312" t="s">
        <v>312</v>
      </c>
      <c r="L49" s="313">
        <f>L50+L53</f>
        <v>1920000</v>
      </c>
      <c r="M49" s="332"/>
      <c r="N49" s="332"/>
      <c r="O49" s="332"/>
      <c r="P49" s="332"/>
      <c r="Q49" s="332"/>
      <c r="R49" s="333"/>
      <c r="S49" s="333"/>
      <c r="T49" s="313">
        <f>T50+T53</f>
        <v>67451.45999999999</v>
      </c>
      <c r="U49" s="467">
        <f t="shared" si="1"/>
        <v>3.513096875</v>
      </c>
    </row>
    <row r="50" spans="1:21" s="324" customFormat="1" ht="74.25" customHeight="1">
      <c r="A50" s="317" t="s">
        <v>398</v>
      </c>
      <c r="B50" s="301"/>
      <c r="C50" s="318" t="s">
        <v>399</v>
      </c>
      <c r="D50" s="319" t="s">
        <v>115</v>
      </c>
      <c r="E50" s="319" t="s">
        <v>320</v>
      </c>
      <c r="F50" s="319" t="s">
        <v>118</v>
      </c>
      <c r="G50" s="319" t="s">
        <v>68</v>
      </c>
      <c r="H50" s="319" t="s">
        <v>312</v>
      </c>
      <c r="I50" s="319" t="s">
        <v>85</v>
      </c>
      <c r="J50" s="319" t="s">
        <v>313</v>
      </c>
      <c r="K50" s="319" t="s">
        <v>312</v>
      </c>
      <c r="L50" s="321">
        <f>L51</f>
        <v>1620000</v>
      </c>
      <c r="M50" s="368"/>
      <c r="N50" s="368" t="e">
        <f>N51+N59</f>
        <v>#REF!</v>
      </c>
      <c r="O50" s="368" t="e">
        <f>O51+O59</f>
        <v>#REF!</v>
      </c>
      <c r="P50" s="368" t="e">
        <f>P51+P59</f>
        <v>#REF!</v>
      </c>
      <c r="Q50" s="368" t="e">
        <f>Q51+Q59</f>
        <v>#REF!</v>
      </c>
      <c r="R50" s="369" t="e">
        <f>R51+R59</f>
        <v>#REF!</v>
      </c>
      <c r="S50" s="369" t="e">
        <f>#REF!=SUM(L50:R50)</f>
        <v>#REF!</v>
      </c>
      <c r="T50" s="321">
        <f>T51</f>
        <v>16437.67</v>
      </c>
      <c r="U50" s="467">
        <f t="shared" si="1"/>
        <v>1.0146709876543207</v>
      </c>
    </row>
    <row r="51" spans="1:21" ht="72" customHeight="1">
      <c r="A51" s="325" t="s">
        <v>400</v>
      </c>
      <c r="B51" s="309"/>
      <c r="C51" s="357" t="s">
        <v>401</v>
      </c>
      <c r="D51" s="335" t="s">
        <v>115</v>
      </c>
      <c r="E51" s="335" t="s">
        <v>320</v>
      </c>
      <c r="F51" s="335" t="s">
        <v>118</v>
      </c>
      <c r="G51" s="335" t="s">
        <v>68</v>
      </c>
      <c r="H51" s="335" t="s">
        <v>368</v>
      </c>
      <c r="I51" s="335" t="s">
        <v>67</v>
      </c>
      <c r="J51" s="335" t="s">
        <v>313</v>
      </c>
      <c r="K51" s="335" t="s">
        <v>402</v>
      </c>
      <c r="L51" s="328">
        <f>L52</f>
        <v>1620000</v>
      </c>
      <c r="M51" s="322"/>
      <c r="N51" s="322" t="e">
        <f>N52+#REF!+N53</f>
        <v>#REF!</v>
      </c>
      <c r="O51" s="322" t="e">
        <f>O52+#REF!+O53</f>
        <v>#REF!</v>
      </c>
      <c r="P51" s="322" t="e">
        <f>P52+#REF!+P53</f>
        <v>#REF!</v>
      </c>
      <c r="Q51" s="322" t="e">
        <f>Q52+#REF!+Q53</f>
        <v>#REF!</v>
      </c>
      <c r="R51" s="322" t="e">
        <f>R52+#REF!+R53</f>
        <v>#REF!</v>
      </c>
      <c r="S51" s="323" t="e">
        <f>#REF!=SUM(L51:R51)</f>
        <v>#REF!</v>
      </c>
      <c r="T51" s="328">
        <f>T52</f>
        <v>16437.67</v>
      </c>
      <c r="U51" s="467">
        <f t="shared" si="1"/>
        <v>1.0146709876543207</v>
      </c>
    </row>
    <row r="52" spans="1:21" ht="69" customHeight="1">
      <c r="A52" s="325" t="s">
        <v>403</v>
      </c>
      <c r="B52" s="317"/>
      <c r="C52" s="370" t="s">
        <v>404</v>
      </c>
      <c r="D52" s="335" t="s">
        <v>115</v>
      </c>
      <c r="E52" s="335" t="s">
        <v>320</v>
      </c>
      <c r="F52" s="335" t="s">
        <v>118</v>
      </c>
      <c r="G52" s="335" t="s">
        <v>68</v>
      </c>
      <c r="H52" s="335" t="s">
        <v>405</v>
      </c>
      <c r="I52" s="335" t="s">
        <v>67</v>
      </c>
      <c r="J52" s="335" t="s">
        <v>313</v>
      </c>
      <c r="K52" s="335" t="s">
        <v>402</v>
      </c>
      <c r="L52" s="328">
        <v>1620000</v>
      </c>
      <c r="M52" s="332"/>
      <c r="N52" s="332"/>
      <c r="O52" s="332"/>
      <c r="P52" s="332"/>
      <c r="Q52" s="332"/>
      <c r="R52" s="333"/>
      <c r="S52" s="333" t="e">
        <f>#REF!=SUM(L52:R52)</f>
        <v>#REF!</v>
      </c>
      <c r="T52" s="328">
        <v>16437.67</v>
      </c>
      <c r="U52" s="467">
        <f t="shared" si="1"/>
        <v>1.0146709876543207</v>
      </c>
    </row>
    <row r="53" spans="1:21" ht="59.25" customHeight="1">
      <c r="A53" s="317" t="s">
        <v>406</v>
      </c>
      <c r="B53" s="371"/>
      <c r="C53" s="372" t="s">
        <v>407</v>
      </c>
      <c r="D53" s="319" t="s">
        <v>115</v>
      </c>
      <c r="E53" s="319" t="s">
        <v>320</v>
      </c>
      <c r="F53" s="319" t="s">
        <v>118</v>
      </c>
      <c r="G53" s="319" t="s">
        <v>61</v>
      </c>
      <c r="H53" s="319" t="s">
        <v>312</v>
      </c>
      <c r="I53" s="319" t="s">
        <v>85</v>
      </c>
      <c r="J53" s="319" t="s">
        <v>313</v>
      </c>
      <c r="K53" s="319" t="s">
        <v>408</v>
      </c>
      <c r="L53" s="321">
        <f>L54+L55</f>
        <v>300000</v>
      </c>
      <c r="M53" s="332"/>
      <c r="N53" s="332"/>
      <c r="O53" s="332"/>
      <c r="P53" s="332"/>
      <c r="Q53" s="332"/>
      <c r="R53" s="333"/>
      <c r="S53" s="333" t="e">
        <f>#REF!=SUM(L53:R53)</f>
        <v>#REF!</v>
      </c>
      <c r="T53" s="321">
        <f>T54+T55</f>
        <v>51013.79</v>
      </c>
      <c r="U53" s="467">
        <f t="shared" si="1"/>
        <v>17.004596666666664</v>
      </c>
    </row>
    <row r="54" spans="1:21" ht="34.5" customHeight="1">
      <c r="A54" s="325" t="s">
        <v>409</v>
      </c>
      <c r="B54" s="329"/>
      <c r="C54" s="326" t="s">
        <v>410</v>
      </c>
      <c r="D54" s="358" t="s">
        <v>115</v>
      </c>
      <c r="E54" s="358" t="s">
        <v>320</v>
      </c>
      <c r="F54" s="358" t="s">
        <v>118</v>
      </c>
      <c r="G54" s="358" t="s">
        <v>61</v>
      </c>
      <c r="H54" s="358" t="s">
        <v>142</v>
      </c>
      <c r="I54" s="358" t="s">
        <v>66</v>
      </c>
      <c r="J54" s="358" t="s">
        <v>313</v>
      </c>
      <c r="K54" s="358" t="s">
        <v>408</v>
      </c>
      <c r="L54" s="328">
        <v>300000</v>
      </c>
      <c r="M54" s="332"/>
      <c r="N54" s="332"/>
      <c r="O54" s="332"/>
      <c r="P54" s="332"/>
      <c r="Q54" s="332"/>
      <c r="R54" s="333"/>
      <c r="S54" s="333"/>
      <c r="T54" s="328">
        <v>51013.79</v>
      </c>
      <c r="U54" s="467">
        <f t="shared" si="1"/>
        <v>17.004596666666664</v>
      </c>
    </row>
    <row r="55" spans="1:21" ht="51.75" customHeight="1">
      <c r="A55" s="325" t="s">
        <v>411</v>
      </c>
      <c r="B55" s="329"/>
      <c r="C55" s="341" t="s">
        <v>412</v>
      </c>
      <c r="D55" s="358" t="s">
        <v>115</v>
      </c>
      <c r="E55" s="358" t="s">
        <v>320</v>
      </c>
      <c r="F55" s="358" t="s">
        <v>118</v>
      </c>
      <c r="G55" s="358" t="s">
        <v>61</v>
      </c>
      <c r="H55" s="358" t="s">
        <v>413</v>
      </c>
      <c r="I55" s="358" t="s">
        <v>67</v>
      </c>
      <c r="J55" s="358" t="s">
        <v>313</v>
      </c>
      <c r="K55" s="358" t="s">
        <v>408</v>
      </c>
      <c r="L55" s="328">
        <v>0</v>
      </c>
      <c r="M55" s="332"/>
      <c r="N55" s="332"/>
      <c r="O55" s="332"/>
      <c r="P55" s="332"/>
      <c r="Q55" s="332"/>
      <c r="R55" s="333"/>
      <c r="S55" s="333"/>
      <c r="T55" s="328">
        <v>0</v>
      </c>
      <c r="U55" s="467" t="e">
        <f t="shared" si="1"/>
        <v>#DIV/0!</v>
      </c>
    </row>
    <row r="56" spans="1:21" ht="24.75" customHeight="1">
      <c r="A56" s="349" t="s">
        <v>414</v>
      </c>
      <c r="B56" s="329"/>
      <c r="C56" s="310" t="s">
        <v>415</v>
      </c>
      <c r="D56" s="373" t="s">
        <v>312</v>
      </c>
      <c r="E56" s="374" t="s">
        <v>320</v>
      </c>
      <c r="F56" s="374" t="s">
        <v>416</v>
      </c>
      <c r="G56" s="374" t="s">
        <v>85</v>
      </c>
      <c r="H56" s="374" t="s">
        <v>312</v>
      </c>
      <c r="I56" s="374" t="s">
        <v>85</v>
      </c>
      <c r="J56" s="374" t="s">
        <v>313</v>
      </c>
      <c r="K56" s="374" t="s">
        <v>312</v>
      </c>
      <c r="L56" s="375">
        <f>L57+SUM(L60:L66)</f>
        <v>1995801.5</v>
      </c>
      <c r="M56" s="332"/>
      <c r="N56" s="332"/>
      <c r="O56" s="332"/>
      <c r="P56" s="332"/>
      <c r="Q56" s="332"/>
      <c r="R56" s="333"/>
      <c r="S56" s="333"/>
      <c r="T56" s="375">
        <f>T57+SUM(T60:T66)</f>
        <v>303687.85000000003</v>
      </c>
      <c r="U56" s="467">
        <f t="shared" si="1"/>
        <v>15.216335392071809</v>
      </c>
    </row>
    <row r="57" spans="1:21" ht="36" customHeight="1">
      <c r="A57" s="352" t="s">
        <v>417</v>
      </c>
      <c r="B57" s="329"/>
      <c r="C57" s="318" t="s">
        <v>418</v>
      </c>
      <c r="D57" s="319" t="s">
        <v>312</v>
      </c>
      <c r="E57" s="319" t="s">
        <v>320</v>
      </c>
      <c r="F57" s="319" t="s">
        <v>416</v>
      </c>
      <c r="G57" s="319" t="s">
        <v>70</v>
      </c>
      <c r="H57" s="319" t="s">
        <v>312</v>
      </c>
      <c r="I57" s="319" t="s">
        <v>85</v>
      </c>
      <c r="J57" s="319" t="s">
        <v>313</v>
      </c>
      <c r="K57" s="319" t="s">
        <v>419</v>
      </c>
      <c r="L57" s="376">
        <f>L58+L59</f>
        <v>90000</v>
      </c>
      <c r="M57" s="377"/>
      <c r="N57" s="377"/>
      <c r="O57" s="377"/>
      <c r="P57" s="377"/>
      <c r="Q57" s="377"/>
      <c r="R57" s="378"/>
      <c r="S57" s="378"/>
      <c r="T57" s="376">
        <f>T58+T59</f>
        <v>11998.43</v>
      </c>
      <c r="U57" s="467">
        <f t="shared" si="1"/>
        <v>13.33158888888889</v>
      </c>
    </row>
    <row r="58" spans="1:21" ht="55.5" customHeight="1">
      <c r="A58" s="325" t="s">
        <v>420</v>
      </c>
      <c r="B58" s="329"/>
      <c r="C58" s="379" t="s">
        <v>421</v>
      </c>
      <c r="D58" s="330" t="s">
        <v>312</v>
      </c>
      <c r="E58" s="330" t="s">
        <v>320</v>
      </c>
      <c r="F58" s="330" t="s">
        <v>416</v>
      </c>
      <c r="G58" s="330" t="s">
        <v>70</v>
      </c>
      <c r="H58" s="330" t="s">
        <v>321</v>
      </c>
      <c r="I58" s="330" t="s">
        <v>60</v>
      </c>
      <c r="J58" s="330" t="s">
        <v>313</v>
      </c>
      <c r="K58" s="330" t="s">
        <v>419</v>
      </c>
      <c r="L58" s="328">
        <v>60000</v>
      </c>
      <c r="M58" s="332"/>
      <c r="N58" s="332"/>
      <c r="O58" s="332"/>
      <c r="P58" s="332"/>
      <c r="Q58" s="332"/>
      <c r="R58" s="333"/>
      <c r="S58" s="333"/>
      <c r="T58" s="328">
        <v>9975.83</v>
      </c>
      <c r="U58" s="467">
        <f t="shared" si="1"/>
        <v>16.626383333333333</v>
      </c>
    </row>
    <row r="59" spans="1:21" ht="52.5" customHeight="1">
      <c r="A59" s="325" t="s">
        <v>422</v>
      </c>
      <c r="B59" s="329"/>
      <c r="C59" s="380" t="s">
        <v>423</v>
      </c>
      <c r="D59" s="330" t="s">
        <v>312</v>
      </c>
      <c r="E59" s="330" t="s">
        <v>320</v>
      </c>
      <c r="F59" s="330" t="s">
        <v>416</v>
      </c>
      <c r="G59" s="330" t="s">
        <v>70</v>
      </c>
      <c r="H59" s="330" t="s">
        <v>327</v>
      </c>
      <c r="I59" s="330" t="s">
        <v>60</v>
      </c>
      <c r="J59" s="330" t="s">
        <v>313</v>
      </c>
      <c r="K59" s="330" t="s">
        <v>419</v>
      </c>
      <c r="L59" s="328">
        <v>30000</v>
      </c>
      <c r="M59" s="322">
        <f aca="true" t="shared" si="6" ref="M59:R59">M60</f>
        <v>0</v>
      </c>
      <c r="N59" s="322">
        <f t="shared" si="6"/>
        <v>0</v>
      </c>
      <c r="O59" s="322">
        <f t="shared" si="6"/>
        <v>0</v>
      </c>
      <c r="P59" s="322">
        <f t="shared" si="6"/>
        <v>0</v>
      </c>
      <c r="Q59" s="322">
        <f t="shared" si="6"/>
        <v>0</v>
      </c>
      <c r="R59" s="323">
        <f t="shared" si="6"/>
        <v>0</v>
      </c>
      <c r="S59" s="323" t="e">
        <f>#REF!=SUM(L59:R59)</f>
        <v>#REF!</v>
      </c>
      <c r="T59" s="328">
        <v>2022.6</v>
      </c>
      <c r="U59" s="467">
        <f t="shared" si="1"/>
        <v>6.741999999999999</v>
      </c>
    </row>
    <row r="60" spans="1:21" s="324" customFormat="1" ht="39.75" customHeight="1">
      <c r="A60" s="352" t="s">
        <v>424</v>
      </c>
      <c r="B60" s="317"/>
      <c r="C60" s="381" t="s">
        <v>425</v>
      </c>
      <c r="D60" s="319" t="s">
        <v>312</v>
      </c>
      <c r="E60" s="319" t="s">
        <v>320</v>
      </c>
      <c r="F60" s="319" t="s">
        <v>416</v>
      </c>
      <c r="G60" s="319" t="s">
        <v>61</v>
      </c>
      <c r="H60" s="319" t="s">
        <v>312</v>
      </c>
      <c r="I60" s="319" t="s">
        <v>60</v>
      </c>
      <c r="J60" s="319" t="s">
        <v>313</v>
      </c>
      <c r="K60" s="319" t="s">
        <v>419</v>
      </c>
      <c r="L60" s="321">
        <v>50000</v>
      </c>
      <c r="M60" s="332"/>
      <c r="N60" s="332"/>
      <c r="O60" s="332"/>
      <c r="P60" s="332"/>
      <c r="Q60" s="332"/>
      <c r="R60" s="333"/>
      <c r="S60" s="333" t="e">
        <f>#REF!=SUM(L60:R60)</f>
        <v>#REF!</v>
      </c>
      <c r="T60" s="321">
        <v>8099.3</v>
      </c>
      <c r="U60" s="467">
        <f t="shared" si="1"/>
        <v>16.1986</v>
      </c>
    </row>
    <row r="61" spans="1:21" s="324" customFormat="1" ht="32.25" customHeight="1">
      <c r="A61" s="325"/>
      <c r="B61" s="317"/>
      <c r="C61" s="382" t="s">
        <v>426</v>
      </c>
      <c r="D61" s="383" t="s">
        <v>312</v>
      </c>
      <c r="E61" s="383" t="s">
        <v>320</v>
      </c>
      <c r="F61" s="383" t="s">
        <v>416</v>
      </c>
      <c r="G61" s="383" t="s">
        <v>427</v>
      </c>
      <c r="H61" s="383" t="s">
        <v>327</v>
      </c>
      <c r="I61" s="383" t="s">
        <v>60</v>
      </c>
      <c r="J61" s="383" t="s">
        <v>313</v>
      </c>
      <c r="K61" s="383" t="s">
        <v>419</v>
      </c>
      <c r="L61" s="321">
        <v>15000</v>
      </c>
      <c r="M61" s="332"/>
      <c r="N61" s="332"/>
      <c r="O61" s="332"/>
      <c r="P61" s="332"/>
      <c r="Q61" s="332"/>
      <c r="R61" s="333"/>
      <c r="S61" s="333" t="e">
        <f>#REF!=SUM(L61:R61)</f>
        <v>#REF!</v>
      </c>
      <c r="T61" s="321">
        <v>1000</v>
      </c>
      <c r="U61" s="467">
        <f t="shared" si="1"/>
        <v>6.666666666666667</v>
      </c>
    </row>
    <row r="62" spans="1:21" s="324" customFormat="1" ht="23.25" customHeight="1">
      <c r="A62" s="352" t="s">
        <v>428</v>
      </c>
      <c r="B62" s="384"/>
      <c r="C62" s="385" t="s">
        <v>429</v>
      </c>
      <c r="D62" s="345" t="s">
        <v>312</v>
      </c>
      <c r="E62" s="345" t="s">
        <v>320</v>
      </c>
      <c r="F62" s="345" t="s">
        <v>416</v>
      </c>
      <c r="G62" s="345" t="s">
        <v>427</v>
      </c>
      <c r="H62" s="345" t="s">
        <v>430</v>
      </c>
      <c r="I62" s="345" t="s">
        <v>60</v>
      </c>
      <c r="J62" s="345" t="s">
        <v>313</v>
      </c>
      <c r="K62" s="345" t="s">
        <v>419</v>
      </c>
      <c r="L62" s="386">
        <v>5000</v>
      </c>
      <c r="M62" s="332"/>
      <c r="N62" s="332"/>
      <c r="O62" s="332"/>
      <c r="P62" s="332"/>
      <c r="Q62" s="332"/>
      <c r="R62" s="333"/>
      <c r="S62" s="333"/>
      <c r="T62" s="386">
        <v>1000</v>
      </c>
      <c r="U62" s="467">
        <f t="shared" si="1"/>
        <v>20</v>
      </c>
    </row>
    <row r="63" spans="1:21" s="324" customFormat="1" ht="52.5" customHeight="1">
      <c r="A63" s="352" t="s">
        <v>431</v>
      </c>
      <c r="B63" s="329"/>
      <c r="C63" s="387" t="s">
        <v>432</v>
      </c>
      <c r="D63" s="345" t="s">
        <v>357</v>
      </c>
      <c r="E63" s="345" t="s">
        <v>320</v>
      </c>
      <c r="F63" s="345" t="s">
        <v>416</v>
      </c>
      <c r="G63" s="345" t="s">
        <v>433</v>
      </c>
      <c r="H63" s="345" t="s">
        <v>312</v>
      </c>
      <c r="I63" s="345" t="s">
        <v>60</v>
      </c>
      <c r="J63" s="345" t="s">
        <v>313</v>
      </c>
      <c r="K63" s="345" t="s">
        <v>419</v>
      </c>
      <c r="L63" s="388">
        <v>220000</v>
      </c>
      <c r="M63" s="332"/>
      <c r="N63" s="332"/>
      <c r="O63" s="332"/>
      <c r="P63" s="332"/>
      <c r="Q63" s="332"/>
      <c r="R63" s="333"/>
      <c r="S63" s="333"/>
      <c r="T63" s="388"/>
      <c r="U63" s="467">
        <f t="shared" si="1"/>
        <v>0</v>
      </c>
    </row>
    <row r="64" spans="1:21" ht="39.75" customHeight="1">
      <c r="A64" s="352"/>
      <c r="B64" s="329"/>
      <c r="C64" s="389" t="s">
        <v>434</v>
      </c>
      <c r="D64" s="345" t="s">
        <v>312</v>
      </c>
      <c r="E64" s="345" t="s">
        <v>320</v>
      </c>
      <c r="F64" s="345" t="s">
        <v>416</v>
      </c>
      <c r="G64" s="345" t="s">
        <v>435</v>
      </c>
      <c r="H64" s="345" t="s">
        <v>312</v>
      </c>
      <c r="I64" s="345" t="s">
        <v>60</v>
      </c>
      <c r="J64" s="345" t="s">
        <v>313</v>
      </c>
      <c r="K64" s="345" t="s">
        <v>419</v>
      </c>
      <c r="L64" s="390">
        <f>120000+100000</f>
        <v>220000</v>
      </c>
      <c r="M64" s="306" t="e">
        <f aca="true" t="shared" si="7" ref="M64:R64">M66</f>
        <v>#REF!</v>
      </c>
      <c r="N64" s="306" t="e">
        <f t="shared" si="7"/>
        <v>#REF!</v>
      </c>
      <c r="O64" s="306" t="e">
        <f t="shared" si="7"/>
        <v>#REF!</v>
      </c>
      <c r="P64" s="306" t="e">
        <f t="shared" si="7"/>
        <v>#REF!</v>
      </c>
      <c r="Q64" s="306" t="e">
        <f t="shared" si="7"/>
        <v>#REF!</v>
      </c>
      <c r="R64" s="391" t="e">
        <f t="shared" si="7"/>
        <v>#REF!</v>
      </c>
      <c r="S64" s="391" t="e">
        <f>#REF!=SUM(L64:R64)</f>
        <v>#REF!</v>
      </c>
      <c r="T64" s="390">
        <v>113199.74</v>
      </c>
      <c r="U64" s="467">
        <f t="shared" si="1"/>
        <v>51.45442727272728</v>
      </c>
    </row>
    <row r="65" spans="1:21" ht="48" customHeight="1">
      <c r="A65" s="352"/>
      <c r="B65" s="329"/>
      <c r="C65" s="389" t="s">
        <v>436</v>
      </c>
      <c r="D65" s="345" t="s">
        <v>115</v>
      </c>
      <c r="E65" s="345" t="s">
        <v>320</v>
      </c>
      <c r="F65" s="345" t="s">
        <v>416</v>
      </c>
      <c r="G65" s="345" t="s">
        <v>437</v>
      </c>
      <c r="H65" s="345" t="s">
        <v>327</v>
      </c>
      <c r="I65" s="345" t="s">
        <v>68</v>
      </c>
      <c r="J65" s="345" t="s">
        <v>438</v>
      </c>
      <c r="K65" s="345" t="s">
        <v>419</v>
      </c>
      <c r="L65" s="390">
        <v>25801.5</v>
      </c>
      <c r="M65" s="306"/>
      <c r="N65" s="306"/>
      <c r="O65" s="306"/>
      <c r="P65" s="306"/>
      <c r="Q65" s="306"/>
      <c r="R65" s="391"/>
      <c r="S65" s="391"/>
      <c r="T65" s="390"/>
      <c r="U65" s="467">
        <f t="shared" si="1"/>
        <v>0</v>
      </c>
    </row>
    <row r="66" spans="1:21" ht="37.5" customHeight="1">
      <c r="A66" s="352" t="s">
        <v>439</v>
      </c>
      <c r="B66" s="329"/>
      <c r="C66" s="318" t="s">
        <v>440</v>
      </c>
      <c r="D66" s="319" t="s">
        <v>312</v>
      </c>
      <c r="E66" s="319" t="s">
        <v>320</v>
      </c>
      <c r="F66" s="319" t="s">
        <v>416</v>
      </c>
      <c r="G66" s="319" t="s">
        <v>441</v>
      </c>
      <c r="H66" s="319" t="s">
        <v>312</v>
      </c>
      <c r="I66" s="319" t="s">
        <v>85</v>
      </c>
      <c r="J66" s="319" t="s">
        <v>313</v>
      </c>
      <c r="K66" s="319" t="s">
        <v>419</v>
      </c>
      <c r="L66" s="392">
        <f>L67</f>
        <v>1370000</v>
      </c>
      <c r="M66" s="314" t="e">
        <f>M67+M77+#REF!+#REF!</f>
        <v>#REF!</v>
      </c>
      <c r="N66" s="314" t="e">
        <f>N67+N77+#REF!+#REF!</f>
        <v>#REF!</v>
      </c>
      <c r="O66" s="314" t="e">
        <f>O67+O77+#REF!+#REF!</f>
        <v>#REF!</v>
      </c>
      <c r="P66" s="314" t="e">
        <f>P67+P77+#REF!+#REF!</f>
        <v>#REF!</v>
      </c>
      <c r="Q66" s="314" t="e">
        <f>Q67+Q77+#REF!+#REF!</f>
        <v>#REF!</v>
      </c>
      <c r="R66" s="315" t="e">
        <f>R67+R77+#REF!+#REF!</f>
        <v>#REF!</v>
      </c>
      <c r="S66" s="315" t="e">
        <f>#REF!=SUM(L66:R66)</f>
        <v>#REF!</v>
      </c>
      <c r="T66" s="392">
        <f>T67</f>
        <v>168390.38</v>
      </c>
      <c r="U66" s="467">
        <f t="shared" si="1"/>
        <v>12.291268613138687</v>
      </c>
    </row>
    <row r="67" spans="1:21" ht="30.75" customHeight="1">
      <c r="A67" s="393" t="s">
        <v>442</v>
      </c>
      <c r="B67" s="329"/>
      <c r="C67" s="394" t="s">
        <v>443</v>
      </c>
      <c r="D67" s="358" t="s">
        <v>312</v>
      </c>
      <c r="E67" s="358" t="s">
        <v>320</v>
      </c>
      <c r="F67" s="358" t="s">
        <v>416</v>
      </c>
      <c r="G67" s="358" t="s">
        <v>441</v>
      </c>
      <c r="H67" s="358" t="s">
        <v>368</v>
      </c>
      <c r="I67" s="358" t="s">
        <v>67</v>
      </c>
      <c r="J67" s="358" t="s">
        <v>313</v>
      </c>
      <c r="K67" s="358" t="s">
        <v>419</v>
      </c>
      <c r="L67" s="328">
        <f>1100000+270000</f>
        <v>1370000</v>
      </c>
      <c r="M67" s="322">
        <f aca="true" t="shared" si="8" ref="M67:R67">SUM(M68:M69)</f>
        <v>0</v>
      </c>
      <c r="N67" s="322">
        <f t="shared" si="8"/>
        <v>0</v>
      </c>
      <c r="O67" s="322">
        <f t="shared" si="8"/>
        <v>0</v>
      </c>
      <c r="P67" s="322">
        <f t="shared" si="8"/>
        <v>0</v>
      </c>
      <c r="Q67" s="322">
        <f t="shared" si="8"/>
        <v>0</v>
      </c>
      <c r="R67" s="323">
        <f t="shared" si="8"/>
        <v>0</v>
      </c>
      <c r="S67" s="323" t="e">
        <f>#REF!=SUM(L67:R67)</f>
        <v>#REF!</v>
      </c>
      <c r="T67" s="328">
        <v>168390.38</v>
      </c>
      <c r="U67" s="467">
        <f t="shared" si="1"/>
        <v>12.291268613138687</v>
      </c>
    </row>
    <row r="68" spans="1:21" ht="18.75" customHeight="1">
      <c r="A68" s="395" t="s">
        <v>444</v>
      </c>
      <c r="B68" s="329"/>
      <c r="C68" s="310" t="s">
        <v>445</v>
      </c>
      <c r="D68" s="396" t="s">
        <v>312</v>
      </c>
      <c r="E68" s="396" t="s">
        <v>320</v>
      </c>
      <c r="F68" s="396" t="s">
        <v>446</v>
      </c>
      <c r="G68" s="396" t="s">
        <v>85</v>
      </c>
      <c r="H68" s="396" t="s">
        <v>312</v>
      </c>
      <c r="I68" s="396" t="s">
        <v>85</v>
      </c>
      <c r="J68" s="396" t="s">
        <v>313</v>
      </c>
      <c r="K68" s="396" t="s">
        <v>312</v>
      </c>
      <c r="L68" s="397">
        <f>L69+L70</f>
        <v>300269.31</v>
      </c>
      <c r="M68" s="332"/>
      <c r="N68" s="332"/>
      <c r="O68" s="332"/>
      <c r="P68" s="332"/>
      <c r="Q68" s="332"/>
      <c r="R68" s="333"/>
      <c r="S68" s="333" t="e">
        <f>#REF!=SUM(L68:R68)</f>
        <v>#REF!</v>
      </c>
      <c r="T68" s="397">
        <f>T69+T70</f>
        <v>177994.93000000002</v>
      </c>
      <c r="U68" s="467">
        <f t="shared" si="1"/>
        <v>59.278429087541454</v>
      </c>
    </row>
    <row r="69" spans="1:21" ht="21" customHeight="1">
      <c r="A69" s="395"/>
      <c r="B69" s="398"/>
      <c r="C69" s="318" t="s">
        <v>447</v>
      </c>
      <c r="D69" s="319" t="s">
        <v>312</v>
      </c>
      <c r="E69" s="319" t="s">
        <v>320</v>
      </c>
      <c r="F69" s="319" t="s">
        <v>446</v>
      </c>
      <c r="G69" s="319" t="s">
        <v>60</v>
      </c>
      <c r="H69" s="319" t="s">
        <v>368</v>
      </c>
      <c r="I69" s="319" t="s">
        <v>67</v>
      </c>
      <c r="J69" s="319" t="s">
        <v>313</v>
      </c>
      <c r="K69" s="319" t="s">
        <v>448</v>
      </c>
      <c r="L69" s="338">
        <v>0</v>
      </c>
      <c r="M69" s="332"/>
      <c r="N69" s="332"/>
      <c r="O69" s="332"/>
      <c r="P69" s="332"/>
      <c r="Q69" s="332"/>
      <c r="R69" s="333"/>
      <c r="S69" s="333" t="e">
        <f>#REF!=SUM(L69:R69)</f>
        <v>#REF!</v>
      </c>
      <c r="T69" s="338">
        <v>144537.2</v>
      </c>
      <c r="U69" s="467" t="e">
        <f t="shared" si="1"/>
        <v>#DIV/0!</v>
      </c>
    </row>
    <row r="70" spans="1:21" ht="22.5" customHeight="1">
      <c r="A70" s="352" t="s">
        <v>449</v>
      </c>
      <c r="B70" s="398"/>
      <c r="C70" s="318" t="s">
        <v>450</v>
      </c>
      <c r="D70" s="319" t="s">
        <v>312</v>
      </c>
      <c r="E70" s="319" t="s">
        <v>320</v>
      </c>
      <c r="F70" s="319" t="s">
        <v>446</v>
      </c>
      <c r="G70" s="319" t="s">
        <v>67</v>
      </c>
      <c r="H70" s="319" t="s">
        <v>312</v>
      </c>
      <c r="I70" s="319" t="s">
        <v>85</v>
      </c>
      <c r="J70" s="319" t="s">
        <v>313</v>
      </c>
      <c r="K70" s="319" t="s">
        <v>312</v>
      </c>
      <c r="L70" s="392">
        <f>L71</f>
        <v>300269.31</v>
      </c>
      <c r="M70" s="332"/>
      <c r="N70" s="332"/>
      <c r="O70" s="332"/>
      <c r="P70" s="332"/>
      <c r="Q70" s="332"/>
      <c r="R70" s="333"/>
      <c r="S70" s="333"/>
      <c r="T70" s="392">
        <f>T71</f>
        <v>33457.73</v>
      </c>
      <c r="U70" s="467">
        <f t="shared" si="1"/>
        <v>11.142573978006611</v>
      </c>
    </row>
    <row r="71" spans="1:21" ht="22.5" customHeight="1">
      <c r="A71" s="393" t="s">
        <v>451</v>
      </c>
      <c r="B71" s="371"/>
      <c r="C71" s="379" t="s">
        <v>452</v>
      </c>
      <c r="D71" s="335" t="s">
        <v>312</v>
      </c>
      <c r="E71" s="335" t="s">
        <v>320</v>
      </c>
      <c r="F71" s="335" t="s">
        <v>446</v>
      </c>
      <c r="G71" s="335" t="s">
        <v>67</v>
      </c>
      <c r="H71" s="335" t="s">
        <v>368</v>
      </c>
      <c r="I71" s="335" t="s">
        <v>67</v>
      </c>
      <c r="J71" s="335" t="s">
        <v>313</v>
      </c>
      <c r="K71" s="335" t="s">
        <v>448</v>
      </c>
      <c r="L71" s="328">
        <f>300000+269.31</f>
        <v>300269.31</v>
      </c>
      <c r="M71" s="332"/>
      <c r="N71" s="332"/>
      <c r="O71" s="332"/>
      <c r="P71" s="332"/>
      <c r="Q71" s="332"/>
      <c r="R71" s="333"/>
      <c r="S71" s="333"/>
      <c r="T71" s="328">
        <v>33457.73</v>
      </c>
      <c r="U71" s="467">
        <f t="shared" si="1"/>
        <v>11.142573978006611</v>
      </c>
    </row>
    <row r="72" spans="1:21" ht="19.5" customHeight="1">
      <c r="A72" s="301" t="s">
        <v>453</v>
      </c>
      <c r="B72" s="329"/>
      <c r="C72" s="302" t="s">
        <v>454</v>
      </c>
      <c r="D72" s="303" t="s">
        <v>312</v>
      </c>
      <c r="E72" s="304" t="s">
        <v>455</v>
      </c>
      <c r="F72" s="304" t="s">
        <v>85</v>
      </c>
      <c r="G72" s="304" t="s">
        <v>85</v>
      </c>
      <c r="H72" s="304" t="s">
        <v>312</v>
      </c>
      <c r="I72" s="304" t="s">
        <v>85</v>
      </c>
      <c r="J72" s="304" t="s">
        <v>313</v>
      </c>
      <c r="K72" s="304" t="s">
        <v>312</v>
      </c>
      <c r="L72" s="305">
        <f>L73+L106+L108</f>
        <v>316553829.19</v>
      </c>
      <c r="M72" s="332"/>
      <c r="N72" s="332"/>
      <c r="O72" s="332"/>
      <c r="P72" s="332"/>
      <c r="Q72" s="332"/>
      <c r="R72" s="333"/>
      <c r="S72" s="333"/>
      <c r="T72" s="305">
        <f>T73+T106+T108</f>
        <v>74525070.19</v>
      </c>
      <c r="U72" s="467">
        <f t="shared" si="1"/>
        <v>23.542621607419893</v>
      </c>
    </row>
    <row r="73" spans="1:21" ht="36.75" customHeight="1">
      <c r="A73" s="309" t="s">
        <v>314</v>
      </c>
      <c r="B73" s="317"/>
      <c r="C73" s="310" t="s">
        <v>456</v>
      </c>
      <c r="D73" s="311" t="s">
        <v>312</v>
      </c>
      <c r="E73" s="312" t="s">
        <v>455</v>
      </c>
      <c r="F73" s="312" t="s">
        <v>68</v>
      </c>
      <c r="G73" s="312" t="s">
        <v>85</v>
      </c>
      <c r="H73" s="312" t="s">
        <v>312</v>
      </c>
      <c r="I73" s="312" t="s">
        <v>85</v>
      </c>
      <c r="J73" s="312" t="s">
        <v>313</v>
      </c>
      <c r="K73" s="312" t="s">
        <v>312</v>
      </c>
      <c r="L73" s="313">
        <f>L74+L77+L86+L99</f>
        <v>321833526.2</v>
      </c>
      <c r="M73" s="332"/>
      <c r="N73" s="332"/>
      <c r="O73" s="332"/>
      <c r="P73" s="332"/>
      <c r="Q73" s="332"/>
      <c r="R73" s="333"/>
      <c r="S73" s="333"/>
      <c r="T73" s="313">
        <f>T74+T77+T86+T99</f>
        <v>79750372.2</v>
      </c>
      <c r="U73" s="467">
        <f aca="true" t="shared" si="9" ref="U73:U110">T73/L73*100</f>
        <v>24.780007583933315</v>
      </c>
    </row>
    <row r="74" spans="1:21" ht="42" customHeight="1">
      <c r="A74" s="317" t="s">
        <v>316</v>
      </c>
      <c r="B74" s="329"/>
      <c r="C74" s="318" t="s">
        <v>457</v>
      </c>
      <c r="D74" s="319" t="s">
        <v>312</v>
      </c>
      <c r="E74" s="319" t="s">
        <v>455</v>
      </c>
      <c r="F74" s="319" t="s">
        <v>68</v>
      </c>
      <c r="G74" s="319" t="s">
        <v>60</v>
      </c>
      <c r="H74" s="319" t="s">
        <v>312</v>
      </c>
      <c r="I74" s="319" t="s">
        <v>85</v>
      </c>
      <c r="J74" s="319" t="s">
        <v>313</v>
      </c>
      <c r="K74" s="319" t="s">
        <v>458</v>
      </c>
      <c r="L74" s="321">
        <f>L75</f>
        <v>14250000</v>
      </c>
      <c r="M74" s="332"/>
      <c r="N74" s="332"/>
      <c r="O74" s="332"/>
      <c r="P74" s="332"/>
      <c r="Q74" s="332"/>
      <c r="R74" s="333"/>
      <c r="S74" s="333"/>
      <c r="T74" s="321">
        <f>T75</f>
        <v>3564000</v>
      </c>
      <c r="U74" s="467">
        <f t="shared" si="9"/>
        <v>25.010526315789473</v>
      </c>
    </row>
    <row r="75" spans="1:21" ht="21" customHeight="1">
      <c r="A75" s="399" t="s">
        <v>459</v>
      </c>
      <c r="B75" s="329"/>
      <c r="C75" s="400" t="s">
        <v>460</v>
      </c>
      <c r="D75" s="401" t="s">
        <v>312</v>
      </c>
      <c r="E75" s="401" t="s">
        <v>455</v>
      </c>
      <c r="F75" s="401" t="s">
        <v>68</v>
      </c>
      <c r="G75" s="401" t="s">
        <v>60</v>
      </c>
      <c r="H75" s="401" t="s">
        <v>83</v>
      </c>
      <c r="I75" s="401" t="s">
        <v>85</v>
      </c>
      <c r="J75" s="401" t="s">
        <v>313</v>
      </c>
      <c r="K75" s="401" t="s">
        <v>458</v>
      </c>
      <c r="L75" s="402">
        <f>L76</f>
        <v>14250000</v>
      </c>
      <c r="M75" s="332"/>
      <c r="N75" s="332"/>
      <c r="O75" s="332"/>
      <c r="P75" s="332"/>
      <c r="Q75" s="332"/>
      <c r="R75" s="333"/>
      <c r="S75" s="333"/>
      <c r="T75" s="402">
        <f>T76</f>
        <v>3564000</v>
      </c>
      <c r="U75" s="467">
        <f t="shared" si="9"/>
        <v>25.010526315789473</v>
      </c>
    </row>
    <row r="76" spans="1:21" ht="37.5" customHeight="1">
      <c r="A76" s="317"/>
      <c r="B76" s="329"/>
      <c r="C76" s="342" t="s">
        <v>461</v>
      </c>
      <c r="D76" s="330" t="s">
        <v>312</v>
      </c>
      <c r="E76" s="330" t="s">
        <v>455</v>
      </c>
      <c r="F76" s="330" t="s">
        <v>68</v>
      </c>
      <c r="G76" s="330" t="s">
        <v>60</v>
      </c>
      <c r="H76" s="330" t="s">
        <v>83</v>
      </c>
      <c r="I76" s="330" t="s">
        <v>67</v>
      </c>
      <c r="J76" s="330" t="s">
        <v>313</v>
      </c>
      <c r="K76" s="330" t="s">
        <v>458</v>
      </c>
      <c r="L76" s="328">
        <v>14250000</v>
      </c>
      <c r="M76" s="332"/>
      <c r="N76" s="332"/>
      <c r="O76" s="332"/>
      <c r="P76" s="332"/>
      <c r="Q76" s="332"/>
      <c r="R76" s="333"/>
      <c r="S76" s="333"/>
      <c r="T76" s="328">
        <v>3564000</v>
      </c>
      <c r="U76" s="467">
        <f t="shared" si="9"/>
        <v>25.010526315789473</v>
      </c>
    </row>
    <row r="77" spans="1:21" ht="38.25" customHeight="1">
      <c r="A77" s="317" t="s">
        <v>462</v>
      </c>
      <c r="B77" s="329"/>
      <c r="C77" s="318" t="s">
        <v>463</v>
      </c>
      <c r="D77" s="319" t="s">
        <v>312</v>
      </c>
      <c r="E77" s="319" t="s">
        <v>455</v>
      </c>
      <c r="F77" s="319" t="s">
        <v>68</v>
      </c>
      <c r="G77" s="319" t="s">
        <v>68</v>
      </c>
      <c r="H77" s="319" t="s">
        <v>312</v>
      </c>
      <c r="I77" s="319" t="s">
        <v>85</v>
      </c>
      <c r="J77" s="319" t="s">
        <v>313</v>
      </c>
      <c r="K77" s="319" t="s">
        <v>458</v>
      </c>
      <c r="L77" s="321">
        <f>SUM(L78:L84)</f>
        <v>100680526.2</v>
      </c>
      <c r="M77" s="322" t="e">
        <f>#REF!+#REF!</f>
        <v>#REF!</v>
      </c>
      <c r="N77" s="322" t="e">
        <f>#REF!+#REF!</f>
        <v>#REF!</v>
      </c>
      <c r="O77" s="322" t="e">
        <f>#REF!+#REF!</f>
        <v>#REF!</v>
      </c>
      <c r="P77" s="322" t="e">
        <f>#REF!+#REF!</f>
        <v>#REF!</v>
      </c>
      <c r="Q77" s="322" t="e">
        <f>#REF!+#REF!</f>
        <v>#REF!</v>
      </c>
      <c r="R77" s="323" t="e">
        <f>#REF!+#REF!</f>
        <v>#REF!</v>
      </c>
      <c r="S77" s="323" t="e">
        <f>#REF!=SUM(L77:R77)</f>
        <v>#REF!</v>
      </c>
      <c r="T77" s="321">
        <f>SUM(T78:T84)</f>
        <v>20422866.2</v>
      </c>
      <c r="U77" s="467">
        <f t="shared" si="9"/>
        <v>20.28482266712666</v>
      </c>
    </row>
    <row r="78" spans="1:21" ht="24" customHeight="1">
      <c r="A78" s="317"/>
      <c r="B78" s="317"/>
      <c r="C78" s="403" t="s">
        <v>464</v>
      </c>
      <c r="D78" s="327" t="s">
        <v>312</v>
      </c>
      <c r="E78" s="327" t="s">
        <v>455</v>
      </c>
      <c r="F78" s="327" t="s">
        <v>68</v>
      </c>
      <c r="G78" s="327" t="s">
        <v>68</v>
      </c>
      <c r="H78" s="327" t="s">
        <v>465</v>
      </c>
      <c r="I78" s="327" t="s">
        <v>67</v>
      </c>
      <c r="J78" s="327" t="s">
        <v>313</v>
      </c>
      <c r="K78" s="327" t="s">
        <v>458</v>
      </c>
      <c r="L78" s="328"/>
      <c r="M78" s="322"/>
      <c r="N78" s="322"/>
      <c r="O78" s="322"/>
      <c r="P78" s="322"/>
      <c r="Q78" s="322"/>
      <c r="R78" s="323"/>
      <c r="S78" s="323"/>
      <c r="T78" s="328"/>
      <c r="U78" s="467" t="e">
        <f t="shared" si="9"/>
        <v>#DIV/0!</v>
      </c>
    </row>
    <row r="79" spans="1:21" ht="35.25" customHeight="1">
      <c r="A79" s="317"/>
      <c r="B79" s="404"/>
      <c r="C79" s="403" t="s">
        <v>466</v>
      </c>
      <c r="D79" s="327" t="s">
        <v>312</v>
      </c>
      <c r="E79" s="327" t="s">
        <v>455</v>
      </c>
      <c r="F79" s="327" t="s">
        <v>68</v>
      </c>
      <c r="G79" s="327" t="s">
        <v>68</v>
      </c>
      <c r="H79" s="327" t="s">
        <v>467</v>
      </c>
      <c r="I79" s="327" t="s">
        <v>67</v>
      </c>
      <c r="J79" s="327" t="s">
        <v>313</v>
      </c>
      <c r="K79" s="327" t="s">
        <v>458</v>
      </c>
      <c r="L79" s="328"/>
      <c r="M79" s="322"/>
      <c r="N79" s="322"/>
      <c r="O79" s="322"/>
      <c r="P79" s="322"/>
      <c r="Q79" s="322"/>
      <c r="R79" s="323"/>
      <c r="S79" s="323"/>
      <c r="T79" s="328"/>
      <c r="U79" s="467" t="e">
        <f t="shared" si="9"/>
        <v>#DIV/0!</v>
      </c>
    </row>
    <row r="80" spans="1:21" ht="70.5" customHeight="1">
      <c r="A80" s="317"/>
      <c r="B80" s="405"/>
      <c r="C80" s="406" t="s">
        <v>468</v>
      </c>
      <c r="D80" s="327" t="s">
        <v>312</v>
      </c>
      <c r="E80" s="327" t="s">
        <v>455</v>
      </c>
      <c r="F80" s="327" t="s">
        <v>68</v>
      </c>
      <c r="G80" s="327" t="s">
        <v>68</v>
      </c>
      <c r="H80" s="327" t="s">
        <v>469</v>
      </c>
      <c r="I80" s="327" t="s">
        <v>67</v>
      </c>
      <c r="J80" s="327" t="s">
        <v>313</v>
      </c>
      <c r="K80" s="327" t="s">
        <v>458</v>
      </c>
      <c r="L80" s="328">
        <v>62200000</v>
      </c>
      <c r="M80" s="332"/>
      <c r="N80" s="332"/>
      <c r="O80" s="332"/>
      <c r="P80" s="332"/>
      <c r="Q80" s="332"/>
      <c r="R80" s="333"/>
      <c r="S80" s="333"/>
      <c r="T80" s="328"/>
      <c r="U80" s="467">
        <f t="shared" si="9"/>
        <v>0</v>
      </c>
    </row>
    <row r="81" spans="1:21" ht="57.75" customHeight="1" thickBot="1">
      <c r="A81" s="317"/>
      <c r="B81" s="405"/>
      <c r="C81" s="363" t="s">
        <v>470</v>
      </c>
      <c r="D81" s="401" t="s">
        <v>312</v>
      </c>
      <c r="E81" s="401" t="s">
        <v>455</v>
      </c>
      <c r="F81" s="401" t="s">
        <v>68</v>
      </c>
      <c r="G81" s="401" t="s">
        <v>68</v>
      </c>
      <c r="H81" s="401" t="s">
        <v>471</v>
      </c>
      <c r="I81" s="401" t="s">
        <v>67</v>
      </c>
      <c r="J81" s="401" t="s">
        <v>472</v>
      </c>
      <c r="K81" s="401" t="s">
        <v>458</v>
      </c>
      <c r="L81" s="338">
        <v>10287526.2</v>
      </c>
      <c r="M81" s="332"/>
      <c r="N81" s="332"/>
      <c r="O81" s="332"/>
      <c r="P81" s="332"/>
      <c r="Q81" s="332"/>
      <c r="R81" s="333"/>
      <c r="S81" s="333"/>
      <c r="T81" s="338">
        <v>10287526.2</v>
      </c>
      <c r="U81" s="467">
        <f t="shared" si="9"/>
        <v>100</v>
      </c>
    </row>
    <row r="82" spans="1:21" ht="46.5" customHeight="1" thickBot="1">
      <c r="A82" s="317"/>
      <c r="B82" s="407"/>
      <c r="C82" s="336" t="s">
        <v>473</v>
      </c>
      <c r="D82" s="327" t="s">
        <v>312</v>
      </c>
      <c r="E82" s="327" t="s">
        <v>455</v>
      </c>
      <c r="F82" s="327" t="s">
        <v>68</v>
      </c>
      <c r="G82" s="327" t="s">
        <v>68</v>
      </c>
      <c r="H82" s="327" t="s">
        <v>474</v>
      </c>
      <c r="I82" s="327" t="s">
        <v>67</v>
      </c>
      <c r="J82" s="327" t="s">
        <v>472</v>
      </c>
      <c r="K82" s="327" t="s">
        <v>458</v>
      </c>
      <c r="L82" s="338"/>
      <c r="M82" s="332"/>
      <c r="N82" s="332"/>
      <c r="O82" s="332"/>
      <c r="P82" s="332"/>
      <c r="Q82" s="332"/>
      <c r="R82" s="333"/>
      <c r="S82" s="333"/>
      <c r="T82" s="338"/>
      <c r="U82" s="467" t="e">
        <f t="shared" si="9"/>
        <v>#DIV/0!</v>
      </c>
    </row>
    <row r="83" spans="1:21" ht="24.75" customHeight="1">
      <c r="A83" s="317"/>
      <c r="B83" s="408"/>
      <c r="C83" s="336" t="s">
        <v>475</v>
      </c>
      <c r="D83" s="327" t="s">
        <v>312</v>
      </c>
      <c r="E83" s="327" t="s">
        <v>455</v>
      </c>
      <c r="F83" s="327" t="s">
        <v>68</v>
      </c>
      <c r="G83" s="327" t="s">
        <v>68</v>
      </c>
      <c r="H83" s="327" t="s">
        <v>476</v>
      </c>
      <c r="I83" s="327" t="s">
        <v>67</v>
      </c>
      <c r="J83" s="327" t="s">
        <v>472</v>
      </c>
      <c r="K83" s="327" t="s">
        <v>458</v>
      </c>
      <c r="L83" s="338"/>
      <c r="M83" s="332"/>
      <c r="N83" s="332"/>
      <c r="O83" s="332"/>
      <c r="P83" s="332"/>
      <c r="Q83" s="332"/>
      <c r="R83" s="333"/>
      <c r="S83" s="333"/>
      <c r="T83" s="338"/>
      <c r="U83" s="467" t="e">
        <f t="shared" si="9"/>
        <v>#DIV/0!</v>
      </c>
    </row>
    <row r="84" spans="1:21" ht="27" customHeight="1">
      <c r="A84" s="399" t="s">
        <v>477</v>
      </c>
      <c r="B84" s="294"/>
      <c r="C84" s="409" t="s">
        <v>478</v>
      </c>
      <c r="D84" s="401" t="s">
        <v>312</v>
      </c>
      <c r="E84" s="401" t="s">
        <v>455</v>
      </c>
      <c r="F84" s="401" t="s">
        <v>68</v>
      </c>
      <c r="G84" s="401" t="s">
        <v>68</v>
      </c>
      <c r="H84" s="401" t="s">
        <v>479</v>
      </c>
      <c r="I84" s="401" t="s">
        <v>85</v>
      </c>
      <c r="J84" s="401" t="s">
        <v>313</v>
      </c>
      <c r="K84" s="401" t="s">
        <v>458</v>
      </c>
      <c r="L84" s="402">
        <f>L85</f>
        <v>28193000</v>
      </c>
      <c r="M84" s="332"/>
      <c r="N84" s="332"/>
      <c r="O84" s="332"/>
      <c r="P84" s="332"/>
      <c r="Q84" s="332"/>
      <c r="R84" s="333"/>
      <c r="S84" s="333"/>
      <c r="T84" s="402">
        <f>T85</f>
        <v>10135340</v>
      </c>
      <c r="U84" s="467">
        <f t="shared" si="9"/>
        <v>35.94984570638102</v>
      </c>
    </row>
    <row r="85" spans="1:21" s="367" customFormat="1" ht="39.75" customHeight="1">
      <c r="A85" s="317"/>
      <c r="B85" s="294"/>
      <c r="C85" s="410" t="s">
        <v>480</v>
      </c>
      <c r="D85" s="327" t="s">
        <v>312</v>
      </c>
      <c r="E85" s="327" t="s">
        <v>455</v>
      </c>
      <c r="F85" s="327" t="s">
        <v>68</v>
      </c>
      <c r="G85" s="327" t="s">
        <v>68</v>
      </c>
      <c r="H85" s="327" t="s">
        <v>479</v>
      </c>
      <c r="I85" s="327" t="s">
        <v>67</v>
      </c>
      <c r="J85" s="327" t="s">
        <v>313</v>
      </c>
      <c r="K85" s="327" t="s">
        <v>458</v>
      </c>
      <c r="L85" s="338">
        <v>28193000</v>
      </c>
      <c r="M85" s="332"/>
      <c r="N85" s="332"/>
      <c r="O85" s="332"/>
      <c r="P85" s="332"/>
      <c r="Q85" s="332"/>
      <c r="R85" s="333"/>
      <c r="S85" s="333"/>
      <c r="T85" s="338">
        <v>10135340</v>
      </c>
      <c r="U85" s="467">
        <f t="shared" si="9"/>
        <v>35.94984570638102</v>
      </c>
    </row>
    <row r="86" spans="1:21" s="367" customFormat="1" ht="37.5" customHeight="1">
      <c r="A86" s="317" t="s">
        <v>481</v>
      </c>
      <c r="B86" s="294"/>
      <c r="C86" s="318" t="s">
        <v>482</v>
      </c>
      <c r="D86" s="319" t="s">
        <v>312</v>
      </c>
      <c r="E86" s="319" t="s">
        <v>455</v>
      </c>
      <c r="F86" s="319" t="s">
        <v>68</v>
      </c>
      <c r="G86" s="319" t="s">
        <v>70</v>
      </c>
      <c r="H86" s="319" t="s">
        <v>312</v>
      </c>
      <c r="I86" s="319" t="s">
        <v>85</v>
      </c>
      <c r="J86" s="319" t="s">
        <v>313</v>
      </c>
      <c r="K86" s="319" t="s">
        <v>458</v>
      </c>
      <c r="L86" s="321">
        <f>L87+L89+L91+L93+L95+L97</f>
        <v>205603000</v>
      </c>
      <c r="M86" s="332"/>
      <c r="N86" s="332"/>
      <c r="O86" s="332"/>
      <c r="P86" s="332"/>
      <c r="Q86" s="332"/>
      <c r="R86" s="333"/>
      <c r="S86" s="333"/>
      <c r="T86" s="321">
        <f>T87+T89+T91+T93+T95+T97</f>
        <v>55712500</v>
      </c>
      <c r="U86" s="467">
        <f t="shared" si="9"/>
        <v>27.09712406920132</v>
      </c>
    </row>
    <row r="87" spans="1:21" ht="31.5">
      <c r="A87" s="371" t="s">
        <v>483</v>
      </c>
      <c r="B87" s="294"/>
      <c r="C87" s="326" t="s">
        <v>484</v>
      </c>
      <c r="D87" s="411" t="s">
        <v>312</v>
      </c>
      <c r="E87" s="411" t="s">
        <v>455</v>
      </c>
      <c r="F87" s="411" t="s">
        <v>68</v>
      </c>
      <c r="G87" s="411" t="s">
        <v>70</v>
      </c>
      <c r="H87" s="411" t="s">
        <v>485</v>
      </c>
      <c r="I87" s="411" t="s">
        <v>85</v>
      </c>
      <c r="J87" s="411" t="s">
        <v>313</v>
      </c>
      <c r="K87" s="411" t="s">
        <v>458</v>
      </c>
      <c r="L87" s="402"/>
      <c r="M87" s="332"/>
      <c r="N87" s="332"/>
      <c r="O87" s="332"/>
      <c r="P87" s="332"/>
      <c r="Q87" s="332"/>
      <c r="R87" s="333"/>
      <c r="S87" s="333"/>
      <c r="T87" s="402"/>
      <c r="U87" s="467" t="e">
        <f t="shared" si="9"/>
        <v>#DIV/0!</v>
      </c>
    </row>
    <row r="88" spans="1:21" ht="52.5" customHeight="1">
      <c r="A88" s="384"/>
      <c r="B88" s="294"/>
      <c r="C88" s="412" t="s">
        <v>486</v>
      </c>
      <c r="D88" s="413" t="s">
        <v>312</v>
      </c>
      <c r="E88" s="413" t="s">
        <v>455</v>
      </c>
      <c r="F88" s="413" t="s">
        <v>68</v>
      </c>
      <c r="G88" s="413" t="s">
        <v>70</v>
      </c>
      <c r="H88" s="413" t="s">
        <v>485</v>
      </c>
      <c r="I88" s="413" t="s">
        <v>67</v>
      </c>
      <c r="J88" s="413" t="s">
        <v>313</v>
      </c>
      <c r="K88" s="358" t="s">
        <v>458</v>
      </c>
      <c r="L88" s="328"/>
      <c r="M88" s="332"/>
      <c r="N88" s="332"/>
      <c r="O88" s="332"/>
      <c r="P88" s="332"/>
      <c r="Q88" s="332"/>
      <c r="R88" s="333"/>
      <c r="S88" s="333"/>
      <c r="T88" s="328"/>
      <c r="U88" s="467" t="e">
        <f t="shared" si="9"/>
        <v>#DIV/0!</v>
      </c>
    </row>
    <row r="89" spans="1:21" ht="31.5">
      <c r="A89" s="371" t="s">
        <v>487</v>
      </c>
      <c r="B89" s="294"/>
      <c r="C89" s="409" t="s">
        <v>488</v>
      </c>
      <c r="D89" s="411" t="s">
        <v>312</v>
      </c>
      <c r="E89" s="411" t="s">
        <v>455</v>
      </c>
      <c r="F89" s="411" t="s">
        <v>68</v>
      </c>
      <c r="G89" s="411" t="s">
        <v>70</v>
      </c>
      <c r="H89" s="411" t="s">
        <v>489</v>
      </c>
      <c r="I89" s="411" t="s">
        <v>85</v>
      </c>
      <c r="J89" s="411" t="s">
        <v>313</v>
      </c>
      <c r="K89" s="411" t="s">
        <v>458</v>
      </c>
      <c r="L89" s="402">
        <f>L90</f>
        <v>562000</v>
      </c>
      <c r="M89" s="332"/>
      <c r="N89" s="332"/>
      <c r="O89" s="332"/>
      <c r="P89" s="332"/>
      <c r="Q89" s="332"/>
      <c r="R89" s="333"/>
      <c r="S89" s="333"/>
      <c r="T89" s="402">
        <f>T90</f>
        <v>141000</v>
      </c>
      <c r="U89" s="467">
        <f t="shared" si="9"/>
        <v>25.088967971530252</v>
      </c>
    </row>
    <row r="90" spans="1:21" ht="31.5">
      <c r="A90" s="329"/>
      <c r="B90" s="294"/>
      <c r="C90" s="410" t="s">
        <v>490</v>
      </c>
      <c r="D90" s="358" t="s">
        <v>312</v>
      </c>
      <c r="E90" s="358" t="s">
        <v>455</v>
      </c>
      <c r="F90" s="358" t="s">
        <v>68</v>
      </c>
      <c r="G90" s="358" t="s">
        <v>70</v>
      </c>
      <c r="H90" s="358" t="s">
        <v>489</v>
      </c>
      <c r="I90" s="358" t="s">
        <v>67</v>
      </c>
      <c r="J90" s="358" t="s">
        <v>313</v>
      </c>
      <c r="K90" s="358" t="s">
        <v>458</v>
      </c>
      <c r="L90" s="328">
        <v>562000</v>
      </c>
      <c r="M90" s="332"/>
      <c r="N90" s="332"/>
      <c r="O90" s="332"/>
      <c r="P90" s="332"/>
      <c r="Q90" s="332"/>
      <c r="R90" s="333"/>
      <c r="S90" s="333"/>
      <c r="T90" s="328">
        <v>141000</v>
      </c>
      <c r="U90" s="467">
        <f t="shared" si="9"/>
        <v>25.088967971530252</v>
      </c>
    </row>
    <row r="91" spans="1:21" ht="30" customHeight="1">
      <c r="A91" s="371" t="s">
        <v>491</v>
      </c>
      <c r="B91" s="294"/>
      <c r="C91" s="409" t="s">
        <v>492</v>
      </c>
      <c r="D91" s="411" t="s">
        <v>312</v>
      </c>
      <c r="E91" s="411" t="s">
        <v>455</v>
      </c>
      <c r="F91" s="411" t="s">
        <v>68</v>
      </c>
      <c r="G91" s="411" t="s">
        <v>70</v>
      </c>
      <c r="H91" s="411" t="s">
        <v>493</v>
      </c>
      <c r="I91" s="411" t="s">
        <v>85</v>
      </c>
      <c r="J91" s="411" t="s">
        <v>313</v>
      </c>
      <c r="K91" s="411" t="s">
        <v>458</v>
      </c>
      <c r="L91" s="402">
        <f>L92</f>
        <v>2991000</v>
      </c>
      <c r="M91" s="332"/>
      <c r="N91" s="332"/>
      <c r="O91" s="332"/>
      <c r="P91" s="332"/>
      <c r="Q91" s="332"/>
      <c r="R91" s="333"/>
      <c r="S91" s="333"/>
      <c r="T91" s="402">
        <f>T92</f>
        <v>750000</v>
      </c>
      <c r="U91" s="467">
        <f t="shared" si="9"/>
        <v>25.075225677031092</v>
      </c>
    </row>
    <row r="92" spans="1:21" ht="34.5" customHeight="1">
      <c r="A92" s="329"/>
      <c r="B92" s="294"/>
      <c r="C92" s="410" t="s">
        <v>494</v>
      </c>
      <c r="D92" s="358" t="s">
        <v>312</v>
      </c>
      <c r="E92" s="358" t="s">
        <v>455</v>
      </c>
      <c r="F92" s="358" t="s">
        <v>68</v>
      </c>
      <c r="G92" s="358" t="s">
        <v>70</v>
      </c>
      <c r="H92" s="358" t="s">
        <v>493</v>
      </c>
      <c r="I92" s="358" t="s">
        <v>67</v>
      </c>
      <c r="J92" s="358" t="s">
        <v>495</v>
      </c>
      <c r="K92" s="358" t="s">
        <v>458</v>
      </c>
      <c r="L92" s="444">
        <v>2991000</v>
      </c>
      <c r="M92" s="332"/>
      <c r="N92" s="332"/>
      <c r="O92" s="332"/>
      <c r="P92" s="332"/>
      <c r="Q92" s="332"/>
      <c r="R92" s="333"/>
      <c r="S92" s="333"/>
      <c r="T92" s="444">
        <v>750000</v>
      </c>
      <c r="U92" s="467">
        <f t="shared" si="9"/>
        <v>25.075225677031092</v>
      </c>
    </row>
    <row r="93" spans="1:21" ht="40.5" customHeight="1">
      <c r="A93" s="371" t="s">
        <v>496</v>
      </c>
      <c r="B93" s="294"/>
      <c r="C93" s="409" t="s">
        <v>497</v>
      </c>
      <c r="D93" s="411" t="s">
        <v>312</v>
      </c>
      <c r="E93" s="411" t="s">
        <v>455</v>
      </c>
      <c r="F93" s="411" t="s">
        <v>68</v>
      </c>
      <c r="G93" s="411" t="s">
        <v>70</v>
      </c>
      <c r="H93" s="411" t="s">
        <v>168</v>
      </c>
      <c r="I93" s="411" t="s">
        <v>85</v>
      </c>
      <c r="J93" s="411" t="s">
        <v>313</v>
      </c>
      <c r="K93" s="411" t="s">
        <v>458</v>
      </c>
      <c r="L93" s="414">
        <f>L94</f>
        <v>68900000</v>
      </c>
      <c r="M93" s="332"/>
      <c r="N93" s="332"/>
      <c r="O93" s="332"/>
      <c r="P93" s="332"/>
      <c r="Q93" s="332"/>
      <c r="R93" s="333"/>
      <c r="S93" s="333"/>
      <c r="T93" s="414">
        <f>T94</f>
        <v>16984500</v>
      </c>
      <c r="U93" s="467">
        <f t="shared" si="9"/>
        <v>24.650943396226417</v>
      </c>
    </row>
    <row r="94" spans="1:21" ht="31.5">
      <c r="A94" s="329"/>
      <c r="B94" s="294"/>
      <c r="C94" s="410" t="s">
        <v>498</v>
      </c>
      <c r="D94" s="335" t="s">
        <v>312</v>
      </c>
      <c r="E94" s="335" t="s">
        <v>455</v>
      </c>
      <c r="F94" s="335" t="s">
        <v>68</v>
      </c>
      <c r="G94" s="335" t="s">
        <v>70</v>
      </c>
      <c r="H94" s="335" t="s">
        <v>168</v>
      </c>
      <c r="I94" s="335" t="s">
        <v>67</v>
      </c>
      <c r="J94" s="335" t="s">
        <v>313</v>
      </c>
      <c r="K94" s="335" t="s">
        <v>458</v>
      </c>
      <c r="L94" s="328">
        <v>68900000</v>
      </c>
      <c r="M94" s="415"/>
      <c r="N94" s="332"/>
      <c r="O94" s="332"/>
      <c r="P94" s="332"/>
      <c r="Q94" s="332"/>
      <c r="R94" s="333"/>
      <c r="S94" s="333"/>
      <c r="T94" s="328">
        <v>16984500</v>
      </c>
      <c r="U94" s="467">
        <f t="shared" si="9"/>
        <v>24.650943396226417</v>
      </c>
    </row>
    <row r="95" spans="1:21" ht="47.25">
      <c r="A95" s="416" t="s">
        <v>499</v>
      </c>
      <c r="B95" s="294"/>
      <c r="C95" s="417" t="s">
        <v>500</v>
      </c>
      <c r="D95" s="411" t="s">
        <v>312</v>
      </c>
      <c r="E95" s="411" t="s">
        <v>455</v>
      </c>
      <c r="F95" s="411" t="s">
        <v>68</v>
      </c>
      <c r="G95" s="411" t="s">
        <v>70</v>
      </c>
      <c r="H95" s="411" t="s">
        <v>501</v>
      </c>
      <c r="I95" s="411" t="s">
        <v>85</v>
      </c>
      <c r="J95" s="411" t="s">
        <v>313</v>
      </c>
      <c r="K95" s="411" t="s">
        <v>458</v>
      </c>
      <c r="L95" s="402">
        <f>L96</f>
        <v>6067000</v>
      </c>
      <c r="M95" s="415"/>
      <c r="N95" s="332"/>
      <c r="O95" s="332"/>
      <c r="P95" s="332"/>
      <c r="Q95" s="332"/>
      <c r="R95" s="333"/>
      <c r="S95" s="333"/>
      <c r="T95" s="402">
        <f>T96</f>
        <v>6067000</v>
      </c>
      <c r="U95" s="467">
        <f t="shared" si="9"/>
        <v>100</v>
      </c>
    </row>
    <row r="96" spans="1:21" ht="47.25">
      <c r="A96" s="398"/>
      <c r="B96" s="294"/>
      <c r="C96" s="418" t="s">
        <v>502</v>
      </c>
      <c r="D96" s="358" t="s">
        <v>312</v>
      </c>
      <c r="E96" s="358" t="s">
        <v>455</v>
      </c>
      <c r="F96" s="358" t="s">
        <v>68</v>
      </c>
      <c r="G96" s="358" t="s">
        <v>70</v>
      </c>
      <c r="H96" s="358" t="s">
        <v>501</v>
      </c>
      <c r="I96" s="358" t="s">
        <v>67</v>
      </c>
      <c r="J96" s="358" t="s">
        <v>313</v>
      </c>
      <c r="K96" s="358" t="s">
        <v>458</v>
      </c>
      <c r="L96" s="328">
        <v>6067000</v>
      </c>
      <c r="M96" s="415"/>
      <c r="N96" s="332"/>
      <c r="O96" s="332"/>
      <c r="P96" s="332"/>
      <c r="Q96" s="332"/>
      <c r="R96" s="333"/>
      <c r="S96" s="333"/>
      <c r="T96" s="328">
        <v>6067000</v>
      </c>
      <c r="U96" s="467">
        <f t="shared" si="9"/>
        <v>100</v>
      </c>
    </row>
    <row r="97" spans="1:21" ht="21.75" customHeight="1">
      <c r="A97" s="371" t="s">
        <v>503</v>
      </c>
      <c r="B97" s="294"/>
      <c r="C97" s="419" t="s">
        <v>504</v>
      </c>
      <c r="D97" s="411" t="s">
        <v>312</v>
      </c>
      <c r="E97" s="411" t="s">
        <v>455</v>
      </c>
      <c r="F97" s="411" t="s">
        <v>68</v>
      </c>
      <c r="G97" s="411" t="s">
        <v>70</v>
      </c>
      <c r="H97" s="411" t="s">
        <v>479</v>
      </c>
      <c r="I97" s="411" t="s">
        <v>85</v>
      </c>
      <c r="J97" s="411" t="s">
        <v>313</v>
      </c>
      <c r="K97" s="411" t="s">
        <v>458</v>
      </c>
      <c r="L97" s="402">
        <f>L98</f>
        <v>127083000</v>
      </c>
      <c r="M97" s="420"/>
      <c r="N97" s="421"/>
      <c r="O97" s="421"/>
      <c r="P97" s="421"/>
      <c r="Q97" s="421"/>
      <c r="R97" s="422"/>
      <c r="S97" s="422"/>
      <c r="T97" s="402">
        <f>T98</f>
        <v>31770000</v>
      </c>
      <c r="U97" s="467">
        <f t="shared" si="9"/>
        <v>24.9994098345176</v>
      </c>
    </row>
    <row r="98" spans="1:21" ht="21" customHeight="1">
      <c r="A98" s="329"/>
      <c r="B98" s="294"/>
      <c r="C98" s="326" t="s">
        <v>505</v>
      </c>
      <c r="D98" s="358" t="s">
        <v>312</v>
      </c>
      <c r="E98" s="358" t="s">
        <v>455</v>
      </c>
      <c r="F98" s="358" t="s">
        <v>68</v>
      </c>
      <c r="G98" s="358" t="s">
        <v>70</v>
      </c>
      <c r="H98" s="358" t="s">
        <v>479</v>
      </c>
      <c r="I98" s="358" t="s">
        <v>67</v>
      </c>
      <c r="J98" s="358" t="s">
        <v>313</v>
      </c>
      <c r="K98" s="358" t="s">
        <v>458</v>
      </c>
      <c r="L98" s="328">
        <v>127083000</v>
      </c>
      <c r="M98" s="420"/>
      <c r="N98" s="421"/>
      <c r="O98" s="421"/>
      <c r="P98" s="421"/>
      <c r="Q98" s="421"/>
      <c r="R98" s="422"/>
      <c r="S98" s="422"/>
      <c r="T98" s="328">
        <v>31770000</v>
      </c>
      <c r="U98" s="467">
        <f t="shared" si="9"/>
        <v>24.9994098345176</v>
      </c>
    </row>
    <row r="99" spans="1:21" ht="33.75" customHeight="1" hidden="1">
      <c r="A99" s="317" t="s">
        <v>506</v>
      </c>
      <c r="B99" s="294"/>
      <c r="C99" s="423" t="s">
        <v>157</v>
      </c>
      <c r="D99" s="345" t="s">
        <v>312</v>
      </c>
      <c r="E99" s="345" t="s">
        <v>455</v>
      </c>
      <c r="F99" s="345" t="s">
        <v>68</v>
      </c>
      <c r="G99" s="345" t="s">
        <v>71</v>
      </c>
      <c r="H99" s="345" t="s">
        <v>312</v>
      </c>
      <c r="I99" s="345" t="s">
        <v>85</v>
      </c>
      <c r="J99" s="345" t="s">
        <v>313</v>
      </c>
      <c r="K99" s="345" t="s">
        <v>458</v>
      </c>
      <c r="L99" s="321">
        <f>L102+L104+L105</f>
        <v>1300000</v>
      </c>
      <c r="M99" s="420"/>
      <c r="N99" s="421"/>
      <c r="O99" s="421"/>
      <c r="P99" s="421"/>
      <c r="Q99" s="421"/>
      <c r="R99" s="422"/>
      <c r="S99" s="422"/>
      <c r="T99" s="321">
        <f>T102+T104+T105</f>
        <v>51006</v>
      </c>
      <c r="U99" s="467">
        <f t="shared" si="9"/>
        <v>3.9235384615384614</v>
      </c>
    </row>
    <row r="100" spans="1:21" ht="56.25" customHeight="1" hidden="1">
      <c r="A100" s="371" t="s">
        <v>507</v>
      </c>
      <c r="B100" s="294"/>
      <c r="C100" s="419" t="s">
        <v>508</v>
      </c>
      <c r="D100" s="411" t="s">
        <v>312</v>
      </c>
      <c r="E100" s="411" t="s">
        <v>455</v>
      </c>
      <c r="F100" s="411" t="s">
        <v>68</v>
      </c>
      <c r="G100" s="411" t="s">
        <v>71</v>
      </c>
      <c r="H100" s="411" t="s">
        <v>509</v>
      </c>
      <c r="I100" s="411" t="s">
        <v>85</v>
      </c>
      <c r="J100" s="411" t="s">
        <v>313</v>
      </c>
      <c r="K100" s="411" t="s">
        <v>458</v>
      </c>
      <c r="L100" s="402">
        <f>L101</f>
        <v>0</v>
      </c>
      <c r="M100" s="424"/>
      <c r="N100" s="425"/>
      <c r="O100" s="425"/>
      <c r="P100" s="425"/>
      <c r="Q100" s="425"/>
      <c r="R100" s="422"/>
      <c r="S100" s="422"/>
      <c r="T100" s="402">
        <f>T101</f>
        <v>0</v>
      </c>
      <c r="U100" s="467" t="e">
        <f t="shared" si="9"/>
        <v>#DIV/0!</v>
      </c>
    </row>
    <row r="101" spans="1:21" ht="63" customHeight="1">
      <c r="A101" s="317"/>
      <c r="B101" s="294"/>
      <c r="C101" s="326" t="s">
        <v>510</v>
      </c>
      <c r="D101" s="358" t="s">
        <v>312</v>
      </c>
      <c r="E101" s="358" t="s">
        <v>455</v>
      </c>
      <c r="F101" s="358" t="s">
        <v>68</v>
      </c>
      <c r="G101" s="358" t="s">
        <v>71</v>
      </c>
      <c r="H101" s="358" t="s">
        <v>509</v>
      </c>
      <c r="I101" s="358" t="s">
        <v>67</v>
      </c>
      <c r="J101" s="358" t="s">
        <v>313</v>
      </c>
      <c r="K101" s="358" t="s">
        <v>458</v>
      </c>
      <c r="L101" s="328">
        <v>0</v>
      </c>
      <c r="M101" s="424"/>
      <c r="N101" s="425"/>
      <c r="O101" s="425"/>
      <c r="P101" s="425"/>
      <c r="Q101" s="425"/>
      <c r="R101" s="422"/>
      <c r="S101" s="422"/>
      <c r="T101" s="328">
        <v>0</v>
      </c>
      <c r="U101" s="467" t="e">
        <f t="shared" si="9"/>
        <v>#DIV/0!</v>
      </c>
    </row>
    <row r="102" spans="1:21" ht="66.75" customHeight="1">
      <c r="A102" s="371" t="s">
        <v>511</v>
      </c>
      <c r="B102" s="294"/>
      <c r="C102" s="409" t="s">
        <v>512</v>
      </c>
      <c r="D102" s="411" t="s">
        <v>312</v>
      </c>
      <c r="E102" s="411" t="s">
        <v>455</v>
      </c>
      <c r="F102" s="411" t="s">
        <v>68</v>
      </c>
      <c r="G102" s="411" t="s">
        <v>71</v>
      </c>
      <c r="H102" s="411" t="s">
        <v>513</v>
      </c>
      <c r="I102" s="411" t="s">
        <v>85</v>
      </c>
      <c r="J102" s="411" t="s">
        <v>313</v>
      </c>
      <c r="K102" s="411" t="s">
        <v>458</v>
      </c>
      <c r="L102" s="402">
        <f>L103</f>
        <v>1248000</v>
      </c>
      <c r="M102" s="426"/>
      <c r="N102" s="427"/>
      <c r="O102" s="427"/>
      <c r="P102" s="427"/>
      <c r="Q102" s="427"/>
      <c r="R102" s="427"/>
      <c r="S102" s="427"/>
      <c r="T102" s="402">
        <f>T103</f>
        <v>46666</v>
      </c>
      <c r="U102" s="467">
        <f t="shared" si="9"/>
        <v>3.7392628205128204</v>
      </c>
    </row>
    <row r="103" spans="1:21" ht="50.25" customHeight="1">
      <c r="A103" s="329"/>
      <c r="B103" s="294"/>
      <c r="C103" s="410" t="s">
        <v>514</v>
      </c>
      <c r="D103" s="358" t="s">
        <v>312</v>
      </c>
      <c r="E103" s="358" t="s">
        <v>455</v>
      </c>
      <c r="F103" s="358" t="s">
        <v>68</v>
      </c>
      <c r="G103" s="358" t="s">
        <v>71</v>
      </c>
      <c r="H103" s="358" t="s">
        <v>513</v>
      </c>
      <c r="I103" s="358" t="s">
        <v>67</v>
      </c>
      <c r="J103" s="358" t="s">
        <v>313</v>
      </c>
      <c r="K103" s="358" t="s">
        <v>458</v>
      </c>
      <c r="L103" s="338">
        <v>1248000</v>
      </c>
      <c r="M103" s="428"/>
      <c r="N103" s="429"/>
      <c r="O103" s="429"/>
      <c r="P103" s="429"/>
      <c r="Q103" s="429"/>
      <c r="R103" s="422"/>
      <c r="S103" s="422"/>
      <c r="T103" s="338">
        <v>46666</v>
      </c>
      <c r="U103" s="467">
        <f t="shared" si="9"/>
        <v>3.7392628205128204</v>
      </c>
    </row>
    <row r="104" spans="1:21" ht="34.5" customHeight="1">
      <c r="A104" s="329"/>
      <c r="B104" s="294"/>
      <c r="C104" s="410" t="s">
        <v>515</v>
      </c>
      <c r="D104" s="358" t="s">
        <v>312</v>
      </c>
      <c r="E104" s="358" t="s">
        <v>455</v>
      </c>
      <c r="F104" s="358" t="s">
        <v>68</v>
      </c>
      <c r="G104" s="358" t="s">
        <v>71</v>
      </c>
      <c r="H104" s="358" t="s">
        <v>413</v>
      </c>
      <c r="I104" s="358" t="s">
        <v>67</v>
      </c>
      <c r="J104" s="358" t="s">
        <v>313</v>
      </c>
      <c r="K104" s="358" t="s">
        <v>458</v>
      </c>
      <c r="L104" s="328"/>
      <c r="M104" s="430"/>
      <c r="N104" s="430"/>
      <c r="O104" s="430"/>
      <c r="P104" s="430"/>
      <c r="Q104" s="430"/>
      <c r="R104" s="430"/>
      <c r="S104" s="430"/>
      <c r="T104" s="328"/>
      <c r="U104" s="467" t="e">
        <f t="shared" si="9"/>
        <v>#DIV/0!</v>
      </c>
    </row>
    <row r="105" spans="1:21" ht="33.75" customHeight="1">
      <c r="A105" s="431"/>
      <c r="B105" s="294"/>
      <c r="C105" s="410" t="s">
        <v>516</v>
      </c>
      <c r="D105" s="358" t="s">
        <v>312</v>
      </c>
      <c r="E105" s="358" t="s">
        <v>455</v>
      </c>
      <c r="F105" s="358" t="s">
        <v>68</v>
      </c>
      <c r="G105" s="358" t="s">
        <v>71</v>
      </c>
      <c r="H105" s="358" t="s">
        <v>479</v>
      </c>
      <c r="I105" s="358" t="s">
        <v>67</v>
      </c>
      <c r="J105" s="358" t="s">
        <v>313</v>
      </c>
      <c r="K105" s="358" t="s">
        <v>458</v>
      </c>
      <c r="L105" s="328">
        <v>52000</v>
      </c>
      <c r="M105" s="430"/>
      <c r="N105" s="430"/>
      <c r="O105" s="430"/>
      <c r="P105" s="430"/>
      <c r="Q105" s="430"/>
      <c r="R105" s="430"/>
      <c r="S105" s="430"/>
      <c r="T105" s="328">
        <v>4340</v>
      </c>
      <c r="U105" s="467">
        <f t="shared" si="9"/>
        <v>8.346153846153847</v>
      </c>
    </row>
    <row r="106" spans="1:21" ht="30" customHeight="1">
      <c r="A106" s="384" t="s">
        <v>517</v>
      </c>
      <c r="B106" s="294"/>
      <c r="C106" s="423" t="s">
        <v>518</v>
      </c>
      <c r="D106" s="345" t="s">
        <v>312</v>
      </c>
      <c r="E106" s="345" t="s">
        <v>455</v>
      </c>
      <c r="F106" s="345" t="s">
        <v>62</v>
      </c>
      <c r="G106" s="345" t="s">
        <v>85</v>
      </c>
      <c r="H106" s="345" t="s">
        <v>312</v>
      </c>
      <c r="I106" s="345" t="s">
        <v>85</v>
      </c>
      <c r="J106" s="345" t="s">
        <v>313</v>
      </c>
      <c r="K106" s="345" t="s">
        <v>448</v>
      </c>
      <c r="L106" s="321">
        <f>L107</f>
        <v>0</v>
      </c>
      <c r="M106" s="430"/>
      <c r="N106" s="430"/>
      <c r="O106" s="430"/>
      <c r="P106" s="430"/>
      <c r="Q106" s="430"/>
      <c r="R106" s="430"/>
      <c r="S106" s="430"/>
      <c r="T106" s="321">
        <f>T107</f>
        <v>54395</v>
      </c>
      <c r="U106" s="467" t="e">
        <f t="shared" si="9"/>
        <v>#DIV/0!</v>
      </c>
    </row>
    <row r="107" spans="1:21" ht="32.25" customHeight="1">
      <c r="A107" s="432"/>
      <c r="B107" s="294"/>
      <c r="C107" s="433" t="s">
        <v>519</v>
      </c>
      <c r="D107" s="434" t="s">
        <v>312</v>
      </c>
      <c r="E107" s="434" t="s">
        <v>455</v>
      </c>
      <c r="F107" s="434" t="s">
        <v>62</v>
      </c>
      <c r="G107" s="434" t="s">
        <v>67</v>
      </c>
      <c r="H107" s="434" t="s">
        <v>312</v>
      </c>
      <c r="I107" s="434" t="s">
        <v>67</v>
      </c>
      <c r="J107" s="434" t="s">
        <v>313</v>
      </c>
      <c r="K107" s="434" t="s">
        <v>448</v>
      </c>
      <c r="L107" s="435">
        <v>0</v>
      </c>
      <c r="M107" s="430"/>
      <c r="N107" s="430"/>
      <c r="O107" s="430"/>
      <c r="P107" s="430"/>
      <c r="Q107" s="430"/>
      <c r="R107" s="430"/>
      <c r="S107" s="430"/>
      <c r="T107" s="435">
        <v>54395</v>
      </c>
      <c r="U107" s="467" t="e">
        <f t="shared" si="9"/>
        <v>#DIV/0!</v>
      </c>
    </row>
    <row r="108" spans="1:21" ht="37.5" customHeight="1">
      <c r="A108" s="384" t="s">
        <v>520</v>
      </c>
      <c r="B108" s="294"/>
      <c r="C108" s="423" t="s">
        <v>521</v>
      </c>
      <c r="D108" s="345" t="s">
        <v>312</v>
      </c>
      <c r="E108" s="345" t="s">
        <v>455</v>
      </c>
      <c r="F108" s="345" t="s">
        <v>522</v>
      </c>
      <c r="G108" s="345" t="s">
        <v>85</v>
      </c>
      <c r="H108" s="345" t="s">
        <v>312</v>
      </c>
      <c r="I108" s="345" t="s">
        <v>85</v>
      </c>
      <c r="J108" s="345" t="s">
        <v>313</v>
      </c>
      <c r="K108" s="345" t="s">
        <v>312</v>
      </c>
      <c r="L108" s="321">
        <f>L109</f>
        <v>-5279697.01</v>
      </c>
      <c r="M108" s="430"/>
      <c r="N108" s="430"/>
      <c r="O108" s="430"/>
      <c r="P108" s="430"/>
      <c r="Q108" s="430"/>
      <c r="R108" s="430"/>
      <c r="S108" s="430"/>
      <c r="T108" s="321">
        <f>T109</f>
        <v>-5279697.01</v>
      </c>
      <c r="U108" s="467">
        <f t="shared" si="9"/>
        <v>100</v>
      </c>
    </row>
    <row r="109" spans="1:21" ht="36.75" customHeight="1" thickBot="1">
      <c r="A109" s="436"/>
      <c r="B109" s="294"/>
      <c r="C109" s="437" t="s">
        <v>523</v>
      </c>
      <c r="D109" s="438" t="s">
        <v>312</v>
      </c>
      <c r="E109" s="438" t="s">
        <v>455</v>
      </c>
      <c r="F109" s="438" t="s">
        <v>522</v>
      </c>
      <c r="G109" s="438" t="s">
        <v>67</v>
      </c>
      <c r="H109" s="438" t="s">
        <v>312</v>
      </c>
      <c r="I109" s="438" t="s">
        <v>67</v>
      </c>
      <c r="J109" s="438" t="s">
        <v>313</v>
      </c>
      <c r="K109" s="438" t="s">
        <v>458</v>
      </c>
      <c r="L109" s="439">
        <v>-5279697.01</v>
      </c>
      <c r="M109" s="430"/>
      <c r="N109" s="430"/>
      <c r="O109" s="430"/>
      <c r="P109" s="430"/>
      <c r="Q109" s="430"/>
      <c r="R109" s="430"/>
      <c r="S109" s="430"/>
      <c r="T109" s="439">
        <v>-5279697.01</v>
      </c>
      <c r="U109" s="467">
        <f t="shared" si="9"/>
        <v>100</v>
      </c>
    </row>
    <row r="110" spans="1:21" ht="30" customHeight="1" thickBot="1">
      <c r="A110" s="440"/>
      <c r="B110" s="294"/>
      <c r="C110" s="441" t="s">
        <v>524</v>
      </c>
      <c r="D110" s="442"/>
      <c r="E110" s="442"/>
      <c r="F110" s="442"/>
      <c r="G110" s="442"/>
      <c r="H110" s="442"/>
      <c r="I110" s="442"/>
      <c r="J110" s="442"/>
      <c r="K110" s="442"/>
      <c r="L110" s="443">
        <f>L8+L72</f>
        <v>451085000</v>
      </c>
      <c r="M110" s="430"/>
      <c r="N110" s="430"/>
      <c r="O110" s="430"/>
      <c r="P110" s="430"/>
      <c r="Q110" s="430"/>
      <c r="R110" s="430"/>
      <c r="S110" s="430"/>
      <c r="T110" s="443">
        <f>T8+T72</f>
        <v>103559042.68</v>
      </c>
      <c r="U110" s="467">
        <f t="shared" si="9"/>
        <v>22.957766868771962</v>
      </c>
    </row>
    <row r="111" spans="1:19" ht="18" customHeight="1">
      <c r="A111" s="293"/>
      <c r="B111" s="294"/>
      <c r="C111" s="293"/>
      <c r="D111" s="295"/>
      <c r="E111" s="295"/>
      <c r="F111" s="295"/>
      <c r="G111" s="295"/>
      <c r="H111" s="295"/>
      <c r="I111" s="295"/>
      <c r="J111" s="295"/>
      <c r="K111" s="295"/>
      <c r="L111" s="289"/>
      <c r="M111" s="430"/>
      <c r="N111" s="430"/>
      <c r="O111" s="430"/>
      <c r="P111" s="430"/>
      <c r="Q111" s="430"/>
      <c r="R111" s="430"/>
      <c r="S111" s="430"/>
    </row>
    <row r="112" spans="1:19" ht="18.75">
      <c r="A112" s="293"/>
      <c r="B112" s="294"/>
      <c r="C112" s="293"/>
      <c r="D112" s="295"/>
      <c r="E112" s="295"/>
      <c r="F112" s="295"/>
      <c r="G112" s="295"/>
      <c r="H112" s="295"/>
      <c r="I112" s="295"/>
      <c r="J112" s="295"/>
      <c r="K112" s="295"/>
      <c r="L112" s="289"/>
      <c r="M112" s="430"/>
      <c r="N112" s="430"/>
      <c r="O112" s="430"/>
      <c r="P112" s="430"/>
      <c r="Q112" s="430"/>
      <c r="R112" s="430"/>
      <c r="S112" s="430"/>
    </row>
    <row r="113" spans="1:19" ht="18.75">
      <c r="A113" s="293"/>
      <c r="B113" s="294"/>
      <c r="C113" s="293"/>
      <c r="D113" s="295"/>
      <c r="E113" s="295"/>
      <c r="F113" s="295"/>
      <c r="G113" s="295"/>
      <c r="H113" s="295"/>
      <c r="I113" s="295"/>
      <c r="J113" s="295"/>
      <c r="K113" s="295"/>
      <c r="L113" s="289"/>
      <c r="M113" s="430"/>
      <c r="N113" s="430"/>
      <c r="O113" s="430"/>
      <c r="P113" s="430"/>
      <c r="Q113" s="430"/>
      <c r="R113" s="430"/>
      <c r="S113" s="430"/>
    </row>
    <row r="114" spans="1:19" ht="18.75">
      <c r="A114" s="293"/>
      <c r="B114" s="294"/>
      <c r="C114" s="293"/>
      <c r="D114" s="295"/>
      <c r="E114" s="295"/>
      <c r="F114" s="295"/>
      <c r="G114" s="295"/>
      <c r="H114" s="295"/>
      <c r="I114" s="295"/>
      <c r="J114" s="295"/>
      <c r="K114" s="295"/>
      <c r="L114" s="289"/>
      <c r="M114" s="430"/>
      <c r="N114" s="430"/>
      <c r="O114" s="430"/>
      <c r="P114" s="430"/>
      <c r="Q114" s="430"/>
      <c r="R114" s="430"/>
      <c r="S114" s="430"/>
    </row>
    <row r="115" spans="1:19" ht="18.75">
      <c r="A115" s="293"/>
      <c r="B115" s="294"/>
      <c r="C115" s="293"/>
      <c r="D115" s="295"/>
      <c r="E115" s="295"/>
      <c r="F115" s="295"/>
      <c r="G115" s="295"/>
      <c r="H115" s="295"/>
      <c r="I115" s="295"/>
      <c r="J115" s="295"/>
      <c r="K115" s="295"/>
      <c r="L115" s="289"/>
      <c r="M115" s="430"/>
      <c r="N115" s="430"/>
      <c r="O115" s="430"/>
      <c r="P115" s="430"/>
      <c r="Q115" s="430"/>
      <c r="R115" s="430"/>
      <c r="S115" s="430"/>
    </row>
    <row r="116" spans="1:19" ht="18.75">
      <c r="A116" s="293"/>
      <c r="B116" s="294"/>
      <c r="C116" s="293"/>
      <c r="D116" s="295"/>
      <c r="E116" s="295"/>
      <c r="F116" s="295"/>
      <c r="G116" s="295"/>
      <c r="H116" s="295"/>
      <c r="I116" s="295"/>
      <c r="J116" s="295"/>
      <c r="K116" s="295"/>
      <c r="L116" s="289"/>
      <c r="M116" s="430"/>
      <c r="N116" s="430"/>
      <c r="O116" s="430"/>
      <c r="P116" s="430"/>
      <c r="Q116" s="430"/>
      <c r="R116" s="430"/>
      <c r="S116" s="430"/>
    </row>
    <row r="117" spans="1:19" ht="18.75">
      <c r="A117" s="293"/>
      <c r="B117" s="294"/>
      <c r="C117" s="293"/>
      <c r="D117" s="295"/>
      <c r="E117" s="295"/>
      <c r="F117" s="295"/>
      <c r="G117" s="295"/>
      <c r="H117" s="295"/>
      <c r="I117" s="295"/>
      <c r="J117" s="295"/>
      <c r="K117" s="295"/>
      <c r="L117" s="289"/>
      <c r="M117" s="430"/>
      <c r="N117" s="430"/>
      <c r="O117" s="430"/>
      <c r="P117" s="430"/>
      <c r="Q117" s="430"/>
      <c r="R117" s="430"/>
      <c r="S117" s="430"/>
    </row>
    <row r="118" spans="1:19" ht="18.75">
      <c r="A118" s="293"/>
      <c r="B118" s="294"/>
      <c r="C118" s="293"/>
      <c r="D118" s="295"/>
      <c r="E118" s="295"/>
      <c r="F118" s="295"/>
      <c r="G118" s="295"/>
      <c r="H118" s="295"/>
      <c r="I118" s="295"/>
      <c r="J118" s="295"/>
      <c r="K118" s="295"/>
      <c r="L118" s="289"/>
      <c r="M118" s="430"/>
      <c r="N118" s="430"/>
      <c r="O118" s="430"/>
      <c r="P118" s="430"/>
      <c r="Q118" s="430"/>
      <c r="R118" s="430"/>
      <c r="S118" s="430"/>
    </row>
    <row r="119" spans="1:19" ht="18.75">
      <c r="A119" s="293"/>
      <c r="B119" s="294"/>
      <c r="C119" s="293"/>
      <c r="D119" s="295"/>
      <c r="E119" s="295"/>
      <c r="F119" s="295"/>
      <c r="G119" s="295"/>
      <c r="H119" s="295"/>
      <c r="I119" s="295"/>
      <c r="J119" s="295"/>
      <c r="K119" s="295"/>
      <c r="L119" s="289"/>
      <c r="M119" s="430"/>
      <c r="N119" s="430"/>
      <c r="O119" s="430"/>
      <c r="P119" s="430"/>
      <c r="Q119" s="430"/>
      <c r="R119" s="430"/>
      <c r="S119" s="430"/>
    </row>
    <row r="120" spans="1:19" ht="18.75">
      <c r="A120" s="293"/>
      <c r="B120" s="294"/>
      <c r="C120" s="293"/>
      <c r="D120" s="295"/>
      <c r="E120" s="295"/>
      <c r="F120" s="295"/>
      <c r="G120" s="295"/>
      <c r="H120" s="295"/>
      <c r="I120" s="295"/>
      <c r="J120" s="295"/>
      <c r="K120" s="295"/>
      <c r="L120" s="289"/>
      <c r="M120" s="430"/>
      <c r="N120" s="430"/>
      <c r="O120" s="430"/>
      <c r="P120" s="430"/>
      <c r="Q120" s="430"/>
      <c r="R120" s="430"/>
      <c r="S120" s="430"/>
    </row>
    <row r="121" spans="1:19" ht="18.75">
      <c r="A121" s="293"/>
      <c r="B121" s="294"/>
      <c r="C121" s="293"/>
      <c r="D121" s="295"/>
      <c r="E121" s="295"/>
      <c r="F121" s="295"/>
      <c r="G121" s="295"/>
      <c r="H121" s="295"/>
      <c r="I121" s="295"/>
      <c r="J121" s="295"/>
      <c r="K121" s="295"/>
      <c r="L121" s="289"/>
      <c r="M121" s="430"/>
      <c r="N121" s="430"/>
      <c r="O121" s="430"/>
      <c r="P121" s="430"/>
      <c r="Q121" s="430"/>
      <c r="R121" s="430"/>
      <c r="S121" s="430"/>
    </row>
    <row r="122" spans="1:19" ht="18.75">
      <c r="A122" s="293"/>
      <c r="B122" s="294"/>
      <c r="C122" s="293"/>
      <c r="D122" s="295"/>
      <c r="E122" s="295"/>
      <c r="F122" s="295"/>
      <c r="G122" s="295"/>
      <c r="H122" s="295"/>
      <c r="I122" s="295"/>
      <c r="J122" s="295"/>
      <c r="K122" s="295"/>
      <c r="L122" s="289"/>
      <c r="M122" s="430"/>
      <c r="N122" s="430"/>
      <c r="O122" s="430"/>
      <c r="P122" s="430"/>
      <c r="Q122" s="430"/>
      <c r="R122" s="430"/>
      <c r="S122" s="430"/>
    </row>
    <row r="123" spans="1:19" ht="18.75">
      <c r="A123" s="293"/>
      <c r="B123" s="294"/>
      <c r="C123" s="293"/>
      <c r="D123" s="295"/>
      <c r="E123" s="295"/>
      <c r="F123" s="295"/>
      <c r="G123" s="295"/>
      <c r="H123" s="295"/>
      <c r="I123" s="295"/>
      <c r="J123" s="295"/>
      <c r="K123" s="295"/>
      <c r="L123" s="289"/>
      <c r="M123" s="430"/>
      <c r="N123" s="430"/>
      <c r="O123" s="430"/>
      <c r="P123" s="430"/>
      <c r="Q123" s="430"/>
      <c r="R123" s="430"/>
      <c r="S123" s="430"/>
    </row>
    <row r="124" spans="1:19" ht="18.75">
      <c r="A124" s="293"/>
      <c r="B124" s="294"/>
      <c r="C124" s="293"/>
      <c r="D124" s="295"/>
      <c r="E124" s="295"/>
      <c r="F124" s="295"/>
      <c r="G124" s="295"/>
      <c r="H124" s="295"/>
      <c r="I124" s="295"/>
      <c r="J124" s="295"/>
      <c r="K124" s="295"/>
      <c r="L124" s="289"/>
      <c r="M124" s="430"/>
      <c r="N124" s="430"/>
      <c r="O124" s="430"/>
      <c r="P124" s="430"/>
      <c r="Q124" s="430"/>
      <c r="R124" s="430"/>
      <c r="S124" s="430"/>
    </row>
    <row r="125" spans="1:19" ht="18.75">
      <c r="A125" s="293"/>
      <c r="B125" s="294"/>
      <c r="C125" s="293"/>
      <c r="D125" s="295"/>
      <c r="E125" s="295"/>
      <c r="F125" s="295"/>
      <c r="G125" s="295"/>
      <c r="H125" s="295"/>
      <c r="I125" s="295"/>
      <c r="J125" s="295"/>
      <c r="K125" s="295"/>
      <c r="L125" s="289"/>
      <c r="M125" s="430"/>
      <c r="N125" s="430"/>
      <c r="O125" s="430"/>
      <c r="P125" s="430"/>
      <c r="Q125" s="430"/>
      <c r="R125" s="430"/>
      <c r="S125" s="430"/>
    </row>
    <row r="126" spans="1:19" ht="18.75">
      <c r="A126" s="293"/>
      <c r="B126" s="294"/>
      <c r="C126" s="293"/>
      <c r="D126" s="295"/>
      <c r="E126" s="295"/>
      <c r="F126" s="295"/>
      <c r="G126" s="295"/>
      <c r="H126" s="295"/>
      <c r="I126" s="295"/>
      <c r="J126" s="295"/>
      <c r="K126" s="295"/>
      <c r="L126" s="289"/>
      <c r="M126" s="430"/>
      <c r="N126" s="430"/>
      <c r="O126" s="430"/>
      <c r="P126" s="430"/>
      <c r="Q126" s="430"/>
      <c r="R126" s="430"/>
      <c r="S126" s="430"/>
    </row>
    <row r="127" spans="1:19" ht="18.75">
      <c r="A127" s="293"/>
      <c r="B127" s="294"/>
      <c r="C127" s="293"/>
      <c r="D127" s="295"/>
      <c r="E127" s="295"/>
      <c r="F127" s="295"/>
      <c r="G127" s="295"/>
      <c r="H127" s="295"/>
      <c r="I127" s="295"/>
      <c r="J127" s="295"/>
      <c r="K127" s="295"/>
      <c r="L127" s="289"/>
      <c r="M127" s="430"/>
      <c r="N127" s="430"/>
      <c r="O127" s="430"/>
      <c r="P127" s="430"/>
      <c r="Q127" s="430"/>
      <c r="R127" s="430"/>
      <c r="S127" s="430"/>
    </row>
    <row r="128" spans="1:19" ht="18.75">
      <c r="A128" s="293"/>
      <c r="B128" s="294"/>
      <c r="C128" s="293"/>
      <c r="D128" s="295"/>
      <c r="E128" s="295"/>
      <c r="F128" s="295"/>
      <c r="G128" s="295"/>
      <c r="H128" s="295"/>
      <c r="I128" s="295"/>
      <c r="J128" s="295"/>
      <c r="K128" s="295"/>
      <c r="L128" s="289"/>
      <c r="M128" s="430"/>
      <c r="N128" s="430"/>
      <c r="O128" s="430"/>
      <c r="P128" s="430"/>
      <c r="Q128" s="430"/>
      <c r="R128" s="430"/>
      <c r="S128" s="430"/>
    </row>
    <row r="129" spans="1:19" ht="18.75">
      <c r="A129" s="293"/>
      <c r="B129" s="294"/>
      <c r="C129" s="293"/>
      <c r="D129" s="295"/>
      <c r="E129" s="295"/>
      <c r="F129" s="295"/>
      <c r="G129" s="295"/>
      <c r="H129" s="295"/>
      <c r="I129" s="295"/>
      <c r="J129" s="295"/>
      <c r="K129" s="295"/>
      <c r="L129" s="289"/>
      <c r="M129" s="430"/>
      <c r="N129" s="430"/>
      <c r="O129" s="430"/>
      <c r="P129" s="430"/>
      <c r="Q129" s="430"/>
      <c r="R129" s="430"/>
      <c r="S129" s="430"/>
    </row>
    <row r="130" spans="1:19" ht="18.75">
      <c r="A130" s="293"/>
      <c r="B130" s="294"/>
      <c r="C130" s="293"/>
      <c r="D130" s="295"/>
      <c r="E130" s="295"/>
      <c r="F130" s="295"/>
      <c r="G130" s="295"/>
      <c r="H130" s="295"/>
      <c r="I130" s="295"/>
      <c r="J130" s="295"/>
      <c r="K130" s="295"/>
      <c r="L130" s="289"/>
      <c r="M130" s="430"/>
      <c r="N130" s="430"/>
      <c r="O130" s="430"/>
      <c r="P130" s="430"/>
      <c r="Q130" s="430"/>
      <c r="R130" s="430"/>
      <c r="S130" s="430"/>
    </row>
    <row r="131" spans="1:19" ht="18.75">
      <c r="A131" s="293"/>
      <c r="B131" s="294"/>
      <c r="C131" s="293"/>
      <c r="D131" s="295"/>
      <c r="E131" s="295"/>
      <c r="F131" s="295"/>
      <c r="G131" s="295"/>
      <c r="H131" s="295"/>
      <c r="I131" s="295"/>
      <c r="J131" s="295"/>
      <c r="K131" s="295"/>
      <c r="L131" s="289"/>
      <c r="M131" s="430"/>
      <c r="N131" s="430"/>
      <c r="O131" s="430"/>
      <c r="P131" s="430"/>
      <c r="Q131" s="430"/>
      <c r="R131" s="430"/>
      <c r="S131" s="430"/>
    </row>
    <row r="132" spans="1:19" ht="18.75">
      <c r="A132" s="293"/>
      <c r="B132" s="294"/>
      <c r="C132" s="293"/>
      <c r="D132" s="295"/>
      <c r="E132" s="295"/>
      <c r="F132" s="295"/>
      <c r="G132" s="295"/>
      <c r="H132" s="295"/>
      <c r="I132" s="295"/>
      <c r="J132" s="295"/>
      <c r="K132" s="295"/>
      <c r="L132" s="289"/>
      <c r="M132" s="430"/>
      <c r="N132" s="430"/>
      <c r="O132" s="430"/>
      <c r="P132" s="430"/>
      <c r="Q132" s="430"/>
      <c r="R132" s="430"/>
      <c r="S132" s="430"/>
    </row>
    <row r="133" spans="1:19" ht="18.75">
      <c r="A133" s="293"/>
      <c r="B133" s="294"/>
      <c r="C133" s="293"/>
      <c r="D133" s="295"/>
      <c r="E133" s="295"/>
      <c r="F133" s="295"/>
      <c r="G133" s="295"/>
      <c r="H133" s="295"/>
      <c r="I133" s="295"/>
      <c r="J133" s="295"/>
      <c r="K133" s="295"/>
      <c r="L133" s="289"/>
      <c r="M133" s="430"/>
      <c r="N133" s="430"/>
      <c r="O133" s="430"/>
      <c r="P133" s="430"/>
      <c r="Q133" s="430"/>
      <c r="R133" s="430"/>
      <c r="S133" s="430"/>
    </row>
    <row r="134" spans="1:19" ht="18.75">
      <c r="A134" s="293"/>
      <c r="B134" s="294"/>
      <c r="C134" s="293"/>
      <c r="D134" s="295"/>
      <c r="E134" s="295"/>
      <c r="F134" s="295"/>
      <c r="G134" s="295"/>
      <c r="H134" s="295"/>
      <c r="I134" s="295"/>
      <c r="J134" s="295"/>
      <c r="K134" s="295"/>
      <c r="L134" s="289"/>
      <c r="M134" s="430"/>
      <c r="N134" s="430"/>
      <c r="O134" s="430"/>
      <c r="P134" s="430"/>
      <c r="Q134" s="430"/>
      <c r="R134" s="430"/>
      <c r="S134" s="430"/>
    </row>
    <row r="135" spans="1:19" ht="18.75">
      <c r="A135" s="293"/>
      <c r="B135" s="294"/>
      <c r="C135" s="293"/>
      <c r="D135" s="295"/>
      <c r="E135" s="295"/>
      <c r="F135" s="295"/>
      <c r="G135" s="295"/>
      <c r="H135" s="295"/>
      <c r="I135" s="295"/>
      <c r="J135" s="295"/>
      <c r="K135" s="295"/>
      <c r="L135" s="289"/>
      <c r="M135" s="430"/>
      <c r="N135" s="430"/>
      <c r="O135" s="430"/>
      <c r="P135" s="430"/>
      <c r="Q135" s="430"/>
      <c r="R135" s="430"/>
      <c r="S135" s="430"/>
    </row>
    <row r="136" spans="1:19" ht="18.75">
      <c r="A136" s="293"/>
      <c r="B136" s="294"/>
      <c r="C136" s="293"/>
      <c r="D136" s="295"/>
      <c r="E136" s="295"/>
      <c r="F136" s="295"/>
      <c r="G136" s="295"/>
      <c r="H136" s="295"/>
      <c r="I136" s="295"/>
      <c r="J136" s="295"/>
      <c r="K136" s="295"/>
      <c r="L136" s="289"/>
      <c r="M136" s="430"/>
      <c r="N136" s="430"/>
      <c r="O136" s="430"/>
      <c r="P136" s="430"/>
      <c r="Q136" s="430"/>
      <c r="R136" s="430"/>
      <c r="S136" s="430"/>
    </row>
    <row r="137" spans="1:19" ht="18.75">
      <c r="A137" s="293"/>
      <c r="B137" s="294"/>
      <c r="C137" s="293"/>
      <c r="D137" s="295"/>
      <c r="E137" s="295"/>
      <c r="F137" s="295"/>
      <c r="G137" s="295"/>
      <c r="H137" s="295"/>
      <c r="I137" s="295"/>
      <c r="J137" s="295"/>
      <c r="K137" s="295"/>
      <c r="L137" s="289"/>
      <c r="M137" s="430"/>
      <c r="N137" s="430"/>
      <c r="O137" s="430"/>
      <c r="P137" s="430"/>
      <c r="Q137" s="430"/>
      <c r="R137" s="430"/>
      <c r="S137" s="430"/>
    </row>
    <row r="138" spans="1:19" ht="18.75">
      <c r="A138" s="293"/>
      <c r="B138" s="294"/>
      <c r="C138" s="293"/>
      <c r="D138" s="295"/>
      <c r="E138" s="295"/>
      <c r="F138" s="295"/>
      <c r="G138" s="295"/>
      <c r="H138" s="295"/>
      <c r="I138" s="295"/>
      <c r="J138" s="295"/>
      <c r="K138" s="295"/>
      <c r="L138" s="289"/>
      <c r="M138" s="430"/>
      <c r="N138" s="430"/>
      <c r="O138" s="430"/>
      <c r="P138" s="430"/>
      <c r="Q138" s="430"/>
      <c r="R138" s="430"/>
      <c r="S138" s="430"/>
    </row>
    <row r="139" spans="1:19" ht="18.75">
      <c r="A139" s="293"/>
      <c r="B139" s="294"/>
      <c r="C139" s="293"/>
      <c r="D139" s="295"/>
      <c r="E139" s="295"/>
      <c r="F139" s="295"/>
      <c r="G139" s="295"/>
      <c r="H139" s="295"/>
      <c r="I139" s="295"/>
      <c r="J139" s="295"/>
      <c r="K139" s="295"/>
      <c r="L139" s="289"/>
      <c r="M139" s="430"/>
      <c r="N139" s="430"/>
      <c r="O139" s="430"/>
      <c r="P139" s="430"/>
      <c r="Q139" s="430"/>
      <c r="R139" s="430"/>
      <c r="S139" s="430"/>
    </row>
    <row r="140" spans="1:19" ht="18.75">
      <c r="A140" s="293"/>
      <c r="B140" s="294"/>
      <c r="C140" s="293"/>
      <c r="D140" s="295"/>
      <c r="E140" s="295"/>
      <c r="F140" s="295"/>
      <c r="G140" s="295"/>
      <c r="H140" s="295"/>
      <c r="I140" s="295"/>
      <c r="J140" s="295"/>
      <c r="K140" s="295"/>
      <c r="L140" s="289"/>
      <c r="M140" s="430"/>
      <c r="N140" s="430"/>
      <c r="O140" s="430"/>
      <c r="P140" s="430"/>
      <c r="Q140" s="430"/>
      <c r="R140" s="430"/>
      <c r="S140" s="430"/>
    </row>
    <row r="141" spans="1:19" ht="18.75">
      <c r="A141" s="293"/>
      <c r="B141" s="294"/>
      <c r="C141" s="293"/>
      <c r="D141" s="295"/>
      <c r="E141" s="295"/>
      <c r="F141" s="295"/>
      <c r="G141" s="295"/>
      <c r="H141" s="295"/>
      <c r="I141" s="295"/>
      <c r="J141" s="295"/>
      <c r="K141" s="295"/>
      <c r="L141" s="289"/>
      <c r="M141" s="430"/>
      <c r="N141" s="430"/>
      <c r="O141" s="430"/>
      <c r="P141" s="430"/>
      <c r="Q141" s="430"/>
      <c r="R141" s="430"/>
      <c r="S141" s="430"/>
    </row>
    <row r="142" spans="1:19" ht="18.75">
      <c r="A142" s="293"/>
      <c r="B142" s="294"/>
      <c r="C142" s="293"/>
      <c r="D142" s="295"/>
      <c r="E142" s="295"/>
      <c r="F142" s="295"/>
      <c r="G142" s="295"/>
      <c r="H142" s="295"/>
      <c r="I142" s="295"/>
      <c r="J142" s="295"/>
      <c r="K142" s="295"/>
      <c r="L142" s="289"/>
      <c r="M142" s="430"/>
      <c r="N142" s="430"/>
      <c r="O142" s="430"/>
      <c r="P142" s="430"/>
      <c r="Q142" s="430"/>
      <c r="R142" s="430"/>
      <c r="S142" s="430"/>
    </row>
    <row r="143" spans="1:19" ht="18.75">
      <c r="A143" s="293"/>
      <c r="B143" s="294"/>
      <c r="C143" s="293"/>
      <c r="D143" s="295"/>
      <c r="E143" s="295"/>
      <c r="F143" s="295"/>
      <c r="G143" s="295"/>
      <c r="H143" s="295"/>
      <c r="I143" s="295"/>
      <c r="J143" s="295"/>
      <c r="K143" s="295"/>
      <c r="L143" s="289"/>
      <c r="M143" s="430"/>
      <c r="N143" s="430"/>
      <c r="O143" s="430"/>
      <c r="P143" s="430"/>
      <c r="Q143" s="430"/>
      <c r="R143" s="430"/>
      <c r="S143" s="430"/>
    </row>
    <row r="144" spans="1:19" ht="18.75">
      <c r="A144" s="293"/>
      <c r="B144" s="294"/>
      <c r="C144" s="293"/>
      <c r="D144" s="295"/>
      <c r="E144" s="295"/>
      <c r="F144" s="295"/>
      <c r="G144" s="295"/>
      <c r="H144" s="295"/>
      <c r="I144" s="295"/>
      <c r="J144" s="295"/>
      <c r="K144" s="295"/>
      <c r="L144" s="289"/>
      <c r="M144" s="430"/>
      <c r="N144" s="430"/>
      <c r="O144" s="430"/>
      <c r="P144" s="430"/>
      <c r="Q144" s="430"/>
      <c r="R144" s="430"/>
      <c r="S144" s="430"/>
    </row>
    <row r="145" spans="1:19" ht="18.75">
      <c r="A145" s="293"/>
      <c r="B145" s="294"/>
      <c r="C145" s="293"/>
      <c r="D145" s="295"/>
      <c r="E145" s="295"/>
      <c r="F145" s="295"/>
      <c r="G145" s="295"/>
      <c r="H145" s="295"/>
      <c r="I145" s="295"/>
      <c r="J145" s="295"/>
      <c r="K145" s="295"/>
      <c r="L145" s="289"/>
      <c r="M145" s="430"/>
      <c r="N145" s="430"/>
      <c r="O145" s="430"/>
      <c r="P145" s="430"/>
      <c r="Q145" s="430"/>
      <c r="R145" s="430"/>
      <c r="S145" s="430"/>
    </row>
    <row r="146" spans="1:19" ht="18.75">
      <c r="A146" s="293"/>
      <c r="B146" s="294"/>
      <c r="C146" s="293"/>
      <c r="D146" s="295"/>
      <c r="E146" s="295"/>
      <c r="F146" s="295"/>
      <c r="G146" s="295"/>
      <c r="H146" s="295"/>
      <c r="I146" s="295"/>
      <c r="J146" s="295"/>
      <c r="K146" s="295"/>
      <c r="L146" s="289"/>
      <c r="M146" s="430"/>
      <c r="N146" s="430"/>
      <c r="O146" s="430"/>
      <c r="P146" s="430"/>
      <c r="Q146" s="430"/>
      <c r="R146" s="430"/>
      <c r="S146" s="430"/>
    </row>
    <row r="147" spans="1:19" ht="18.75">
      <c r="A147" s="293"/>
      <c r="B147" s="294"/>
      <c r="C147" s="293"/>
      <c r="D147" s="295"/>
      <c r="E147" s="295"/>
      <c r="F147" s="295"/>
      <c r="G147" s="295"/>
      <c r="H147" s="295"/>
      <c r="I147" s="295"/>
      <c r="J147" s="295"/>
      <c r="K147" s="295"/>
      <c r="L147" s="289"/>
      <c r="M147" s="430"/>
      <c r="N147" s="430"/>
      <c r="O147" s="430"/>
      <c r="P147" s="430"/>
      <c r="Q147" s="430"/>
      <c r="R147" s="430"/>
      <c r="S147" s="430"/>
    </row>
    <row r="148" spans="1:19" ht="18.75">
      <c r="A148" s="293"/>
      <c r="B148" s="294"/>
      <c r="C148" s="293"/>
      <c r="D148" s="295"/>
      <c r="E148" s="295"/>
      <c r="F148" s="295"/>
      <c r="G148" s="295"/>
      <c r="H148" s="295"/>
      <c r="I148" s="295"/>
      <c r="J148" s="295"/>
      <c r="K148" s="295"/>
      <c r="L148" s="289"/>
      <c r="M148" s="430"/>
      <c r="N148" s="430"/>
      <c r="O148" s="430"/>
      <c r="P148" s="430"/>
      <c r="Q148" s="430"/>
      <c r="R148" s="430"/>
      <c r="S148" s="430"/>
    </row>
    <row r="149" spans="1:19" ht="18.75">
      <c r="A149" s="293"/>
      <c r="B149" s="294"/>
      <c r="C149" s="293"/>
      <c r="D149" s="295"/>
      <c r="E149" s="295"/>
      <c r="F149" s="295"/>
      <c r="G149" s="295"/>
      <c r="H149" s="295"/>
      <c r="I149" s="295"/>
      <c r="J149" s="295"/>
      <c r="K149" s="295"/>
      <c r="L149" s="289"/>
      <c r="M149" s="430"/>
      <c r="N149" s="430"/>
      <c r="O149" s="430"/>
      <c r="P149" s="430"/>
      <c r="Q149" s="430"/>
      <c r="R149" s="430"/>
      <c r="S149" s="430"/>
    </row>
    <row r="150" spans="1:19" ht="18.75">
      <c r="A150" s="293"/>
      <c r="B150" s="294"/>
      <c r="C150" s="293"/>
      <c r="D150" s="295"/>
      <c r="E150" s="295"/>
      <c r="F150" s="295"/>
      <c r="G150" s="295"/>
      <c r="H150" s="295"/>
      <c r="I150" s="295"/>
      <c r="J150" s="295"/>
      <c r="K150" s="295"/>
      <c r="L150" s="289"/>
      <c r="M150" s="430"/>
      <c r="N150" s="430"/>
      <c r="O150" s="430"/>
      <c r="P150" s="430"/>
      <c r="Q150" s="430"/>
      <c r="R150" s="430"/>
      <c r="S150" s="430"/>
    </row>
    <row r="151" spans="1:19" ht="18.75">
      <c r="A151" s="293"/>
      <c r="B151" s="294"/>
      <c r="C151" s="293"/>
      <c r="D151" s="295"/>
      <c r="E151" s="295"/>
      <c r="F151" s="295"/>
      <c r="G151" s="295"/>
      <c r="H151" s="295"/>
      <c r="I151" s="295"/>
      <c r="J151" s="295"/>
      <c r="K151" s="295"/>
      <c r="L151" s="289"/>
      <c r="M151" s="430"/>
      <c r="N151" s="430"/>
      <c r="O151" s="430"/>
      <c r="P151" s="430"/>
      <c r="Q151" s="430"/>
      <c r="R151" s="430"/>
      <c r="S151" s="430"/>
    </row>
    <row r="152" spans="1:19" ht="18.75">
      <c r="A152" s="293"/>
      <c r="B152" s="294"/>
      <c r="C152" s="293"/>
      <c r="D152" s="295"/>
      <c r="E152" s="295"/>
      <c r="F152" s="295"/>
      <c r="G152" s="295"/>
      <c r="H152" s="295"/>
      <c r="I152" s="295"/>
      <c r="J152" s="295"/>
      <c r="K152" s="295"/>
      <c r="L152" s="289"/>
      <c r="M152" s="430"/>
      <c r="N152" s="430"/>
      <c r="O152" s="430"/>
      <c r="P152" s="430"/>
      <c r="Q152" s="430"/>
      <c r="R152" s="430"/>
      <c r="S152" s="430"/>
    </row>
    <row r="153" spans="1:19" ht="18.75">
      <c r="A153" s="293"/>
      <c r="B153" s="294"/>
      <c r="C153" s="293"/>
      <c r="D153" s="295"/>
      <c r="E153" s="295"/>
      <c r="F153" s="295"/>
      <c r="G153" s="295"/>
      <c r="H153" s="295"/>
      <c r="I153" s="295"/>
      <c r="J153" s="295"/>
      <c r="K153" s="295"/>
      <c r="L153" s="289"/>
      <c r="M153" s="430"/>
      <c r="N153" s="430"/>
      <c r="O153" s="430"/>
      <c r="P153" s="430"/>
      <c r="Q153" s="430"/>
      <c r="R153" s="430"/>
      <c r="S153" s="430"/>
    </row>
    <row r="154" spans="1:19" ht="18.75">
      <c r="A154" s="293"/>
      <c r="B154" s="294"/>
      <c r="C154" s="293"/>
      <c r="D154" s="295"/>
      <c r="E154" s="295"/>
      <c r="F154" s="295"/>
      <c r="G154" s="295"/>
      <c r="H154" s="295"/>
      <c r="I154" s="295"/>
      <c r="J154" s="295"/>
      <c r="K154" s="295"/>
      <c r="L154" s="289"/>
      <c r="M154" s="430"/>
      <c r="N154" s="430"/>
      <c r="O154" s="430"/>
      <c r="P154" s="430"/>
      <c r="Q154" s="430"/>
      <c r="R154" s="430"/>
      <c r="S154" s="430"/>
    </row>
    <row r="155" spans="1:19" ht="18.75">
      <c r="A155" s="293"/>
      <c r="B155" s="294"/>
      <c r="C155" s="293"/>
      <c r="D155" s="295"/>
      <c r="E155" s="295"/>
      <c r="F155" s="295"/>
      <c r="G155" s="295"/>
      <c r="H155" s="295"/>
      <c r="I155" s="295"/>
      <c r="J155" s="295"/>
      <c r="K155" s="295"/>
      <c r="L155" s="289"/>
      <c r="M155" s="430"/>
      <c r="N155" s="430"/>
      <c r="O155" s="430"/>
      <c r="P155" s="430"/>
      <c r="Q155" s="430"/>
      <c r="R155" s="430"/>
      <c r="S155" s="430"/>
    </row>
    <row r="156" spans="1:19" ht="18.75">
      <c r="A156" s="293"/>
      <c r="B156" s="294"/>
      <c r="C156" s="293"/>
      <c r="D156" s="295"/>
      <c r="E156" s="295"/>
      <c r="F156" s="295"/>
      <c r="G156" s="295"/>
      <c r="H156" s="295"/>
      <c r="I156" s="295"/>
      <c r="J156" s="295"/>
      <c r="K156" s="295"/>
      <c r="L156" s="430"/>
      <c r="M156" s="430"/>
      <c r="N156" s="430"/>
      <c r="O156" s="430"/>
      <c r="P156" s="430"/>
      <c r="Q156" s="430"/>
      <c r="R156" s="430"/>
      <c r="S156" s="430"/>
    </row>
    <row r="157" spans="1:19" ht="18.75">
      <c r="A157" s="293"/>
      <c r="B157" s="294"/>
      <c r="C157" s="293"/>
      <c r="D157" s="295"/>
      <c r="E157" s="295"/>
      <c r="F157" s="295"/>
      <c r="G157" s="295"/>
      <c r="H157" s="295"/>
      <c r="I157" s="295"/>
      <c r="J157" s="295"/>
      <c r="K157" s="295"/>
      <c r="L157" s="430"/>
      <c r="M157" s="430"/>
      <c r="N157" s="430"/>
      <c r="O157" s="430"/>
      <c r="P157" s="430"/>
      <c r="Q157" s="430"/>
      <c r="R157" s="430"/>
      <c r="S157" s="430"/>
    </row>
    <row r="158" spans="1:19" ht="18.75">
      <c r="A158" s="293"/>
      <c r="B158" s="294"/>
      <c r="C158" s="293"/>
      <c r="D158" s="295"/>
      <c r="E158" s="295"/>
      <c r="F158" s="295"/>
      <c r="G158" s="295"/>
      <c r="H158" s="295"/>
      <c r="I158" s="295"/>
      <c r="J158" s="295"/>
      <c r="K158" s="295"/>
      <c r="L158" s="430"/>
      <c r="M158" s="430"/>
      <c r="N158" s="430"/>
      <c r="O158" s="430"/>
      <c r="P158" s="430"/>
      <c r="Q158" s="430"/>
      <c r="R158" s="430"/>
      <c r="S158" s="430"/>
    </row>
    <row r="159" spans="1:19" ht="18.75">
      <c r="A159" s="293"/>
      <c r="B159" s="294"/>
      <c r="C159" s="293"/>
      <c r="D159" s="295"/>
      <c r="E159" s="295"/>
      <c r="F159" s="295"/>
      <c r="G159" s="295"/>
      <c r="H159" s="295"/>
      <c r="I159" s="295"/>
      <c r="J159" s="295"/>
      <c r="K159" s="295"/>
      <c r="L159" s="430"/>
      <c r="M159" s="430"/>
      <c r="N159" s="430"/>
      <c r="O159" s="430"/>
      <c r="P159" s="430"/>
      <c r="Q159" s="430"/>
      <c r="R159" s="430"/>
      <c r="S159" s="430"/>
    </row>
    <row r="160" spans="1:19" ht="18.75">
      <c r="A160" s="293"/>
      <c r="B160" s="294"/>
      <c r="C160" s="293"/>
      <c r="D160" s="295"/>
      <c r="E160" s="295"/>
      <c r="F160" s="295"/>
      <c r="G160" s="295"/>
      <c r="H160" s="295"/>
      <c r="I160" s="295"/>
      <c r="J160" s="295"/>
      <c r="K160" s="295"/>
      <c r="L160" s="430"/>
      <c r="M160" s="430"/>
      <c r="N160" s="430"/>
      <c r="O160" s="430"/>
      <c r="P160" s="430"/>
      <c r="Q160" s="430"/>
      <c r="R160" s="430"/>
      <c r="S160" s="430"/>
    </row>
    <row r="161" spans="1:19" ht="18.75">
      <c r="A161" s="293"/>
      <c r="B161" s="294"/>
      <c r="C161" s="293"/>
      <c r="D161" s="295"/>
      <c r="E161" s="295"/>
      <c r="F161" s="295"/>
      <c r="G161" s="295"/>
      <c r="H161" s="295"/>
      <c r="I161" s="295"/>
      <c r="J161" s="295"/>
      <c r="K161" s="295"/>
      <c r="L161" s="430"/>
      <c r="M161" s="430"/>
      <c r="N161" s="430"/>
      <c r="O161" s="430"/>
      <c r="P161" s="430"/>
      <c r="Q161" s="430"/>
      <c r="R161" s="430"/>
      <c r="S161" s="430"/>
    </row>
    <row r="162" spans="1:19" ht="18.75">
      <c r="A162" s="293"/>
      <c r="B162" s="294"/>
      <c r="C162" s="293"/>
      <c r="D162" s="295"/>
      <c r="E162" s="295"/>
      <c r="F162" s="295"/>
      <c r="G162" s="295"/>
      <c r="H162" s="295"/>
      <c r="I162" s="295"/>
      <c r="J162" s="295"/>
      <c r="K162" s="295"/>
      <c r="L162" s="430"/>
      <c r="M162" s="430"/>
      <c r="N162" s="430"/>
      <c r="O162" s="430"/>
      <c r="P162" s="430"/>
      <c r="Q162" s="430"/>
      <c r="R162" s="430"/>
      <c r="S162" s="430"/>
    </row>
    <row r="163" spans="1:19" ht="18.75">
      <c r="A163" s="293"/>
      <c r="B163" s="294"/>
      <c r="C163" s="293"/>
      <c r="D163" s="295"/>
      <c r="E163" s="295"/>
      <c r="F163" s="295"/>
      <c r="G163" s="295"/>
      <c r="H163" s="295"/>
      <c r="I163" s="295"/>
      <c r="J163" s="295"/>
      <c r="K163" s="295"/>
      <c r="L163" s="430"/>
      <c r="M163" s="430"/>
      <c r="N163" s="430"/>
      <c r="O163" s="430"/>
      <c r="P163" s="430"/>
      <c r="Q163" s="430"/>
      <c r="R163" s="430"/>
      <c r="S163" s="430"/>
    </row>
    <row r="164" spans="1:19" ht="18.75">
      <c r="A164" s="293"/>
      <c r="B164" s="294"/>
      <c r="C164" s="293"/>
      <c r="D164" s="295"/>
      <c r="E164" s="295"/>
      <c r="F164" s="295"/>
      <c r="G164" s="295"/>
      <c r="H164" s="295"/>
      <c r="I164" s="295"/>
      <c r="J164" s="295"/>
      <c r="K164" s="295"/>
      <c r="L164" s="430"/>
      <c r="M164" s="430"/>
      <c r="N164" s="430"/>
      <c r="O164" s="430"/>
      <c r="P164" s="430"/>
      <c r="Q164" s="430"/>
      <c r="R164" s="430"/>
      <c r="S164" s="430"/>
    </row>
    <row r="165" spans="1:19" ht="18.75">
      <c r="A165" s="293"/>
      <c r="B165" s="294"/>
      <c r="C165" s="293"/>
      <c r="D165" s="295"/>
      <c r="E165" s="295"/>
      <c r="F165" s="295"/>
      <c r="G165" s="295"/>
      <c r="H165" s="295"/>
      <c r="I165" s="295"/>
      <c r="J165" s="295"/>
      <c r="K165" s="295"/>
      <c r="L165" s="430"/>
      <c r="M165" s="430"/>
      <c r="N165" s="430"/>
      <c r="O165" s="430"/>
      <c r="P165" s="430"/>
      <c r="Q165" s="430"/>
      <c r="R165" s="430"/>
      <c r="S165" s="430"/>
    </row>
    <row r="166" spans="1:19" ht="18.75">
      <c r="A166" s="293"/>
      <c r="B166" s="294"/>
      <c r="C166" s="293"/>
      <c r="D166" s="295"/>
      <c r="E166" s="295"/>
      <c r="F166" s="295"/>
      <c r="G166" s="295"/>
      <c r="H166" s="295"/>
      <c r="I166" s="295"/>
      <c r="J166" s="295"/>
      <c r="K166" s="295"/>
      <c r="L166" s="430"/>
      <c r="M166" s="430"/>
      <c r="N166" s="430"/>
      <c r="O166" s="430"/>
      <c r="P166" s="430"/>
      <c r="Q166" s="430"/>
      <c r="R166" s="430"/>
      <c r="S166" s="430"/>
    </row>
    <row r="167" spans="1:19" ht="18.75">
      <c r="A167" s="293"/>
      <c r="B167" s="294"/>
      <c r="C167" s="293"/>
      <c r="D167" s="295"/>
      <c r="E167" s="295"/>
      <c r="F167" s="295"/>
      <c r="G167" s="295"/>
      <c r="H167" s="295"/>
      <c r="I167" s="295"/>
      <c r="J167" s="295"/>
      <c r="K167" s="295"/>
      <c r="L167" s="430"/>
      <c r="M167" s="430"/>
      <c r="N167" s="430"/>
      <c r="O167" s="430"/>
      <c r="P167" s="430"/>
      <c r="Q167" s="430"/>
      <c r="R167" s="430"/>
      <c r="S167" s="430"/>
    </row>
    <row r="168" spans="1:19" ht="18.75">
      <c r="A168" s="293"/>
      <c r="B168" s="294"/>
      <c r="C168" s="293"/>
      <c r="D168" s="295"/>
      <c r="E168" s="295"/>
      <c r="F168" s="295"/>
      <c r="G168" s="295"/>
      <c r="H168" s="295"/>
      <c r="I168" s="295"/>
      <c r="J168" s="295"/>
      <c r="K168" s="295"/>
      <c r="L168" s="430"/>
      <c r="M168" s="430"/>
      <c r="N168" s="430"/>
      <c r="O168" s="430"/>
      <c r="P168" s="430"/>
      <c r="Q168" s="430"/>
      <c r="R168" s="430"/>
      <c r="S168" s="430"/>
    </row>
    <row r="169" spans="1:19" ht="18.75">
      <c r="A169" s="293"/>
      <c r="B169" s="294"/>
      <c r="C169" s="293"/>
      <c r="D169" s="295"/>
      <c r="E169" s="295"/>
      <c r="F169" s="295"/>
      <c r="G169" s="295"/>
      <c r="H169" s="295"/>
      <c r="I169" s="295"/>
      <c r="J169" s="295"/>
      <c r="K169" s="295"/>
      <c r="L169" s="430"/>
      <c r="M169" s="430"/>
      <c r="N169" s="430"/>
      <c r="O169" s="430"/>
      <c r="P169" s="430"/>
      <c r="Q169" s="430"/>
      <c r="R169" s="430"/>
      <c r="S169" s="430"/>
    </row>
    <row r="170" spans="1:19" ht="18.75">
      <c r="A170" s="293"/>
      <c r="B170" s="294"/>
      <c r="C170" s="293"/>
      <c r="D170" s="295"/>
      <c r="E170" s="295"/>
      <c r="F170" s="295"/>
      <c r="G170" s="295"/>
      <c r="H170" s="295"/>
      <c r="I170" s="295"/>
      <c r="J170" s="295"/>
      <c r="K170" s="295"/>
      <c r="L170" s="430"/>
      <c r="M170" s="430"/>
      <c r="N170" s="430"/>
      <c r="O170" s="430"/>
      <c r="P170" s="430"/>
      <c r="Q170" s="430"/>
      <c r="R170" s="430"/>
      <c r="S170" s="430"/>
    </row>
    <row r="171" spans="1:19" ht="18.75">
      <c r="A171" s="293"/>
      <c r="B171" s="294"/>
      <c r="C171" s="293"/>
      <c r="D171" s="295"/>
      <c r="E171" s="295"/>
      <c r="F171" s="295"/>
      <c r="G171" s="295"/>
      <c r="H171" s="295"/>
      <c r="I171" s="295"/>
      <c r="J171" s="295"/>
      <c r="K171" s="295"/>
      <c r="L171" s="430"/>
      <c r="M171" s="430"/>
      <c r="N171" s="430"/>
      <c r="O171" s="430"/>
      <c r="P171" s="430"/>
      <c r="Q171" s="430"/>
      <c r="R171" s="430"/>
      <c r="S171" s="430"/>
    </row>
    <row r="172" spans="1:19" ht="18.75">
      <c r="A172" s="293"/>
      <c r="B172" s="294"/>
      <c r="C172" s="293"/>
      <c r="D172" s="295"/>
      <c r="E172" s="295"/>
      <c r="F172" s="295"/>
      <c r="G172" s="295"/>
      <c r="H172" s="295"/>
      <c r="I172" s="295"/>
      <c r="J172" s="295"/>
      <c r="K172" s="295"/>
      <c r="L172" s="430"/>
      <c r="M172" s="430"/>
      <c r="N172" s="430"/>
      <c r="O172" s="430"/>
      <c r="P172" s="430"/>
      <c r="Q172" s="430"/>
      <c r="R172" s="430"/>
      <c r="S172" s="430"/>
    </row>
    <row r="173" spans="1:19" ht="18.75">
      <c r="A173" s="293"/>
      <c r="B173" s="294"/>
      <c r="C173" s="293"/>
      <c r="D173" s="295"/>
      <c r="E173" s="295"/>
      <c r="F173" s="295"/>
      <c r="G173" s="295"/>
      <c r="H173" s="295"/>
      <c r="I173" s="295"/>
      <c r="J173" s="295"/>
      <c r="K173" s="295"/>
      <c r="L173" s="430"/>
      <c r="M173" s="430"/>
      <c r="N173" s="430"/>
      <c r="O173" s="430"/>
      <c r="P173" s="430"/>
      <c r="Q173" s="430"/>
      <c r="R173" s="430"/>
      <c r="S173" s="430"/>
    </row>
    <row r="174" spans="1:19" ht="18.75">
      <c r="A174" s="293"/>
      <c r="B174" s="294"/>
      <c r="C174" s="293"/>
      <c r="D174" s="295"/>
      <c r="E174" s="295"/>
      <c r="F174" s="295"/>
      <c r="G174" s="295"/>
      <c r="H174" s="295"/>
      <c r="I174" s="295"/>
      <c r="J174" s="295"/>
      <c r="K174" s="295"/>
      <c r="L174" s="430"/>
      <c r="M174" s="430"/>
      <c r="N174" s="430"/>
      <c r="O174" s="430"/>
      <c r="P174" s="430"/>
      <c r="Q174" s="430"/>
      <c r="R174" s="430"/>
      <c r="S174" s="430"/>
    </row>
    <row r="175" spans="1:19" ht="18.75">
      <c r="A175" s="293"/>
      <c r="B175" s="294"/>
      <c r="C175" s="293"/>
      <c r="D175" s="295"/>
      <c r="E175" s="295"/>
      <c r="F175" s="295"/>
      <c r="G175" s="295"/>
      <c r="H175" s="295"/>
      <c r="I175" s="295"/>
      <c r="J175" s="295"/>
      <c r="K175" s="295"/>
      <c r="L175" s="430"/>
      <c r="M175" s="430"/>
      <c r="N175" s="430"/>
      <c r="O175" s="430"/>
      <c r="P175" s="430"/>
      <c r="Q175" s="430"/>
      <c r="R175" s="430"/>
      <c r="S175" s="430"/>
    </row>
    <row r="176" spans="1:19" ht="18.75">
      <c r="A176" s="293"/>
      <c r="B176" s="294"/>
      <c r="C176" s="293"/>
      <c r="D176" s="295"/>
      <c r="E176" s="295"/>
      <c r="F176" s="295"/>
      <c r="G176" s="295"/>
      <c r="H176" s="295"/>
      <c r="I176" s="295"/>
      <c r="J176" s="295"/>
      <c r="K176" s="295"/>
      <c r="L176" s="430"/>
      <c r="M176" s="430"/>
      <c r="N176" s="430"/>
      <c r="O176" s="430"/>
      <c r="P176" s="430"/>
      <c r="Q176" s="430"/>
      <c r="R176" s="430"/>
      <c r="S176" s="430"/>
    </row>
    <row r="177" spans="1:19" ht="18.75">
      <c r="A177" s="293"/>
      <c r="B177" s="294"/>
      <c r="C177" s="293"/>
      <c r="D177" s="295"/>
      <c r="E177" s="295"/>
      <c r="F177" s="295"/>
      <c r="G177" s="295"/>
      <c r="H177" s="295"/>
      <c r="I177" s="295"/>
      <c r="J177" s="295"/>
      <c r="K177" s="295"/>
      <c r="L177" s="430"/>
      <c r="M177" s="430"/>
      <c r="N177" s="430"/>
      <c r="O177" s="430"/>
      <c r="P177" s="430"/>
      <c r="Q177" s="430"/>
      <c r="R177" s="430"/>
      <c r="S177" s="430"/>
    </row>
    <row r="178" spans="1:19" ht="18.75">
      <c r="A178" s="293"/>
      <c r="B178" s="294"/>
      <c r="C178" s="293"/>
      <c r="D178" s="295"/>
      <c r="E178" s="295"/>
      <c r="F178" s="295"/>
      <c r="G178" s="295"/>
      <c r="H178" s="295"/>
      <c r="I178" s="295"/>
      <c r="J178" s="295"/>
      <c r="K178" s="295"/>
      <c r="L178" s="430"/>
      <c r="M178" s="430"/>
      <c r="N178" s="430"/>
      <c r="O178" s="430"/>
      <c r="P178" s="430"/>
      <c r="Q178" s="430"/>
      <c r="R178" s="430"/>
      <c r="S178" s="430"/>
    </row>
    <row r="179" spans="1:19" ht="18.75">
      <c r="A179" s="293"/>
      <c r="B179" s="294"/>
      <c r="C179" s="293"/>
      <c r="D179" s="295"/>
      <c r="E179" s="295"/>
      <c r="F179" s="295"/>
      <c r="G179" s="295"/>
      <c r="H179" s="295"/>
      <c r="I179" s="295"/>
      <c r="J179" s="295"/>
      <c r="K179" s="295"/>
      <c r="L179" s="430"/>
      <c r="M179" s="430"/>
      <c r="N179" s="430"/>
      <c r="O179" s="430"/>
      <c r="P179" s="430"/>
      <c r="Q179" s="430"/>
      <c r="R179" s="430"/>
      <c r="S179" s="430"/>
    </row>
    <row r="180" spans="1:19" ht="18.75">
      <c r="A180" s="293"/>
      <c r="B180" s="294"/>
      <c r="C180" s="293"/>
      <c r="D180" s="295"/>
      <c r="E180" s="295"/>
      <c r="F180" s="295"/>
      <c r="G180" s="295"/>
      <c r="H180" s="295"/>
      <c r="I180" s="295"/>
      <c r="J180" s="295"/>
      <c r="K180" s="295"/>
      <c r="L180" s="430"/>
      <c r="M180" s="430"/>
      <c r="N180" s="430"/>
      <c r="O180" s="430"/>
      <c r="P180" s="430"/>
      <c r="Q180" s="430"/>
      <c r="R180" s="430"/>
      <c r="S180" s="430"/>
    </row>
    <row r="181" spans="1:19" ht="18.75">
      <c r="A181" s="293"/>
      <c r="B181" s="294"/>
      <c r="C181" s="293"/>
      <c r="D181" s="295"/>
      <c r="E181" s="295"/>
      <c r="F181" s="295"/>
      <c r="G181" s="295"/>
      <c r="H181" s="295"/>
      <c r="I181" s="295"/>
      <c r="J181" s="295"/>
      <c r="K181" s="295"/>
      <c r="L181" s="430"/>
      <c r="M181" s="430"/>
      <c r="N181" s="430"/>
      <c r="O181" s="430"/>
      <c r="P181" s="430"/>
      <c r="Q181" s="430"/>
      <c r="R181" s="430"/>
      <c r="S181" s="430"/>
    </row>
    <row r="182" spans="1:19" ht="18.75">
      <c r="A182" s="293"/>
      <c r="B182" s="294"/>
      <c r="C182" s="293"/>
      <c r="D182" s="295"/>
      <c r="E182" s="295"/>
      <c r="F182" s="295"/>
      <c r="G182" s="295"/>
      <c r="H182" s="295"/>
      <c r="I182" s="295"/>
      <c r="J182" s="295"/>
      <c r="K182" s="295"/>
      <c r="L182" s="430"/>
      <c r="M182" s="430"/>
      <c r="N182" s="430"/>
      <c r="O182" s="430"/>
      <c r="P182" s="430"/>
      <c r="Q182" s="430"/>
      <c r="R182" s="430"/>
      <c r="S182" s="430"/>
    </row>
    <row r="183" spans="1:19" ht="18.75">
      <c r="A183" s="293"/>
      <c r="B183" s="294"/>
      <c r="C183" s="293"/>
      <c r="D183" s="295"/>
      <c r="E183" s="295"/>
      <c r="F183" s="295"/>
      <c r="G183" s="295"/>
      <c r="H183" s="295"/>
      <c r="I183" s="295"/>
      <c r="J183" s="295"/>
      <c r="K183" s="295"/>
      <c r="L183" s="430"/>
      <c r="M183" s="430"/>
      <c r="N183" s="430"/>
      <c r="O183" s="430"/>
      <c r="P183" s="430"/>
      <c r="Q183" s="430"/>
      <c r="R183" s="430"/>
      <c r="S183" s="430"/>
    </row>
    <row r="184" spans="1:19" ht="18.75">
      <c r="A184" s="293"/>
      <c r="B184" s="294"/>
      <c r="C184" s="293"/>
      <c r="D184" s="295"/>
      <c r="E184" s="295"/>
      <c r="F184" s="295"/>
      <c r="G184" s="295"/>
      <c r="H184" s="295"/>
      <c r="I184" s="295"/>
      <c r="J184" s="295"/>
      <c r="K184" s="295"/>
      <c r="L184" s="430"/>
      <c r="M184" s="430"/>
      <c r="N184" s="430"/>
      <c r="O184" s="430"/>
      <c r="P184" s="430"/>
      <c r="Q184" s="430"/>
      <c r="R184" s="430"/>
      <c r="S184" s="430"/>
    </row>
    <row r="185" spans="1:19" ht="18.75">
      <c r="A185" s="293"/>
      <c r="B185" s="294"/>
      <c r="C185" s="293"/>
      <c r="D185" s="295"/>
      <c r="E185" s="295"/>
      <c r="F185" s="295"/>
      <c r="G185" s="295"/>
      <c r="H185" s="295"/>
      <c r="I185" s="295"/>
      <c r="J185" s="295"/>
      <c r="K185" s="295"/>
      <c r="L185" s="430"/>
      <c r="M185" s="430"/>
      <c r="N185" s="430"/>
      <c r="O185" s="430"/>
      <c r="P185" s="430"/>
      <c r="Q185" s="430"/>
      <c r="R185" s="430"/>
      <c r="S185" s="430"/>
    </row>
    <row r="186" spans="1:19" ht="18.75">
      <c r="A186" s="293"/>
      <c r="B186" s="294"/>
      <c r="C186" s="293"/>
      <c r="D186" s="295"/>
      <c r="E186" s="295"/>
      <c r="F186" s="295"/>
      <c r="G186" s="295"/>
      <c r="H186" s="295"/>
      <c r="I186" s="295"/>
      <c r="J186" s="295"/>
      <c r="K186" s="295"/>
      <c r="L186" s="430"/>
      <c r="M186" s="430"/>
      <c r="N186" s="430"/>
      <c r="O186" s="430"/>
      <c r="P186" s="430"/>
      <c r="Q186" s="430"/>
      <c r="R186" s="430"/>
      <c r="S186" s="430"/>
    </row>
    <row r="187" spans="1:19" ht="18.75">
      <c r="A187" s="293"/>
      <c r="B187" s="294"/>
      <c r="C187" s="293"/>
      <c r="D187" s="295"/>
      <c r="E187" s="295"/>
      <c r="F187" s="295"/>
      <c r="G187" s="295"/>
      <c r="H187" s="295"/>
      <c r="I187" s="295"/>
      <c r="J187" s="295"/>
      <c r="K187" s="295"/>
      <c r="L187" s="430"/>
      <c r="M187" s="430"/>
      <c r="N187" s="430"/>
      <c r="O187" s="430"/>
      <c r="P187" s="430"/>
      <c r="Q187" s="430"/>
      <c r="R187" s="430"/>
      <c r="S187" s="430"/>
    </row>
    <row r="188" spans="1:19" ht="18.75">
      <c r="A188" s="293"/>
      <c r="B188" s="294"/>
      <c r="C188" s="293"/>
      <c r="D188" s="295"/>
      <c r="E188" s="295"/>
      <c r="F188" s="295"/>
      <c r="G188" s="295"/>
      <c r="H188" s="295"/>
      <c r="I188" s="295"/>
      <c r="J188" s="295"/>
      <c r="K188" s="295"/>
      <c r="L188" s="430"/>
      <c r="M188" s="430"/>
      <c r="N188" s="430"/>
      <c r="O188" s="430"/>
      <c r="P188" s="430"/>
      <c r="Q188" s="430"/>
      <c r="R188" s="430"/>
      <c r="S188" s="430"/>
    </row>
    <row r="189" spans="1:19" ht="18.75">
      <c r="A189" s="293"/>
      <c r="B189" s="294"/>
      <c r="C189" s="293"/>
      <c r="D189" s="295"/>
      <c r="E189" s="295"/>
      <c r="F189" s="295"/>
      <c r="G189" s="295"/>
      <c r="H189" s="295"/>
      <c r="I189" s="295"/>
      <c r="J189" s="295"/>
      <c r="K189" s="295"/>
      <c r="L189" s="430"/>
      <c r="M189" s="430"/>
      <c r="N189" s="430"/>
      <c r="O189" s="430"/>
      <c r="P189" s="430"/>
      <c r="Q189" s="430"/>
      <c r="R189" s="430"/>
      <c r="S189" s="430"/>
    </row>
    <row r="190" spans="1:19" ht="18.75">
      <c r="A190" s="293"/>
      <c r="B190" s="294"/>
      <c r="C190" s="293"/>
      <c r="D190" s="295"/>
      <c r="E190" s="295"/>
      <c r="F190" s="295"/>
      <c r="G190" s="295"/>
      <c r="H190" s="295"/>
      <c r="I190" s="295"/>
      <c r="J190" s="295"/>
      <c r="K190" s="295"/>
      <c r="L190" s="430"/>
      <c r="M190" s="430"/>
      <c r="N190" s="430"/>
      <c r="O190" s="430"/>
      <c r="P190" s="430"/>
      <c r="Q190" s="430"/>
      <c r="R190" s="430"/>
      <c r="S190" s="430"/>
    </row>
    <row r="191" spans="1:19" ht="18.75">
      <c r="A191" s="293"/>
      <c r="B191" s="294"/>
      <c r="C191" s="293"/>
      <c r="D191" s="295"/>
      <c r="E191" s="295"/>
      <c r="F191" s="295"/>
      <c r="G191" s="295"/>
      <c r="H191" s="295"/>
      <c r="I191" s="295"/>
      <c r="J191" s="295"/>
      <c r="K191" s="295"/>
      <c r="L191" s="430"/>
      <c r="M191" s="430"/>
      <c r="N191" s="430"/>
      <c r="O191" s="430"/>
      <c r="P191" s="430"/>
      <c r="Q191" s="430"/>
      <c r="R191" s="430"/>
      <c r="S191" s="430"/>
    </row>
    <row r="192" spans="1:19" ht="18.75">
      <c r="A192" s="293"/>
      <c r="B192" s="294"/>
      <c r="C192" s="293"/>
      <c r="D192" s="295"/>
      <c r="E192" s="295"/>
      <c r="F192" s="295"/>
      <c r="G192" s="295"/>
      <c r="H192" s="295"/>
      <c r="I192" s="295"/>
      <c r="J192" s="295"/>
      <c r="K192" s="295"/>
      <c r="L192" s="430"/>
      <c r="M192" s="430"/>
      <c r="N192" s="430"/>
      <c r="O192" s="430"/>
      <c r="P192" s="430"/>
      <c r="Q192" s="430"/>
      <c r="R192" s="430"/>
      <c r="S192" s="430"/>
    </row>
    <row r="193" spans="1:19" ht="18.75">
      <c r="A193" s="293"/>
      <c r="B193" s="294"/>
      <c r="C193" s="293"/>
      <c r="D193" s="295"/>
      <c r="E193" s="295"/>
      <c r="F193" s="295"/>
      <c r="G193" s="295"/>
      <c r="H193" s="295"/>
      <c r="I193" s="295"/>
      <c r="J193" s="295"/>
      <c r="K193" s="295"/>
      <c r="L193" s="430"/>
      <c r="M193" s="430"/>
      <c r="N193" s="430"/>
      <c r="O193" s="430"/>
      <c r="P193" s="430"/>
      <c r="Q193" s="430"/>
      <c r="R193" s="430"/>
      <c r="S193" s="430"/>
    </row>
    <row r="194" spans="1:19" ht="18.75">
      <c r="A194" s="293"/>
      <c r="B194" s="294"/>
      <c r="C194" s="293"/>
      <c r="D194" s="295"/>
      <c r="E194" s="295"/>
      <c r="F194" s="295"/>
      <c r="G194" s="295"/>
      <c r="H194" s="295"/>
      <c r="I194" s="295"/>
      <c r="J194" s="295"/>
      <c r="K194" s="295"/>
      <c r="L194" s="430"/>
      <c r="M194" s="430"/>
      <c r="N194" s="430"/>
      <c r="O194" s="430"/>
      <c r="P194" s="430"/>
      <c r="Q194" s="430"/>
      <c r="R194" s="430"/>
      <c r="S194" s="430"/>
    </row>
    <row r="195" spans="1:19" ht="18.75">
      <c r="A195" s="293"/>
      <c r="B195" s="294"/>
      <c r="C195" s="293"/>
      <c r="D195" s="295"/>
      <c r="E195" s="295"/>
      <c r="F195" s="295"/>
      <c r="G195" s="295"/>
      <c r="H195" s="295"/>
      <c r="I195" s="295"/>
      <c r="J195" s="295"/>
      <c r="K195" s="295"/>
      <c r="L195" s="430"/>
      <c r="M195" s="430"/>
      <c r="N195" s="430"/>
      <c r="O195" s="430"/>
      <c r="P195" s="430"/>
      <c r="Q195" s="430"/>
      <c r="R195" s="430"/>
      <c r="S195" s="430"/>
    </row>
    <row r="196" spans="1:19" ht="18.75">
      <c r="A196" s="293"/>
      <c r="B196" s="294"/>
      <c r="C196" s="293"/>
      <c r="D196" s="295"/>
      <c r="E196" s="295"/>
      <c r="F196" s="295"/>
      <c r="G196" s="295"/>
      <c r="H196" s="295"/>
      <c r="I196" s="295"/>
      <c r="J196" s="295"/>
      <c r="K196" s="295"/>
      <c r="L196" s="430"/>
      <c r="M196" s="430"/>
      <c r="N196" s="430"/>
      <c r="O196" s="430"/>
      <c r="P196" s="430"/>
      <c r="Q196" s="430"/>
      <c r="R196" s="430"/>
      <c r="S196" s="430"/>
    </row>
    <row r="197" spans="1:19" ht="18.75">
      <c r="A197" s="293"/>
      <c r="B197" s="294"/>
      <c r="C197" s="293"/>
      <c r="D197" s="295"/>
      <c r="E197" s="295"/>
      <c r="F197" s="295"/>
      <c r="G197" s="295"/>
      <c r="H197" s="295"/>
      <c r="I197" s="295"/>
      <c r="J197" s="295"/>
      <c r="K197" s="295"/>
      <c r="L197" s="430"/>
      <c r="M197" s="430"/>
      <c r="N197" s="430"/>
      <c r="O197" s="430"/>
      <c r="P197" s="430"/>
      <c r="Q197" s="430"/>
      <c r="R197" s="430"/>
      <c r="S197" s="430"/>
    </row>
    <row r="198" spans="1:19" ht="18.75">
      <c r="A198" s="293"/>
      <c r="B198" s="294"/>
      <c r="C198" s="293"/>
      <c r="D198" s="295"/>
      <c r="E198" s="295"/>
      <c r="F198" s="295"/>
      <c r="G198" s="295"/>
      <c r="H198" s="295"/>
      <c r="I198" s="295"/>
      <c r="J198" s="295"/>
      <c r="K198" s="295"/>
      <c r="L198" s="430"/>
      <c r="M198" s="430"/>
      <c r="N198" s="430"/>
      <c r="O198" s="430"/>
      <c r="P198" s="430"/>
      <c r="Q198" s="430"/>
      <c r="R198" s="430"/>
      <c r="S198" s="430"/>
    </row>
  </sheetData>
  <sheetProtection/>
  <mergeCells count="15">
    <mergeCell ref="O6:O7"/>
    <mergeCell ref="D6:K6"/>
    <mergeCell ref="L6:L7"/>
    <mergeCell ref="M6:M7"/>
    <mergeCell ref="N6:N7"/>
    <mergeCell ref="D1:O2"/>
    <mergeCell ref="T6:T7"/>
    <mergeCell ref="U6:U7"/>
    <mergeCell ref="A4:S4"/>
    <mergeCell ref="A6:A7"/>
    <mergeCell ref="P6:P7"/>
    <mergeCell ref="Q6:Q7"/>
    <mergeCell ref="R6:R7"/>
    <mergeCell ref="S6:S7"/>
    <mergeCell ref="C6:C7"/>
  </mergeCells>
  <printOptions/>
  <pageMargins left="0.75" right="0.17" top="0.17" bottom="0.17" header="0.5" footer="0.17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25">
      <selection activeCell="A25" sqref="A25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  <col min="10" max="10" width="17.375" style="0" customWidth="1"/>
    <col min="11" max="11" width="7.625" style="0" customWidth="1"/>
  </cols>
  <sheetData>
    <row r="1" spans="2:11" ht="27" customHeight="1">
      <c r="B1" s="490" t="s">
        <v>45</v>
      </c>
      <c r="C1" s="491"/>
      <c r="D1" s="491"/>
      <c r="E1" s="491"/>
      <c r="F1" s="491"/>
      <c r="G1" s="491"/>
      <c r="H1" s="491"/>
      <c r="I1" s="491"/>
      <c r="J1" s="491"/>
      <c r="K1" s="491"/>
    </row>
    <row r="2" spans="2:9" ht="12.75">
      <c r="B2" s="472"/>
      <c r="C2" s="472"/>
      <c r="D2" s="472"/>
      <c r="E2" s="472"/>
      <c r="F2" s="446"/>
      <c r="G2" s="446"/>
      <c r="H2" s="446"/>
      <c r="I2" s="446"/>
    </row>
    <row r="3" spans="1:9" ht="27.75" customHeight="1">
      <c r="A3" s="492" t="s">
        <v>236</v>
      </c>
      <c r="B3" s="492"/>
      <c r="C3" s="492"/>
      <c r="D3" s="492"/>
      <c r="E3" s="492"/>
      <c r="F3" s="492"/>
      <c r="G3" s="492"/>
      <c r="H3" s="492"/>
      <c r="I3" s="492"/>
    </row>
    <row r="4" spans="1:9" ht="13.5" thickBot="1">
      <c r="A4" s="1"/>
      <c r="B4" s="1"/>
      <c r="C4" s="2"/>
      <c r="D4" s="2"/>
      <c r="E4" s="4"/>
      <c r="F4" s="4"/>
      <c r="G4" s="4"/>
      <c r="H4" s="4"/>
      <c r="I4" s="3" t="s">
        <v>160</v>
      </c>
    </row>
    <row r="5" spans="1:11" ht="12.75" customHeight="1">
      <c r="A5" s="493" t="s">
        <v>58</v>
      </c>
      <c r="B5" s="495" t="s">
        <v>114</v>
      </c>
      <c r="C5" s="497" t="s">
        <v>59</v>
      </c>
      <c r="D5" s="499" t="s">
        <v>69</v>
      </c>
      <c r="E5" s="501" t="s">
        <v>79</v>
      </c>
      <c r="F5" s="502"/>
      <c r="G5" s="503"/>
      <c r="H5" s="510" t="s">
        <v>80</v>
      </c>
      <c r="I5" s="487" t="s">
        <v>86</v>
      </c>
      <c r="J5" s="487" t="s">
        <v>44</v>
      </c>
      <c r="K5" s="487" t="s">
        <v>42</v>
      </c>
    </row>
    <row r="6" spans="1:11" ht="12.75">
      <c r="A6" s="494"/>
      <c r="B6" s="496"/>
      <c r="C6" s="498"/>
      <c r="D6" s="500"/>
      <c r="E6" s="504"/>
      <c r="F6" s="505"/>
      <c r="G6" s="506"/>
      <c r="H6" s="511"/>
      <c r="I6" s="488"/>
      <c r="J6" s="488"/>
      <c r="K6" s="488"/>
    </row>
    <row r="7" spans="1:11" ht="12.75">
      <c r="A7" s="494"/>
      <c r="B7" s="496"/>
      <c r="C7" s="498"/>
      <c r="D7" s="500"/>
      <c r="E7" s="504"/>
      <c r="F7" s="505"/>
      <c r="G7" s="506"/>
      <c r="H7" s="511"/>
      <c r="I7" s="488"/>
      <c r="J7" s="488"/>
      <c r="K7" s="488"/>
    </row>
    <row r="8" spans="1:11" ht="12.75">
      <c r="A8" s="494"/>
      <c r="B8" s="496"/>
      <c r="C8" s="498"/>
      <c r="D8" s="500"/>
      <c r="E8" s="504"/>
      <c r="F8" s="505"/>
      <c r="G8" s="506"/>
      <c r="H8" s="511"/>
      <c r="I8" s="488"/>
      <c r="J8" s="488"/>
      <c r="K8" s="488"/>
    </row>
    <row r="9" spans="1:11" ht="12.75">
      <c r="A9" s="494"/>
      <c r="B9" s="496"/>
      <c r="C9" s="498"/>
      <c r="D9" s="500"/>
      <c r="E9" s="504"/>
      <c r="F9" s="505"/>
      <c r="G9" s="506"/>
      <c r="H9" s="511"/>
      <c r="I9" s="488"/>
      <c r="J9" s="488"/>
      <c r="K9" s="488"/>
    </row>
    <row r="10" spans="1:11" ht="12.75">
      <c r="A10" s="494"/>
      <c r="B10" s="496"/>
      <c r="C10" s="498"/>
      <c r="D10" s="500"/>
      <c r="E10" s="507"/>
      <c r="F10" s="508"/>
      <c r="G10" s="509"/>
      <c r="H10" s="511"/>
      <c r="I10" s="489"/>
      <c r="J10" s="489"/>
      <c r="K10" s="489"/>
    </row>
    <row r="11" spans="1:11" ht="37.5">
      <c r="A11" s="154" t="s">
        <v>113</v>
      </c>
      <c r="B11" s="155" t="s">
        <v>115</v>
      </c>
      <c r="C11" s="131"/>
      <c r="D11" s="35"/>
      <c r="E11" s="156"/>
      <c r="F11" s="156"/>
      <c r="G11" s="156"/>
      <c r="H11" s="36"/>
      <c r="I11" s="37">
        <f>I274</f>
        <v>467263000</v>
      </c>
      <c r="J11" s="37">
        <f>J274</f>
        <v>99111421.44000001</v>
      </c>
      <c r="K11" s="469">
        <f>J11/I11*100</f>
        <v>21.211057036401343</v>
      </c>
    </row>
    <row r="12" spans="1:11" ht="18.75">
      <c r="A12" s="186" t="s">
        <v>75</v>
      </c>
      <c r="B12" s="183" t="s">
        <v>115</v>
      </c>
      <c r="C12" s="185" t="s">
        <v>60</v>
      </c>
      <c r="D12" s="185"/>
      <c r="E12" s="185"/>
      <c r="F12" s="185"/>
      <c r="G12" s="185"/>
      <c r="H12" s="185"/>
      <c r="I12" s="27">
        <f>I13+I17+I45+I49</f>
        <v>23813544.58</v>
      </c>
      <c r="J12" s="27">
        <f>J13+J17+J45+J49</f>
        <v>5096441.45</v>
      </c>
      <c r="K12" s="469">
        <f aca="true" t="shared" si="0" ref="K12:K75">J12/I12*100</f>
        <v>21.401439978323463</v>
      </c>
    </row>
    <row r="13" spans="1:11" ht="32.25" customHeight="1">
      <c r="A13" s="71" t="s">
        <v>119</v>
      </c>
      <c r="B13" s="182" t="s">
        <v>115</v>
      </c>
      <c r="C13" s="52" t="s">
        <v>60</v>
      </c>
      <c r="D13" s="6" t="s">
        <v>70</v>
      </c>
      <c r="E13" s="6"/>
      <c r="F13" s="6"/>
      <c r="G13" s="6"/>
      <c r="H13" s="132"/>
      <c r="I13" s="26">
        <f>I14</f>
        <v>369000</v>
      </c>
      <c r="J13" s="26">
        <f>J14</f>
        <v>30035</v>
      </c>
      <c r="K13" s="469">
        <f t="shared" si="0"/>
        <v>8.139566395663957</v>
      </c>
    </row>
    <row r="14" spans="1:11" ht="35.25" customHeight="1">
      <c r="A14" s="72" t="s">
        <v>129</v>
      </c>
      <c r="B14" s="182" t="s">
        <v>115</v>
      </c>
      <c r="C14" s="51" t="s">
        <v>60</v>
      </c>
      <c r="D14" s="12" t="s">
        <v>70</v>
      </c>
      <c r="E14" s="12" t="s">
        <v>130</v>
      </c>
      <c r="F14" s="12" t="s">
        <v>85</v>
      </c>
      <c r="G14" s="12" t="s">
        <v>85</v>
      </c>
      <c r="H14" s="98"/>
      <c r="I14" s="24">
        <f>I15</f>
        <v>369000</v>
      </c>
      <c r="J14" s="24">
        <f>J15</f>
        <v>30035</v>
      </c>
      <c r="K14" s="469">
        <f t="shared" si="0"/>
        <v>8.139566395663957</v>
      </c>
    </row>
    <row r="15" spans="1:11" ht="14.25" customHeight="1">
      <c r="A15" s="47" t="s">
        <v>55</v>
      </c>
      <c r="B15" s="182" t="s">
        <v>115</v>
      </c>
      <c r="C15" s="54" t="s">
        <v>60</v>
      </c>
      <c r="D15" s="42" t="s">
        <v>70</v>
      </c>
      <c r="E15" s="42" t="s">
        <v>130</v>
      </c>
      <c r="F15" s="42" t="s">
        <v>71</v>
      </c>
      <c r="G15" s="42" t="s">
        <v>85</v>
      </c>
      <c r="H15" s="99"/>
      <c r="I15" s="43">
        <f>SUM(I16:I16)</f>
        <v>369000</v>
      </c>
      <c r="J15" s="43">
        <f>SUM(J16:J16)</f>
        <v>30035</v>
      </c>
      <c r="K15" s="469">
        <f t="shared" si="0"/>
        <v>8.139566395663957</v>
      </c>
    </row>
    <row r="16" spans="1:11" ht="19.5" customHeight="1">
      <c r="A16" s="73" t="s">
        <v>131</v>
      </c>
      <c r="B16" s="182" t="s">
        <v>115</v>
      </c>
      <c r="C16" s="53" t="s">
        <v>60</v>
      </c>
      <c r="D16" s="7" t="s">
        <v>70</v>
      </c>
      <c r="E16" s="7" t="s">
        <v>130</v>
      </c>
      <c r="F16" s="7" t="s">
        <v>71</v>
      </c>
      <c r="G16" s="7" t="s">
        <v>85</v>
      </c>
      <c r="H16" s="97" t="s">
        <v>139</v>
      </c>
      <c r="I16" s="25">
        <v>369000</v>
      </c>
      <c r="J16" s="25">
        <v>30035</v>
      </c>
      <c r="K16" s="469">
        <f t="shared" si="0"/>
        <v>8.139566395663957</v>
      </c>
    </row>
    <row r="17" spans="1:11" ht="30.75" customHeight="1">
      <c r="A17" s="38" t="s">
        <v>105</v>
      </c>
      <c r="B17" s="182" t="s">
        <v>115</v>
      </c>
      <c r="C17" s="52" t="s">
        <v>60</v>
      </c>
      <c r="D17" s="6" t="s">
        <v>71</v>
      </c>
      <c r="E17" s="6"/>
      <c r="F17" s="6"/>
      <c r="G17" s="6"/>
      <c r="H17" s="132"/>
      <c r="I17" s="26">
        <f>I18+I28+I29+I33+I34+I37+I39+I41+I43</f>
        <v>16808000</v>
      </c>
      <c r="J17" s="26">
        <f>J18+J28+J29+J33+J34+J37+J39+J41+J43</f>
        <v>3833356.62</v>
      </c>
      <c r="K17" s="469">
        <f t="shared" si="0"/>
        <v>22.806738576868156</v>
      </c>
    </row>
    <row r="18" spans="1:11" ht="27" customHeight="1">
      <c r="A18" s="74" t="s">
        <v>129</v>
      </c>
      <c r="B18" s="182" t="s">
        <v>115</v>
      </c>
      <c r="C18" s="51" t="s">
        <v>60</v>
      </c>
      <c r="D18" s="12" t="s">
        <v>71</v>
      </c>
      <c r="E18" s="12" t="s">
        <v>130</v>
      </c>
      <c r="F18" s="12" t="s">
        <v>85</v>
      </c>
      <c r="G18" s="12" t="s">
        <v>85</v>
      </c>
      <c r="H18" s="98"/>
      <c r="I18" s="24">
        <f>I19+I25</f>
        <v>15568000</v>
      </c>
      <c r="J18" s="24">
        <f>J19+J25</f>
        <v>3465766.18</v>
      </c>
      <c r="K18" s="469">
        <f t="shared" si="0"/>
        <v>22.26211575025694</v>
      </c>
    </row>
    <row r="19" spans="1:11" ht="16.5" customHeight="1">
      <c r="A19" s="47" t="s">
        <v>55</v>
      </c>
      <c r="B19" s="182" t="s">
        <v>115</v>
      </c>
      <c r="C19" s="54" t="s">
        <v>60</v>
      </c>
      <c r="D19" s="42" t="s">
        <v>71</v>
      </c>
      <c r="E19" s="42" t="s">
        <v>130</v>
      </c>
      <c r="F19" s="42" t="s">
        <v>71</v>
      </c>
      <c r="G19" s="42" t="s">
        <v>85</v>
      </c>
      <c r="H19" s="99"/>
      <c r="I19" s="43">
        <f>SUM(I20:I24)</f>
        <v>15388000</v>
      </c>
      <c r="J19" s="43">
        <f>SUM(J20:J24)</f>
        <v>3465766.18</v>
      </c>
      <c r="K19" s="469">
        <f t="shared" si="0"/>
        <v>22.52252521445282</v>
      </c>
    </row>
    <row r="20" spans="1:11" ht="17.25" customHeight="1">
      <c r="A20" s="113" t="s">
        <v>131</v>
      </c>
      <c r="B20" s="182" t="s">
        <v>115</v>
      </c>
      <c r="C20" s="53" t="s">
        <v>60</v>
      </c>
      <c r="D20" s="7" t="s">
        <v>71</v>
      </c>
      <c r="E20" s="7" t="s">
        <v>130</v>
      </c>
      <c r="F20" s="7" t="s">
        <v>71</v>
      </c>
      <c r="G20" s="7" t="s">
        <v>85</v>
      </c>
      <c r="H20" s="97" t="s">
        <v>139</v>
      </c>
      <c r="I20" s="25">
        <f>15299000-281000</f>
        <v>15018000</v>
      </c>
      <c r="J20" s="25">
        <v>3403650.54</v>
      </c>
      <c r="K20" s="469">
        <f t="shared" si="0"/>
        <v>22.663807031562126</v>
      </c>
    </row>
    <row r="21" spans="1:11" ht="112.5" customHeight="1">
      <c r="A21" s="188" t="s">
        <v>230</v>
      </c>
      <c r="B21" s="182" t="s">
        <v>115</v>
      </c>
      <c r="C21" s="53" t="s">
        <v>60</v>
      </c>
      <c r="D21" s="7" t="s">
        <v>71</v>
      </c>
      <c r="E21" s="7" t="s">
        <v>130</v>
      </c>
      <c r="F21" s="7" t="s">
        <v>71</v>
      </c>
      <c r="G21" s="7" t="s">
        <v>60</v>
      </c>
      <c r="H21" s="97" t="s">
        <v>139</v>
      </c>
      <c r="I21" s="25">
        <v>40000</v>
      </c>
      <c r="J21" s="25"/>
      <c r="K21" s="469">
        <f t="shared" si="0"/>
        <v>0</v>
      </c>
    </row>
    <row r="22" spans="1:11" ht="34.5" customHeight="1">
      <c r="A22" s="73" t="s">
        <v>166</v>
      </c>
      <c r="B22" s="187" t="s">
        <v>115</v>
      </c>
      <c r="C22" s="53" t="s">
        <v>60</v>
      </c>
      <c r="D22" s="7" t="s">
        <v>71</v>
      </c>
      <c r="E22" s="7" t="s">
        <v>130</v>
      </c>
      <c r="F22" s="7" t="s">
        <v>71</v>
      </c>
      <c r="G22" s="7" t="s">
        <v>68</v>
      </c>
      <c r="H22" s="97" t="s">
        <v>139</v>
      </c>
      <c r="I22" s="25">
        <v>290000</v>
      </c>
      <c r="J22" s="25">
        <v>62115.64</v>
      </c>
      <c r="K22" s="469">
        <f t="shared" si="0"/>
        <v>21.41918620689655</v>
      </c>
    </row>
    <row r="23" spans="1:11" ht="40.5" customHeight="1">
      <c r="A23" s="113" t="s">
        <v>231</v>
      </c>
      <c r="B23" s="187" t="s">
        <v>115</v>
      </c>
      <c r="C23" s="53" t="s">
        <v>60</v>
      </c>
      <c r="D23" s="7" t="s">
        <v>71</v>
      </c>
      <c r="E23" s="7" t="s">
        <v>130</v>
      </c>
      <c r="F23" s="7" t="s">
        <v>71</v>
      </c>
      <c r="G23" s="7" t="s">
        <v>70</v>
      </c>
      <c r="H23" s="97" t="s">
        <v>139</v>
      </c>
      <c r="I23" s="25">
        <v>20000</v>
      </c>
      <c r="J23" s="25"/>
      <c r="K23" s="469">
        <f t="shared" si="0"/>
        <v>0</v>
      </c>
    </row>
    <row r="24" spans="1:11" ht="145.5" customHeight="1">
      <c r="A24" s="514" t="s">
        <v>288</v>
      </c>
      <c r="B24" s="182" t="s">
        <v>115</v>
      </c>
      <c r="C24" s="92" t="s">
        <v>60</v>
      </c>
      <c r="D24" s="7" t="s">
        <v>71</v>
      </c>
      <c r="E24" s="7" t="s">
        <v>130</v>
      </c>
      <c r="F24" s="7" t="s">
        <v>71</v>
      </c>
      <c r="G24" s="7" t="s">
        <v>61</v>
      </c>
      <c r="H24" s="97" t="s">
        <v>139</v>
      </c>
      <c r="I24" s="25">
        <v>20000</v>
      </c>
      <c r="J24" s="25"/>
      <c r="K24" s="469">
        <f t="shared" si="0"/>
        <v>0</v>
      </c>
    </row>
    <row r="25" spans="1:11" ht="31.5" customHeight="1">
      <c r="A25" s="47" t="s">
        <v>116</v>
      </c>
      <c r="B25" s="182" t="s">
        <v>115</v>
      </c>
      <c r="C25" s="54" t="s">
        <v>60</v>
      </c>
      <c r="D25" s="42" t="s">
        <v>71</v>
      </c>
      <c r="E25" s="42" t="s">
        <v>130</v>
      </c>
      <c r="F25" s="42" t="s">
        <v>63</v>
      </c>
      <c r="G25" s="42" t="s">
        <v>85</v>
      </c>
      <c r="H25" s="99"/>
      <c r="I25" s="43">
        <f>I26</f>
        <v>180000</v>
      </c>
      <c r="J25" s="43">
        <f>J26</f>
        <v>0</v>
      </c>
      <c r="K25" s="469">
        <f t="shared" si="0"/>
        <v>0</v>
      </c>
    </row>
    <row r="26" spans="1:11" ht="21.75" customHeight="1">
      <c r="A26" s="113" t="s">
        <v>131</v>
      </c>
      <c r="B26" s="182" t="s">
        <v>115</v>
      </c>
      <c r="C26" s="92" t="s">
        <v>60</v>
      </c>
      <c r="D26" s="7" t="s">
        <v>71</v>
      </c>
      <c r="E26" s="7" t="s">
        <v>130</v>
      </c>
      <c r="F26" s="7" t="s">
        <v>63</v>
      </c>
      <c r="G26" s="7" t="s">
        <v>85</v>
      </c>
      <c r="H26" s="97" t="s">
        <v>139</v>
      </c>
      <c r="I26" s="25">
        <v>180000</v>
      </c>
      <c r="J26" s="25"/>
      <c r="K26" s="469">
        <f t="shared" si="0"/>
        <v>0</v>
      </c>
    </row>
    <row r="27" spans="1:11" ht="30.75" customHeight="1">
      <c r="A27" s="112" t="s">
        <v>164</v>
      </c>
      <c r="B27" s="182" t="s">
        <v>115</v>
      </c>
      <c r="C27" s="54" t="s">
        <v>60</v>
      </c>
      <c r="D27" s="42" t="s">
        <v>71</v>
      </c>
      <c r="E27" s="42" t="s">
        <v>204</v>
      </c>
      <c r="F27" s="42" t="s">
        <v>71</v>
      </c>
      <c r="G27" s="42" t="s">
        <v>85</v>
      </c>
      <c r="H27" s="99"/>
      <c r="I27" s="43">
        <f>I28</f>
        <v>346000</v>
      </c>
      <c r="J27" s="43">
        <f>J28</f>
        <v>78433.71</v>
      </c>
      <c r="K27" s="469">
        <f t="shared" si="0"/>
        <v>22.66870231213873</v>
      </c>
    </row>
    <row r="28" spans="1:11" ht="18.75" customHeight="1">
      <c r="A28" s="76" t="s">
        <v>131</v>
      </c>
      <c r="B28" s="182" t="s">
        <v>115</v>
      </c>
      <c r="C28" s="53" t="s">
        <v>60</v>
      </c>
      <c r="D28" s="7" t="s">
        <v>71</v>
      </c>
      <c r="E28" s="7" t="s">
        <v>204</v>
      </c>
      <c r="F28" s="7" t="s">
        <v>71</v>
      </c>
      <c r="G28" s="7" t="s">
        <v>85</v>
      </c>
      <c r="H28" s="97" t="s">
        <v>139</v>
      </c>
      <c r="I28" s="25">
        <v>346000</v>
      </c>
      <c r="J28" s="25">
        <v>78433.71</v>
      </c>
      <c r="K28" s="469">
        <f t="shared" si="0"/>
        <v>22.66870231213873</v>
      </c>
    </row>
    <row r="29" spans="1:11" ht="17.25" customHeight="1">
      <c r="A29" s="77" t="s">
        <v>137</v>
      </c>
      <c r="B29" s="182" t="s">
        <v>115</v>
      </c>
      <c r="C29" s="54" t="s">
        <v>60</v>
      </c>
      <c r="D29" s="42" t="s">
        <v>71</v>
      </c>
      <c r="E29" s="42" t="s">
        <v>204</v>
      </c>
      <c r="F29" s="42" t="s">
        <v>67</v>
      </c>
      <c r="G29" s="42" t="s">
        <v>85</v>
      </c>
      <c r="H29" s="99"/>
      <c r="I29" s="43">
        <f>I30+I31</f>
        <v>69000</v>
      </c>
      <c r="J29" s="43">
        <f>J30+J31</f>
        <v>8598.5</v>
      </c>
      <c r="K29" s="469">
        <f t="shared" si="0"/>
        <v>12.46159420289855</v>
      </c>
    </row>
    <row r="30" spans="1:11" ht="17.25" customHeight="1">
      <c r="A30" s="76" t="s">
        <v>131</v>
      </c>
      <c r="B30" s="182" t="s">
        <v>115</v>
      </c>
      <c r="C30" s="53" t="s">
        <v>60</v>
      </c>
      <c r="D30" s="7" t="s">
        <v>71</v>
      </c>
      <c r="E30" s="7" t="s">
        <v>204</v>
      </c>
      <c r="F30" s="7" t="s">
        <v>67</v>
      </c>
      <c r="G30" s="7" t="s">
        <v>85</v>
      </c>
      <c r="H30" s="97" t="s">
        <v>139</v>
      </c>
      <c r="I30" s="25">
        <v>65000</v>
      </c>
      <c r="J30" s="25">
        <v>4598.5</v>
      </c>
      <c r="K30" s="469">
        <f t="shared" si="0"/>
        <v>7.0746153846153845</v>
      </c>
    </row>
    <row r="31" spans="1:11" ht="19.5" customHeight="1">
      <c r="A31" s="76" t="s">
        <v>253</v>
      </c>
      <c r="B31" s="182" t="s">
        <v>115</v>
      </c>
      <c r="C31" s="53" t="s">
        <v>60</v>
      </c>
      <c r="D31" s="7" t="s">
        <v>71</v>
      </c>
      <c r="E31" s="7" t="s">
        <v>204</v>
      </c>
      <c r="F31" s="7" t="s">
        <v>67</v>
      </c>
      <c r="G31" s="7" t="s">
        <v>85</v>
      </c>
      <c r="H31" s="97" t="s">
        <v>139</v>
      </c>
      <c r="I31" s="25">
        <v>4000</v>
      </c>
      <c r="J31" s="25">
        <v>4000</v>
      </c>
      <c r="K31" s="469">
        <f t="shared" si="0"/>
        <v>100</v>
      </c>
    </row>
    <row r="32" spans="1:11" ht="18.75" customHeight="1">
      <c r="A32" s="75" t="s">
        <v>165</v>
      </c>
      <c r="B32" s="182" t="s">
        <v>115</v>
      </c>
      <c r="C32" s="54" t="s">
        <v>60</v>
      </c>
      <c r="D32" s="42" t="s">
        <v>71</v>
      </c>
      <c r="E32" s="42" t="s">
        <v>204</v>
      </c>
      <c r="F32" s="42" t="s">
        <v>64</v>
      </c>
      <c r="G32" s="42" t="s">
        <v>85</v>
      </c>
      <c r="H32" s="99"/>
      <c r="I32" s="43">
        <f>I33</f>
        <v>89000</v>
      </c>
      <c r="J32" s="43">
        <f>J33</f>
        <v>14000</v>
      </c>
      <c r="K32" s="469">
        <f t="shared" si="0"/>
        <v>15.730337078651685</v>
      </c>
    </row>
    <row r="33" spans="1:11" ht="19.5" customHeight="1">
      <c r="A33" s="76" t="s">
        <v>131</v>
      </c>
      <c r="B33" s="182" t="s">
        <v>115</v>
      </c>
      <c r="C33" s="53" t="s">
        <v>60</v>
      </c>
      <c r="D33" s="7" t="s">
        <v>71</v>
      </c>
      <c r="E33" s="7" t="s">
        <v>204</v>
      </c>
      <c r="F33" s="7" t="s">
        <v>64</v>
      </c>
      <c r="G33" s="7" t="s">
        <v>85</v>
      </c>
      <c r="H33" s="97" t="s">
        <v>139</v>
      </c>
      <c r="I33" s="25">
        <v>89000</v>
      </c>
      <c r="J33" s="25">
        <v>14000</v>
      </c>
      <c r="K33" s="469">
        <f t="shared" si="0"/>
        <v>15.730337078651685</v>
      </c>
    </row>
    <row r="34" spans="1:11" ht="42.75" customHeight="1">
      <c r="A34" s="214" t="s">
        <v>229</v>
      </c>
      <c r="B34" s="182" t="s">
        <v>115</v>
      </c>
      <c r="C34" s="215" t="s">
        <v>60</v>
      </c>
      <c r="D34" s="208" t="s">
        <v>71</v>
      </c>
      <c r="E34" s="208" t="s">
        <v>204</v>
      </c>
      <c r="F34" s="208" t="s">
        <v>66</v>
      </c>
      <c r="G34" s="208" t="s">
        <v>85</v>
      </c>
      <c r="H34" s="208"/>
      <c r="I34" s="209">
        <f>I36+I35</f>
        <v>367000</v>
      </c>
      <c r="J34" s="209">
        <f>J36+J35</f>
        <v>35318.71</v>
      </c>
      <c r="K34" s="469">
        <f t="shared" si="0"/>
        <v>9.623626702997274</v>
      </c>
    </row>
    <row r="35" spans="1:11" ht="14.25" customHeight="1">
      <c r="A35" s="180" t="s">
        <v>157</v>
      </c>
      <c r="B35" s="182" t="s">
        <v>115</v>
      </c>
      <c r="C35" s="53" t="s">
        <v>60</v>
      </c>
      <c r="D35" s="7" t="s">
        <v>71</v>
      </c>
      <c r="E35" s="7" t="s">
        <v>204</v>
      </c>
      <c r="F35" s="7" t="s">
        <v>66</v>
      </c>
      <c r="G35" s="7" t="s">
        <v>85</v>
      </c>
      <c r="H35" s="97" t="s">
        <v>159</v>
      </c>
      <c r="I35" s="25">
        <v>25000</v>
      </c>
      <c r="J35" s="25">
        <v>7000</v>
      </c>
      <c r="K35" s="469">
        <f t="shared" si="0"/>
        <v>28.000000000000004</v>
      </c>
    </row>
    <row r="36" spans="1:11" ht="17.25" customHeight="1">
      <c r="A36" s="76" t="s">
        <v>131</v>
      </c>
      <c r="B36" s="182" t="s">
        <v>115</v>
      </c>
      <c r="C36" s="53" t="s">
        <v>60</v>
      </c>
      <c r="D36" s="7" t="s">
        <v>71</v>
      </c>
      <c r="E36" s="7" t="s">
        <v>204</v>
      </c>
      <c r="F36" s="7" t="s">
        <v>66</v>
      </c>
      <c r="G36" s="7" t="s">
        <v>85</v>
      </c>
      <c r="H36" s="97" t="s">
        <v>139</v>
      </c>
      <c r="I36" s="25">
        <v>342000</v>
      </c>
      <c r="J36" s="25">
        <v>28318.71</v>
      </c>
      <c r="K36" s="469">
        <f t="shared" si="0"/>
        <v>8.280324561403509</v>
      </c>
    </row>
    <row r="37" spans="1:11" ht="16.5" customHeight="1">
      <c r="A37" s="222" t="s">
        <v>239</v>
      </c>
      <c r="B37" s="182" t="s">
        <v>115</v>
      </c>
      <c r="C37" s="196" t="s">
        <v>60</v>
      </c>
      <c r="D37" s="197" t="s">
        <v>71</v>
      </c>
      <c r="E37" s="197" t="s">
        <v>84</v>
      </c>
      <c r="F37" s="197" t="s">
        <v>60</v>
      </c>
      <c r="G37" s="197" t="s">
        <v>85</v>
      </c>
      <c r="H37" s="198"/>
      <c r="I37" s="199">
        <f>I38</f>
        <v>281000</v>
      </c>
      <c r="J37" s="199">
        <f>J38</f>
        <v>231239.52</v>
      </c>
      <c r="K37" s="469">
        <f t="shared" si="0"/>
        <v>82.29164412811387</v>
      </c>
    </row>
    <row r="38" spans="1:11" ht="18.75">
      <c r="A38" s="76" t="s">
        <v>131</v>
      </c>
      <c r="B38" s="182" t="s">
        <v>115</v>
      </c>
      <c r="C38" s="200" t="s">
        <v>60</v>
      </c>
      <c r="D38" s="201" t="s">
        <v>71</v>
      </c>
      <c r="E38" s="201" t="s">
        <v>84</v>
      </c>
      <c r="F38" s="201" t="s">
        <v>60</v>
      </c>
      <c r="G38" s="201" t="s">
        <v>85</v>
      </c>
      <c r="H38" s="202" t="s">
        <v>139</v>
      </c>
      <c r="I38" s="221">
        <v>281000</v>
      </c>
      <c r="J38" s="221">
        <v>231239.52</v>
      </c>
      <c r="K38" s="469">
        <f t="shared" si="0"/>
        <v>82.29164412811387</v>
      </c>
    </row>
    <row r="39" spans="1:11" ht="27.75" customHeight="1">
      <c r="A39" s="189" t="s">
        <v>190</v>
      </c>
      <c r="B39" s="182" t="s">
        <v>115</v>
      </c>
      <c r="C39" s="210" t="s">
        <v>60</v>
      </c>
      <c r="D39" s="211" t="s">
        <v>71</v>
      </c>
      <c r="E39" s="211" t="s">
        <v>191</v>
      </c>
      <c r="F39" s="211" t="s">
        <v>85</v>
      </c>
      <c r="G39" s="211" t="s">
        <v>85</v>
      </c>
      <c r="H39" s="212"/>
      <c r="I39" s="213">
        <f>I40</f>
        <v>11000</v>
      </c>
      <c r="J39" s="213">
        <f>J40</f>
        <v>0</v>
      </c>
      <c r="K39" s="469">
        <f t="shared" si="0"/>
        <v>0</v>
      </c>
    </row>
    <row r="40" spans="1:11" ht="29.25" customHeight="1">
      <c r="A40" s="113" t="s">
        <v>161</v>
      </c>
      <c r="B40" s="182" t="s">
        <v>115</v>
      </c>
      <c r="C40" s="92" t="s">
        <v>60</v>
      </c>
      <c r="D40" s="7" t="s">
        <v>71</v>
      </c>
      <c r="E40" s="7" t="s">
        <v>191</v>
      </c>
      <c r="F40" s="7" t="s">
        <v>61</v>
      </c>
      <c r="G40" s="7" t="s">
        <v>68</v>
      </c>
      <c r="H40" s="97" t="s">
        <v>139</v>
      </c>
      <c r="I40" s="25">
        <v>11000</v>
      </c>
      <c r="J40" s="25"/>
      <c r="K40" s="469">
        <f t="shared" si="0"/>
        <v>0</v>
      </c>
    </row>
    <row r="41" spans="1:11" ht="19.5" customHeight="1">
      <c r="A41" s="190" t="s">
        <v>192</v>
      </c>
      <c r="B41" s="182" t="s">
        <v>115</v>
      </c>
      <c r="C41" s="91" t="s">
        <v>60</v>
      </c>
      <c r="D41" s="42" t="s">
        <v>71</v>
      </c>
      <c r="E41" s="42" t="s">
        <v>193</v>
      </c>
      <c r="F41" s="42" t="s">
        <v>85</v>
      </c>
      <c r="G41" s="42" t="s">
        <v>85</v>
      </c>
      <c r="H41" s="99"/>
      <c r="I41" s="43">
        <f>I42</f>
        <v>66000</v>
      </c>
      <c r="J41" s="43">
        <f>J42</f>
        <v>0</v>
      </c>
      <c r="K41" s="469">
        <f t="shared" si="0"/>
        <v>0</v>
      </c>
    </row>
    <row r="42" spans="1:11" ht="28.5" customHeight="1">
      <c r="A42" s="113" t="s">
        <v>194</v>
      </c>
      <c r="B42" s="182" t="s">
        <v>115</v>
      </c>
      <c r="C42" s="92" t="s">
        <v>60</v>
      </c>
      <c r="D42" s="7" t="s">
        <v>71</v>
      </c>
      <c r="E42" s="7" t="s">
        <v>193</v>
      </c>
      <c r="F42" s="7" t="s">
        <v>61</v>
      </c>
      <c r="G42" s="7" t="s">
        <v>60</v>
      </c>
      <c r="H42" s="97" t="s">
        <v>139</v>
      </c>
      <c r="I42" s="25">
        <v>66000</v>
      </c>
      <c r="J42" s="25"/>
      <c r="K42" s="469">
        <f t="shared" si="0"/>
        <v>0</v>
      </c>
    </row>
    <row r="43" spans="1:11" ht="19.5" customHeight="1">
      <c r="A43" s="190" t="s">
        <v>195</v>
      </c>
      <c r="B43" s="182" t="s">
        <v>115</v>
      </c>
      <c r="C43" s="91" t="s">
        <v>60</v>
      </c>
      <c r="D43" s="42" t="s">
        <v>71</v>
      </c>
      <c r="E43" s="42" t="s">
        <v>196</v>
      </c>
      <c r="F43" s="42" t="s">
        <v>85</v>
      </c>
      <c r="G43" s="42" t="s">
        <v>85</v>
      </c>
      <c r="H43" s="99"/>
      <c r="I43" s="43">
        <f>I44</f>
        <v>11000</v>
      </c>
      <c r="J43" s="43">
        <f>J44</f>
        <v>0</v>
      </c>
      <c r="K43" s="469">
        <f t="shared" si="0"/>
        <v>0</v>
      </c>
    </row>
    <row r="44" spans="1:11" ht="30.75" customHeight="1">
      <c r="A44" s="113" t="s">
        <v>162</v>
      </c>
      <c r="B44" s="182" t="s">
        <v>115</v>
      </c>
      <c r="C44" s="92" t="s">
        <v>60</v>
      </c>
      <c r="D44" s="7" t="s">
        <v>71</v>
      </c>
      <c r="E44" s="7" t="s">
        <v>196</v>
      </c>
      <c r="F44" s="7" t="s">
        <v>61</v>
      </c>
      <c r="G44" s="7" t="s">
        <v>70</v>
      </c>
      <c r="H44" s="97" t="s">
        <v>139</v>
      </c>
      <c r="I44" s="25">
        <v>11000</v>
      </c>
      <c r="J44" s="25"/>
      <c r="K44" s="469">
        <f t="shared" si="0"/>
        <v>0</v>
      </c>
    </row>
    <row r="45" spans="1:11" ht="18" customHeight="1">
      <c r="A45" s="134" t="s">
        <v>147</v>
      </c>
      <c r="B45" s="182" t="s">
        <v>115</v>
      </c>
      <c r="C45" s="52" t="s">
        <v>60</v>
      </c>
      <c r="D45" s="6" t="s">
        <v>112</v>
      </c>
      <c r="E45" s="6"/>
      <c r="F45" s="6"/>
      <c r="G45" s="6"/>
      <c r="H45" s="132"/>
      <c r="I45" s="26">
        <f aca="true" t="shared" si="1" ref="I45:J47">I46</f>
        <v>1000000</v>
      </c>
      <c r="J45" s="26">
        <f t="shared" si="1"/>
        <v>0</v>
      </c>
      <c r="K45" s="469">
        <f t="shared" si="0"/>
        <v>0</v>
      </c>
    </row>
    <row r="46" spans="1:11" ht="19.5" customHeight="1">
      <c r="A46" s="135" t="s">
        <v>147</v>
      </c>
      <c r="B46" s="182" t="s">
        <v>115</v>
      </c>
      <c r="C46" s="115" t="s">
        <v>60</v>
      </c>
      <c r="D46" s="116" t="s">
        <v>112</v>
      </c>
      <c r="E46" s="116" t="s">
        <v>148</v>
      </c>
      <c r="F46" s="116" t="s">
        <v>85</v>
      </c>
      <c r="G46" s="116" t="s">
        <v>85</v>
      </c>
      <c r="H46" s="136"/>
      <c r="I46" s="24">
        <f t="shared" si="1"/>
        <v>1000000</v>
      </c>
      <c r="J46" s="24">
        <f t="shared" si="1"/>
        <v>0</v>
      </c>
      <c r="K46" s="469">
        <f t="shared" si="0"/>
        <v>0</v>
      </c>
    </row>
    <row r="47" spans="1:11" ht="15" customHeight="1">
      <c r="A47" s="133" t="s">
        <v>149</v>
      </c>
      <c r="B47" s="182" t="s">
        <v>115</v>
      </c>
      <c r="C47" s="54" t="s">
        <v>60</v>
      </c>
      <c r="D47" s="42" t="s">
        <v>112</v>
      </c>
      <c r="E47" s="42" t="s">
        <v>148</v>
      </c>
      <c r="F47" s="42" t="s">
        <v>67</v>
      </c>
      <c r="G47" s="42" t="s">
        <v>85</v>
      </c>
      <c r="H47" s="99"/>
      <c r="I47" s="43">
        <f t="shared" si="1"/>
        <v>1000000</v>
      </c>
      <c r="J47" s="43">
        <f t="shared" si="1"/>
        <v>0</v>
      </c>
      <c r="K47" s="469">
        <f t="shared" si="0"/>
        <v>0</v>
      </c>
    </row>
    <row r="48" spans="1:11" ht="20.25" customHeight="1">
      <c r="A48" s="137" t="s">
        <v>141</v>
      </c>
      <c r="B48" s="182" t="s">
        <v>115</v>
      </c>
      <c r="C48" s="117" t="s">
        <v>60</v>
      </c>
      <c r="D48" s="118" t="s">
        <v>112</v>
      </c>
      <c r="E48" s="118" t="s">
        <v>148</v>
      </c>
      <c r="F48" s="118" t="s">
        <v>67</v>
      </c>
      <c r="G48" s="118" t="s">
        <v>85</v>
      </c>
      <c r="H48" s="138" t="s">
        <v>142</v>
      </c>
      <c r="I48" s="25">
        <v>1000000</v>
      </c>
      <c r="J48" s="25"/>
      <c r="K48" s="469">
        <f t="shared" si="0"/>
        <v>0</v>
      </c>
    </row>
    <row r="49" spans="1:11" ht="12" customHeight="1">
      <c r="A49" s="38" t="s">
        <v>76</v>
      </c>
      <c r="B49" s="182" t="s">
        <v>115</v>
      </c>
      <c r="C49" s="52" t="s">
        <v>60</v>
      </c>
      <c r="D49" s="6" t="s">
        <v>155</v>
      </c>
      <c r="E49" s="6"/>
      <c r="F49" s="6"/>
      <c r="G49" s="6"/>
      <c r="H49" s="132"/>
      <c r="I49" s="26">
        <f>I50+I55</f>
        <v>5636544.58</v>
      </c>
      <c r="J49" s="26">
        <f>J50+J55</f>
        <v>1233049.83</v>
      </c>
      <c r="K49" s="469">
        <f t="shared" si="0"/>
        <v>21.875988249524323</v>
      </c>
    </row>
    <row r="50" spans="1:11" ht="31.5" customHeight="1">
      <c r="A50" s="74" t="s">
        <v>129</v>
      </c>
      <c r="B50" s="182" t="s">
        <v>115</v>
      </c>
      <c r="C50" s="51" t="s">
        <v>60</v>
      </c>
      <c r="D50" s="12" t="s">
        <v>155</v>
      </c>
      <c r="E50" s="12" t="s">
        <v>130</v>
      </c>
      <c r="F50" s="12" t="s">
        <v>85</v>
      </c>
      <c r="G50" s="12" t="s">
        <v>85</v>
      </c>
      <c r="H50" s="98"/>
      <c r="I50" s="24">
        <f>I51+I53</f>
        <v>5048544.58</v>
      </c>
      <c r="J50" s="24">
        <f>J51+J53</f>
        <v>1233049.83</v>
      </c>
      <c r="K50" s="469">
        <f t="shared" si="0"/>
        <v>24.423867323758486</v>
      </c>
    </row>
    <row r="51" spans="1:11" ht="15" customHeight="1">
      <c r="A51" s="47" t="s">
        <v>55</v>
      </c>
      <c r="B51" s="182" t="s">
        <v>115</v>
      </c>
      <c r="C51" s="54" t="s">
        <v>60</v>
      </c>
      <c r="D51" s="42" t="s">
        <v>155</v>
      </c>
      <c r="E51" s="42" t="s">
        <v>130</v>
      </c>
      <c r="F51" s="42" t="s">
        <v>71</v>
      </c>
      <c r="G51" s="42" t="s">
        <v>85</v>
      </c>
      <c r="H51" s="99"/>
      <c r="I51" s="43">
        <f>I52</f>
        <v>3894544.58</v>
      </c>
      <c r="J51" s="43">
        <f>J52</f>
        <v>554186.94</v>
      </c>
      <c r="K51" s="469">
        <f t="shared" si="0"/>
        <v>14.229826584755642</v>
      </c>
    </row>
    <row r="52" spans="1:11" ht="23.25" customHeight="1">
      <c r="A52" s="73" t="s">
        <v>131</v>
      </c>
      <c r="B52" s="182" t="s">
        <v>115</v>
      </c>
      <c r="C52" s="53" t="s">
        <v>60</v>
      </c>
      <c r="D52" s="7" t="s">
        <v>155</v>
      </c>
      <c r="E52" s="7" t="s">
        <v>130</v>
      </c>
      <c r="F52" s="7" t="s">
        <v>71</v>
      </c>
      <c r="G52" s="7" t="s">
        <v>85</v>
      </c>
      <c r="H52" s="97" t="s">
        <v>139</v>
      </c>
      <c r="I52" s="25">
        <v>3894544.58</v>
      </c>
      <c r="J52" s="25">
        <v>554186.94</v>
      </c>
      <c r="K52" s="469">
        <f t="shared" si="0"/>
        <v>14.229826584755642</v>
      </c>
    </row>
    <row r="53" spans="1:11" ht="16.5" customHeight="1">
      <c r="A53" s="195" t="s">
        <v>218</v>
      </c>
      <c r="B53" s="182" t="s">
        <v>115</v>
      </c>
      <c r="C53" s="196" t="s">
        <v>60</v>
      </c>
      <c r="D53" s="197" t="s">
        <v>155</v>
      </c>
      <c r="E53" s="197" t="s">
        <v>130</v>
      </c>
      <c r="F53" s="197" t="s">
        <v>71</v>
      </c>
      <c r="G53" s="197" t="s">
        <v>67</v>
      </c>
      <c r="H53" s="198"/>
      <c r="I53" s="199">
        <f>I54</f>
        <v>1154000</v>
      </c>
      <c r="J53" s="199">
        <f>J54</f>
        <v>678862.89</v>
      </c>
      <c r="K53" s="469">
        <f t="shared" si="0"/>
        <v>58.826940207972264</v>
      </c>
    </row>
    <row r="54" spans="1:11" ht="18.75" customHeight="1">
      <c r="A54" s="73" t="s">
        <v>219</v>
      </c>
      <c r="B54" s="182" t="s">
        <v>115</v>
      </c>
      <c r="C54" s="200" t="s">
        <v>60</v>
      </c>
      <c r="D54" s="201" t="s">
        <v>155</v>
      </c>
      <c r="E54" s="201" t="s">
        <v>130</v>
      </c>
      <c r="F54" s="201" t="s">
        <v>71</v>
      </c>
      <c r="G54" s="201" t="s">
        <v>67</v>
      </c>
      <c r="H54" s="202" t="s">
        <v>139</v>
      </c>
      <c r="I54" s="203">
        <v>1154000</v>
      </c>
      <c r="J54" s="203">
        <v>678862.89</v>
      </c>
      <c r="K54" s="469">
        <f t="shared" si="0"/>
        <v>58.826940207972264</v>
      </c>
    </row>
    <row r="55" spans="1:11" ht="15.75" customHeight="1">
      <c r="A55" s="81" t="s">
        <v>111</v>
      </c>
      <c r="B55" s="182" t="s">
        <v>115</v>
      </c>
      <c r="C55" s="62" t="s">
        <v>60</v>
      </c>
      <c r="D55" s="19" t="s">
        <v>155</v>
      </c>
      <c r="E55" s="19" t="s">
        <v>110</v>
      </c>
      <c r="F55" s="19" t="s">
        <v>85</v>
      </c>
      <c r="G55" s="19" t="s">
        <v>85</v>
      </c>
      <c r="H55" s="139"/>
      <c r="I55" s="24">
        <f>I57</f>
        <v>588000</v>
      </c>
      <c r="J55" s="24">
        <f>J57</f>
        <v>0</v>
      </c>
      <c r="K55" s="469">
        <f t="shared" si="0"/>
        <v>0</v>
      </c>
    </row>
    <row r="56" spans="1:11" ht="15.75" customHeight="1">
      <c r="A56" s="47" t="s">
        <v>214</v>
      </c>
      <c r="B56" s="182" t="s">
        <v>115</v>
      </c>
      <c r="C56" s="63" t="s">
        <v>60</v>
      </c>
      <c r="D56" s="42" t="s">
        <v>155</v>
      </c>
      <c r="E56" s="42" t="s">
        <v>110</v>
      </c>
      <c r="F56" s="42" t="s">
        <v>62</v>
      </c>
      <c r="G56" s="42" t="s">
        <v>85</v>
      </c>
      <c r="H56" s="99"/>
      <c r="I56" s="43">
        <f>I57</f>
        <v>588000</v>
      </c>
      <c r="J56" s="43">
        <f>J57</f>
        <v>0</v>
      </c>
      <c r="K56" s="469">
        <f t="shared" si="0"/>
        <v>0</v>
      </c>
    </row>
    <row r="57" spans="1:11" ht="15.75" customHeight="1">
      <c r="A57" s="73" t="s">
        <v>131</v>
      </c>
      <c r="B57" s="182" t="s">
        <v>115</v>
      </c>
      <c r="C57" s="64" t="s">
        <v>60</v>
      </c>
      <c r="D57" s="7" t="s">
        <v>155</v>
      </c>
      <c r="E57" s="7" t="s">
        <v>110</v>
      </c>
      <c r="F57" s="7" t="s">
        <v>62</v>
      </c>
      <c r="G57" s="7" t="s">
        <v>85</v>
      </c>
      <c r="H57" s="97" t="s">
        <v>139</v>
      </c>
      <c r="I57" s="25">
        <v>588000</v>
      </c>
      <c r="J57" s="25"/>
      <c r="K57" s="469">
        <f t="shared" si="0"/>
        <v>0</v>
      </c>
    </row>
    <row r="58" spans="1:11" ht="18.75" customHeight="1">
      <c r="A58" s="119" t="s">
        <v>185</v>
      </c>
      <c r="B58" s="183" t="s">
        <v>115</v>
      </c>
      <c r="C58" s="120" t="s">
        <v>68</v>
      </c>
      <c r="D58" s="120"/>
      <c r="E58" s="165"/>
      <c r="F58" s="172"/>
      <c r="G58" s="172"/>
      <c r="H58" s="166"/>
      <c r="I58" s="173">
        <f aca="true" t="shared" si="2" ref="I58:J61">I59</f>
        <v>562000</v>
      </c>
      <c r="J58" s="173">
        <f t="shared" si="2"/>
        <v>141000</v>
      </c>
      <c r="K58" s="469">
        <f t="shared" si="0"/>
        <v>25.088967971530252</v>
      </c>
    </row>
    <row r="59" spans="1:11" ht="17.25" customHeight="1">
      <c r="A59" s="174" t="s">
        <v>186</v>
      </c>
      <c r="B59" s="182" t="s">
        <v>115</v>
      </c>
      <c r="C59" s="175" t="s">
        <v>68</v>
      </c>
      <c r="D59" s="6" t="s">
        <v>70</v>
      </c>
      <c r="E59" s="6"/>
      <c r="F59" s="6"/>
      <c r="G59" s="6"/>
      <c r="H59" s="176"/>
      <c r="I59" s="26">
        <f t="shared" si="2"/>
        <v>562000</v>
      </c>
      <c r="J59" s="26">
        <f t="shared" si="2"/>
        <v>141000</v>
      </c>
      <c r="K59" s="469">
        <f t="shared" si="0"/>
        <v>25.088967971530252</v>
      </c>
    </row>
    <row r="60" spans="1:11" ht="17.25" customHeight="1">
      <c r="A60" s="158" t="s">
        <v>167</v>
      </c>
      <c r="B60" s="182" t="s">
        <v>115</v>
      </c>
      <c r="C60" s="177" t="s">
        <v>68</v>
      </c>
      <c r="D60" s="19" t="s">
        <v>70</v>
      </c>
      <c r="E60" s="19" t="s">
        <v>83</v>
      </c>
      <c r="F60" s="19" t="s">
        <v>85</v>
      </c>
      <c r="G60" s="19" t="s">
        <v>85</v>
      </c>
      <c r="H60" s="178"/>
      <c r="I60" s="24">
        <f t="shared" si="2"/>
        <v>562000</v>
      </c>
      <c r="J60" s="24">
        <f t="shared" si="2"/>
        <v>141000</v>
      </c>
      <c r="K60" s="469">
        <f t="shared" si="0"/>
        <v>25.088967971530252</v>
      </c>
    </row>
    <row r="61" spans="1:11" ht="25.5" customHeight="1">
      <c r="A61" s="112" t="s">
        <v>158</v>
      </c>
      <c r="B61" s="182" t="s">
        <v>115</v>
      </c>
      <c r="C61" s="54" t="s">
        <v>68</v>
      </c>
      <c r="D61" s="42" t="s">
        <v>70</v>
      </c>
      <c r="E61" s="42" t="s">
        <v>83</v>
      </c>
      <c r="F61" s="42" t="s">
        <v>122</v>
      </c>
      <c r="G61" s="42" t="s">
        <v>85</v>
      </c>
      <c r="H61" s="179"/>
      <c r="I61" s="43">
        <f t="shared" si="2"/>
        <v>562000</v>
      </c>
      <c r="J61" s="43">
        <f t="shared" si="2"/>
        <v>141000</v>
      </c>
      <c r="K61" s="469">
        <f t="shared" si="0"/>
        <v>25.088967971530252</v>
      </c>
    </row>
    <row r="62" spans="1:11" ht="15.75" customHeight="1">
      <c r="A62" s="180" t="s">
        <v>157</v>
      </c>
      <c r="B62" s="182" t="s">
        <v>115</v>
      </c>
      <c r="C62" s="53" t="s">
        <v>68</v>
      </c>
      <c r="D62" s="7" t="s">
        <v>70</v>
      </c>
      <c r="E62" s="7" t="s">
        <v>83</v>
      </c>
      <c r="F62" s="7" t="s">
        <v>122</v>
      </c>
      <c r="G62" s="7" t="s">
        <v>85</v>
      </c>
      <c r="H62" s="181" t="s">
        <v>159</v>
      </c>
      <c r="I62" s="25">
        <v>562000</v>
      </c>
      <c r="J62" s="25">
        <v>141000</v>
      </c>
      <c r="K62" s="469">
        <f t="shared" si="0"/>
        <v>25.088967971530252</v>
      </c>
    </row>
    <row r="63" spans="1:11" ht="15.75" customHeight="1">
      <c r="A63" s="119" t="s">
        <v>107</v>
      </c>
      <c r="B63" s="183" t="s">
        <v>115</v>
      </c>
      <c r="C63" s="120" t="s">
        <v>71</v>
      </c>
      <c r="D63" s="121"/>
      <c r="E63" s="109"/>
      <c r="F63" s="122"/>
      <c r="G63" s="122"/>
      <c r="H63" s="140"/>
      <c r="I63" s="27">
        <f>I64</f>
        <v>1449334</v>
      </c>
      <c r="J63" s="27">
        <f>J64</f>
        <v>796000</v>
      </c>
      <c r="K63" s="469">
        <f t="shared" si="0"/>
        <v>54.92177786486758</v>
      </c>
    </row>
    <row r="64" spans="1:11" ht="18" customHeight="1">
      <c r="A64" s="123" t="s">
        <v>151</v>
      </c>
      <c r="B64" s="182" t="s">
        <v>115</v>
      </c>
      <c r="C64" s="56" t="s">
        <v>71</v>
      </c>
      <c r="D64" s="88" t="s">
        <v>65</v>
      </c>
      <c r="E64" s="6"/>
      <c r="F64" s="9"/>
      <c r="G64" s="9"/>
      <c r="H64" s="132"/>
      <c r="I64" s="26">
        <f>I65+I67+I70</f>
        <v>1449334</v>
      </c>
      <c r="J64" s="26">
        <f>J65+J67+J70</f>
        <v>796000</v>
      </c>
      <c r="K64" s="469">
        <f t="shared" si="0"/>
        <v>54.92177786486758</v>
      </c>
    </row>
    <row r="65" spans="1:11" ht="16.5" customHeight="1">
      <c r="A65" s="259" t="s">
        <v>269</v>
      </c>
      <c r="B65" s="182" t="s">
        <v>115</v>
      </c>
      <c r="C65" s="251" t="s">
        <v>71</v>
      </c>
      <c r="D65" s="252" t="s">
        <v>65</v>
      </c>
      <c r="E65" s="253" t="s">
        <v>270</v>
      </c>
      <c r="F65" s="254" t="s">
        <v>85</v>
      </c>
      <c r="G65" s="254" t="s">
        <v>85</v>
      </c>
      <c r="H65" s="255"/>
      <c r="I65" s="237">
        <f>I66</f>
        <v>496000</v>
      </c>
      <c r="J65" s="237">
        <f>J66</f>
        <v>496000</v>
      </c>
      <c r="K65" s="469">
        <f t="shared" si="0"/>
        <v>100</v>
      </c>
    </row>
    <row r="66" spans="1:11" ht="26.25" customHeight="1">
      <c r="A66" s="73" t="s">
        <v>131</v>
      </c>
      <c r="B66" s="182" t="s">
        <v>115</v>
      </c>
      <c r="C66" s="256" t="s">
        <v>71</v>
      </c>
      <c r="D66" s="257" t="s">
        <v>65</v>
      </c>
      <c r="E66" s="258" t="s">
        <v>270</v>
      </c>
      <c r="F66" s="229" t="s">
        <v>85</v>
      </c>
      <c r="G66" s="229" t="s">
        <v>85</v>
      </c>
      <c r="H66" s="202" t="s">
        <v>139</v>
      </c>
      <c r="I66" s="203">
        <v>496000</v>
      </c>
      <c r="J66" s="203">
        <v>496000</v>
      </c>
      <c r="K66" s="469">
        <f t="shared" si="0"/>
        <v>100</v>
      </c>
    </row>
    <row r="67" spans="1:11" ht="16.5" customHeight="1">
      <c r="A67" s="247" t="s">
        <v>263</v>
      </c>
      <c r="B67" s="182" t="s">
        <v>115</v>
      </c>
      <c r="C67" s="230" t="s">
        <v>71</v>
      </c>
      <c r="D67" s="231" t="s">
        <v>65</v>
      </c>
      <c r="E67" s="231" t="s">
        <v>264</v>
      </c>
      <c r="F67" s="231" t="s">
        <v>85</v>
      </c>
      <c r="G67" s="231" t="s">
        <v>85</v>
      </c>
      <c r="H67" s="232"/>
      <c r="I67" s="233">
        <f>I68</f>
        <v>303334</v>
      </c>
      <c r="J67" s="233">
        <f>J68</f>
        <v>300000</v>
      </c>
      <c r="K67" s="469">
        <f t="shared" si="0"/>
        <v>98.9008815365241</v>
      </c>
    </row>
    <row r="68" spans="1:11" ht="34.5" customHeight="1">
      <c r="A68" s="195" t="s">
        <v>268</v>
      </c>
      <c r="B68" s="182" t="s">
        <v>115</v>
      </c>
      <c r="C68" s="251" t="s">
        <v>71</v>
      </c>
      <c r="D68" s="252" t="s">
        <v>65</v>
      </c>
      <c r="E68" s="253" t="s">
        <v>264</v>
      </c>
      <c r="F68" s="254" t="s">
        <v>64</v>
      </c>
      <c r="G68" s="254" t="s">
        <v>85</v>
      </c>
      <c r="H68" s="255"/>
      <c r="I68" s="237">
        <f>I69</f>
        <v>303334</v>
      </c>
      <c r="J68" s="237">
        <f>J69</f>
        <v>300000</v>
      </c>
      <c r="K68" s="469">
        <f t="shared" si="0"/>
        <v>98.9008815365241</v>
      </c>
    </row>
    <row r="69" spans="1:11" ht="16.5" customHeight="1">
      <c r="A69" s="73" t="s">
        <v>253</v>
      </c>
      <c r="B69" s="182" t="s">
        <v>115</v>
      </c>
      <c r="C69" s="256" t="s">
        <v>71</v>
      </c>
      <c r="D69" s="257" t="s">
        <v>65</v>
      </c>
      <c r="E69" s="258" t="s">
        <v>264</v>
      </c>
      <c r="F69" s="229" t="s">
        <v>64</v>
      </c>
      <c r="G69" s="229" t="s">
        <v>85</v>
      </c>
      <c r="H69" s="202" t="s">
        <v>139</v>
      </c>
      <c r="I69" s="203">
        <v>303334</v>
      </c>
      <c r="J69" s="203">
        <v>300000</v>
      </c>
      <c r="K69" s="469">
        <f t="shared" si="0"/>
        <v>98.9008815365241</v>
      </c>
    </row>
    <row r="70" spans="1:11" ht="18.75" customHeight="1">
      <c r="A70" s="81" t="s">
        <v>111</v>
      </c>
      <c r="B70" s="182" t="s">
        <v>115</v>
      </c>
      <c r="C70" s="62" t="s">
        <v>71</v>
      </c>
      <c r="D70" s="19" t="s">
        <v>65</v>
      </c>
      <c r="E70" s="19" t="s">
        <v>110</v>
      </c>
      <c r="F70" s="19" t="s">
        <v>85</v>
      </c>
      <c r="G70" s="19" t="s">
        <v>85</v>
      </c>
      <c r="H70" s="139"/>
      <c r="I70" s="24">
        <f>I71+I74</f>
        <v>650000</v>
      </c>
      <c r="J70" s="24">
        <f>J71+J74</f>
        <v>0</v>
      </c>
      <c r="K70" s="469">
        <f t="shared" si="0"/>
        <v>0</v>
      </c>
    </row>
    <row r="71" spans="1:11" ht="16.5" customHeight="1">
      <c r="A71" s="194" t="s">
        <v>215</v>
      </c>
      <c r="B71" s="182" t="s">
        <v>115</v>
      </c>
      <c r="C71" s="44" t="s">
        <v>71</v>
      </c>
      <c r="D71" s="87" t="s">
        <v>65</v>
      </c>
      <c r="E71" s="42" t="s">
        <v>110</v>
      </c>
      <c r="F71" s="45" t="s">
        <v>71</v>
      </c>
      <c r="G71" s="45" t="s">
        <v>85</v>
      </c>
      <c r="H71" s="99"/>
      <c r="I71" s="43">
        <f>I72</f>
        <v>50000</v>
      </c>
      <c r="J71" s="43">
        <f>J72</f>
        <v>0</v>
      </c>
      <c r="K71" s="469">
        <f t="shared" si="0"/>
        <v>0</v>
      </c>
    </row>
    <row r="72" spans="1:11" ht="18" customHeight="1">
      <c r="A72" s="113" t="s">
        <v>131</v>
      </c>
      <c r="B72" s="182" t="s">
        <v>115</v>
      </c>
      <c r="C72" s="21" t="s">
        <v>71</v>
      </c>
      <c r="D72" s="7" t="s">
        <v>65</v>
      </c>
      <c r="E72" s="7" t="s">
        <v>110</v>
      </c>
      <c r="F72" s="8" t="s">
        <v>71</v>
      </c>
      <c r="G72" s="8" t="s">
        <v>85</v>
      </c>
      <c r="H72" s="7" t="s">
        <v>139</v>
      </c>
      <c r="I72" s="25">
        <v>50000</v>
      </c>
      <c r="J72" s="25"/>
      <c r="K72" s="469">
        <f t="shared" si="0"/>
        <v>0</v>
      </c>
    </row>
    <row r="73" spans="1:11" ht="30.75" customHeight="1">
      <c r="A73" s="157" t="s">
        <v>235</v>
      </c>
      <c r="B73" s="182" t="s">
        <v>115</v>
      </c>
      <c r="C73" s="44" t="s">
        <v>71</v>
      </c>
      <c r="D73" s="42" t="s">
        <v>65</v>
      </c>
      <c r="E73" s="42" t="s">
        <v>110</v>
      </c>
      <c r="F73" s="45" t="s">
        <v>65</v>
      </c>
      <c r="G73" s="45" t="s">
        <v>85</v>
      </c>
      <c r="H73" s="42"/>
      <c r="I73" s="43">
        <f>I74</f>
        <v>600000</v>
      </c>
      <c r="J73" s="43">
        <f>J74</f>
        <v>0</v>
      </c>
      <c r="K73" s="469">
        <f t="shared" si="0"/>
        <v>0</v>
      </c>
    </row>
    <row r="74" spans="1:11" ht="15" customHeight="1">
      <c r="A74" s="113" t="s">
        <v>131</v>
      </c>
      <c r="B74" s="182" t="s">
        <v>115</v>
      </c>
      <c r="C74" s="21" t="s">
        <v>71</v>
      </c>
      <c r="D74" s="7" t="s">
        <v>65</v>
      </c>
      <c r="E74" s="7" t="s">
        <v>110</v>
      </c>
      <c r="F74" s="8" t="s">
        <v>65</v>
      </c>
      <c r="G74" s="8" t="s">
        <v>85</v>
      </c>
      <c r="H74" s="7" t="s">
        <v>139</v>
      </c>
      <c r="I74" s="25">
        <v>600000</v>
      </c>
      <c r="J74" s="25"/>
      <c r="K74" s="469">
        <f t="shared" si="0"/>
        <v>0</v>
      </c>
    </row>
    <row r="75" spans="1:11" ht="19.5" customHeight="1">
      <c r="A75" s="78" t="s">
        <v>102</v>
      </c>
      <c r="B75" s="183" t="s">
        <v>115</v>
      </c>
      <c r="C75" s="59" t="s">
        <v>67</v>
      </c>
      <c r="D75" s="16"/>
      <c r="E75" s="16"/>
      <c r="F75" s="16"/>
      <c r="G75" s="16"/>
      <c r="H75" s="141"/>
      <c r="I75" s="27">
        <f>I76+I79+I90</f>
        <v>81804442.10000001</v>
      </c>
      <c r="J75" s="27">
        <f>J76+J79+J90</f>
        <v>1154817.4</v>
      </c>
      <c r="K75" s="469">
        <f t="shared" si="0"/>
        <v>1.411680552247174</v>
      </c>
    </row>
    <row r="76" spans="1:11" ht="17.25" customHeight="1">
      <c r="A76" s="216" t="s">
        <v>271</v>
      </c>
      <c r="B76" s="182" t="s">
        <v>115</v>
      </c>
      <c r="C76" s="217" t="s">
        <v>67</v>
      </c>
      <c r="D76" s="224" t="s">
        <v>60</v>
      </c>
      <c r="E76" s="218"/>
      <c r="F76" s="218"/>
      <c r="G76" s="218"/>
      <c r="H76" s="225"/>
      <c r="I76" s="219">
        <f>I77</f>
        <v>10287526.2</v>
      </c>
      <c r="J76" s="219">
        <f>J77</f>
        <v>0</v>
      </c>
      <c r="K76" s="469">
        <f aca="true" t="shared" si="3" ref="K76:K136">J76/I76*100</f>
        <v>0</v>
      </c>
    </row>
    <row r="77" spans="1:11" ht="30" customHeight="1">
      <c r="A77" s="260" t="s">
        <v>272</v>
      </c>
      <c r="B77" s="182" t="s">
        <v>115</v>
      </c>
      <c r="C77" s="261" t="s">
        <v>67</v>
      </c>
      <c r="D77" s="262" t="s">
        <v>60</v>
      </c>
      <c r="E77" s="262" t="s">
        <v>273</v>
      </c>
      <c r="F77" s="262" t="s">
        <v>60</v>
      </c>
      <c r="G77" s="262" t="s">
        <v>71</v>
      </c>
      <c r="H77" s="263"/>
      <c r="I77" s="199">
        <f>I78</f>
        <v>10287526.2</v>
      </c>
      <c r="J77" s="199">
        <f>J78</f>
        <v>0</v>
      </c>
      <c r="K77" s="469">
        <f t="shared" si="3"/>
        <v>0</v>
      </c>
    </row>
    <row r="78" spans="1:11" ht="36.75" customHeight="1">
      <c r="A78" s="264" t="s">
        <v>274</v>
      </c>
      <c r="B78" s="182" t="s">
        <v>115</v>
      </c>
      <c r="C78" s="256" t="s">
        <v>67</v>
      </c>
      <c r="D78" s="265" t="s">
        <v>60</v>
      </c>
      <c r="E78" s="265" t="s">
        <v>273</v>
      </c>
      <c r="F78" s="265" t="s">
        <v>60</v>
      </c>
      <c r="G78" s="265" t="s">
        <v>71</v>
      </c>
      <c r="H78" s="266" t="s">
        <v>275</v>
      </c>
      <c r="I78" s="203">
        <v>10287526.2</v>
      </c>
      <c r="J78" s="203"/>
      <c r="K78" s="469">
        <f t="shared" si="3"/>
        <v>0</v>
      </c>
    </row>
    <row r="79" spans="1:11" ht="18.75" customHeight="1">
      <c r="A79" s="216" t="s">
        <v>240</v>
      </c>
      <c r="B79" s="182" t="s">
        <v>115</v>
      </c>
      <c r="C79" s="217" t="s">
        <v>67</v>
      </c>
      <c r="D79" s="224" t="s">
        <v>68</v>
      </c>
      <c r="E79" s="218"/>
      <c r="F79" s="218"/>
      <c r="G79" s="218"/>
      <c r="H79" s="225"/>
      <c r="I79" s="219">
        <f>I80+I82+I84+I86+I88</f>
        <v>71412915.9</v>
      </c>
      <c r="J79" s="219">
        <f>J80+J82+J84+J86+J88</f>
        <v>1154817.4</v>
      </c>
      <c r="K79" s="469">
        <f t="shared" si="3"/>
        <v>1.6170987915086656</v>
      </c>
    </row>
    <row r="80" spans="1:11" ht="28.5" customHeight="1">
      <c r="A80" s="223" t="s">
        <v>245</v>
      </c>
      <c r="B80" s="182" t="s">
        <v>115</v>
      </c>
      <c r="C80" s="226" t="s">
        <v>67</v>
      </c>
      <c r="D80" s="227" t="s">
        <v>68</v>
      </c>
      <c r="E80" s="197" t="s">
        <v>243</v>
      </c>
      <c r="F80" s="197" t="s">
        <v>244</v>
      </c>
      <c r="G80" s="197" t="s">
        <v>85</v>
      </c>
      <c r="H80" s="206"/>
      <c r="I80" s="199">
        <f>I81</f>
        <v>62200000</v>
      </c>
      <c r="J80" s="199">
        <f>J81</f>
        <v>0</v>
      </c>
      <c r="K80" s="469">
        <f t="shared" si="3"/>
        <v>0</v>
      </c>
    </row>
    <row r="81" spans="1:11" ht="16.5" customHeight="1">
      <c r="A81" s="76" t="s">
        <v>157</v>
      </c>
      <c r="B81" s="182" t="s">
        <v>115</v>
      </c>
      <c r="C81" s="228" t="s">
        <v>67</v>
      </c>
      <c r="D81" s="229" t="s">
        <v>68</v>
      </c>
      <c r="E81" s="201" t="s">
        <v>243</v>
      </c>
      <c r="F81" s="201" t="s">
        <v>244</v>
      </c>
      <c r="G81" s="201" t="s">
        <v>85</v>
      </c>
      <c r="H81" s="207" t="s">
        <v>159</v>
      </c>
      <c r="I81" s="203">
        <v>62200000</v>
      </c>
      <c r="J81" s="203"/>
      <c r="K81" s="469">
        <f t="shared" si="3"/>
        <v>0</v>
      </c>
    </row>
    <row r="82" spans="1:11" ht="17.25" customHeight="1">
      <c r="A82" s="223" t="s">
        <v>241</v>
      </c>
      <c r="B82" s="182" t="s">
        <v>115</v>
      </c>
      <c r="C82" s="226" t="s">
        <v>67</v>
      </c>
      <c r="D82" s="227" t="s">
        <v>68</v>
      </c>
      <c r="E82" s="197" t="s">
        <v>84</v>
      </c>
      <c r="F82" s="197" t="s">
        <v>242</v>
      </c>
      <c r="G82" s="197" t="s">
        <v>85</v>
      </c>
      <c r="H82" s="206"/>
      <c r="I82" s="199">
        <f>I83</f>
        <v>5500000</v>
      </c>
      <c r="J82" s="199">
        <f>J83</f>
        <v>0</v>
      </c>
      <c r="K82" s="469">
        <f t="shared" si="3"/>
        <v>0</v>
      </c>
    </row>
    <row r="83" spans="1:11" ht="16.5" customHeight="1">
      <c r="A83" s="76" t="s">
        <v>267</v>
      </c>
      <c r="B83" s="182" t="s">
        <v>115</v>
      </c>
      <c r="C83" s="228" t="s">
        <v>67</v>
      </c>
      <c r="D83" s="229" t="s">
        <v>68</v>
      </c>
      <c r="E83" s="201" t="s">
        <v>84</v>
      </c>
      <c r="F83" s="201" t="s">
        <v>242</v>
      </c>
      <c r="G83" s="201" t="s">
        <v>85</v>
      </c>
      <c r="H83" s="207" t="s">
        <v>159</v>
      </c>
      <c r="I83" s="203">
        <v>5500000</v>
      </c>
      <c r="J83" s="203"/>
      <c r="K83" s="469">
        <f t="shared" si="3"/>
        <v>0</v>
      </c>
    </row>
    <row r="84" spans="1:11" ht="40.5" customHeight="1">
      <c r="A84" s="223" t="s">
        <v>287</v>
      </c>
      <c r="B84" s="182" t="s">
        <v>115</v>
      </c>
      <c r="C84" s="279" t="s">
        <v>67</v>
      </c>
      <c r="D84" s="280" t="s">
        <v>68</v>
      </c>
      <c r="E84" s="281" t="s">
        <v>56</v>
      </c>
      <c r="F84" s="280" t="s">
        <v>286</v>
      </c>
      <c r="G84" s="280" t="s">
        <v>85</v>
      </c>
      <c r="H84" s="282"/>
      <c r="I84" s="283">
        <f>I85</f>
        <v>540990.5</v>
      </c>
      <c r="J84" s="283">
        <f>J85</f>
        <v>0</v>
      </c>
      <c r="K84" s="469">
        <f t="shared" si="3"/>
        <v>0</v>
      </c>
    </row>
    <row r="85" spans="1:11" ht="18.75" customHeight="1">
      <c r="A85" s="76" t="s">
        <v>157</v>
      </c>
      <c r="B85" s="182" t="s">
        <v>115</v>
      </c>
      <c r="C85" s="284" t="s">
        <v>67</v>
      </c>
      <c r="D85" s="285" t="s">
        <v>68</v>
      </c>
      <c r="E85" s="286" t="s">
        <v>56</v>
      </c>
      <c r="F85" s="285" t="s">
        <v>286</v>
      </c>
      <c r="G85" s="285" t="s">
        <v>85</v>
      </c>
      <c r="H85" s="287" t="s">
        <v>159</v>
      </c>
      <c r="I85" s="288">
        <v>540990.5</v>
      </c>
      <c r="J85" s="288"/>
      <c r="K85" s="469">
        <f t="shared" si="3"/>
        <v>0</v>
      </c>
    </row>
    <row r="86" spans="1:11" ht="17.25" customHeight="1">
      <c r="A86" s="223" t="s">
        <v>266</v>
      </c>
      <c r="B86" s="182" t="s">
        <v>115</v>
      </c>
      <c r="C86" s="226" t="s">
        <v>67</v>
      </c>
      <c r="D86" s="227" t="s">
        <v>68</v>
      </c>
      <c r="E86" s="197" t="s">
        <v>203</v>
      </c>
      <c r="F86" s="227" t="s">
        <v>63</v>
      </c>
      <c r="G86" s="227" t="s">
        <v>85</v>
      </c>
      <c r="H86" s="206"/>
      <c r="I86" s="199">
        <f>I87</f>
        <v>3104900</v>
      </c>
      <c r="J86" s="199">
        <f>J87</f>
        <v>1087792</v>
      </c>
      <c r="K86" s="469">
        <f t="shared" si="3"/>
        <v>35.03468710747528</v>
      </c>
    </row>
    <row r="87" spans="1:11" ht="14.25" customHeight="1">
      <c r="A87" s="76" t="s">
        <v>267</v>
      </c>
      <c r="B87" s="182" t="s">
        <v>115</v>
      </c>
      <c r="C87" s="228" t="s">
        <v>67</v>
      </c>
      <c r="D87" s="229" t="s">
        <v>68</v>
      </c>
      <c r="E87" s="201" t="s">
        <v>203</v>
      </c>
      <c r="F87" s="229" t="s">
        <v>63</v>
      </c>
      <c r="G87" s="229" t="s">
        <v>85</v>
      </c>
      <c r="H87" s="207" t="s">
        <v>159</v>
      </c>
      <c r="I87" s="203">
        <v>3104900</v>
      </c>
      <c r="J87" s="203">
        <v>1087792</v>
      </c>
      <c r="K87" s="469">
        <f t="shared" si="3"/>
        <v>35.03468710747528</v>
      </c>
    </row>
    <row r="88" spans="1:11" ht="28.5" customHeight="1">
      <c r="A88" s="223" t="s">
        <v>246</v>
      </c>
      <c r="B88" s="182" t="s">
        <v>115</v>
      </c>
      <c r="C88" s="226" t="s">
        <v>67</v>
      </c>
      <c r="D88" s="227" t="s">
        <v>68</v>
      </c>
      <c r="E88" s="197" t="s">
        <v>203</v>
      </c>
      <c r="F88" s="227" t="s">
        <v>63</v>
      </c>
      <c r="G88" s="227" t="s">
        <v>60</v>
      </c>
      <c r="H88" s="206"/>
      <c r="I88" s="199">
        <f>I89</f>
        <v>67025.4</v>
      </c>
      <c r="J88" s="199">
        <f>J89</f>
        <v>67025.4</v>
      </c>
      <c r="K88" s="469">
        <f t="shared" si="3"/>
        <v>100</v>
      </c>
    </row>
    <row r="89" spans="1:11" ht="18" customHeight="1">
      <c r="A89" s="73" t="s">
        <v>131</v>
      </c>
      <c r="B89" s="182" t="s">
        <v>115</v>
      </c>
      <c r="C89" s="228" t="s">
        <v>67</v>
      </c>
      <c r="D89" s="229" t="s">
        <v>68</v>
      </c>
      <c r="E89" s="201" t="s">
        <v>203</v>
      </c>
      <c r="F89" s="229" t="s">
        <v>63</v>
      </c>
      <c r="G89" s="229" t="s">
        <v>60</v>
      </c>
      <c r="H89" s="207" t="s">
        <v>139</v>
      </c>
      <c r="I89" s="203">
        <v>67025.4</v>
      </c>
      <c r="J89" s="203">
        <v>67025.4</v>
      </c>
      <c r="K89" s="469">
        <f t="shared" si="3"/>
        <v>100</v>
      </c>
    </row>
    <row r="90" spans="1:11" ht="17.25" customHeight="1">
      <c r="A90" s="40" t="s">
        <v>103</v>
      </c>
      <c r="B90" s="182" t="s">
        <v>115</v>
      </c>
      <c r="C90" s="61" t="s">
        <v>67</v>
      </c>
      <c r="D90" s="6" t="s">
        <v>67</v>
      </c>
      <c r="E90" s="6"/>
      <c r="F90" s="6"/>
      <c r="G90" s="6"/>
      <c r="H90" s="132"/>
      <c r="I90" s="28">
        <f aca="true" t="shared" si="4" ref="I90:J92">I91</f>
        <v>104000</v>
      </c>
      <c r="J90" s="28">
        <f t="shared" si="4"/>
        <v>0</v>
      </c>
      <c r="K90" s="469">
        <f t="shared" si="3"/>
        <v>0</v>
      </c>
    </row>
    <row r="91" spans="1:11" ht="18" customHeight="1">
      <c r="A91" s="81" t="s">
        <v>111</v>
      </c>
      <c r="B91" s="182" t="s">
        <v>115</v>
      </c>
      <c r="C91" s="62" t="s">
        <v>67</v>
      </c>
      <c r="D91" s="19" t="s">
        <v>67</v>
      </c>
      <c r="E91" s="19" t="s">
        <v>110</v>
      </c>
      <c r="F91" s="19" t="s">
        <v>85</v>
      </c>
      <c r="G91" s="19" t="s">
        <v>85</v>
      </c>
      <c r="H91" s="139"/>
      <c r="I91" s="24">
        <f t="shared" si="4"/>
        <v>104000</v>
      </c>
      <c r="J91" s="24">
        <f t="shared" si="4"/>
        <v>0</v>
      </c>
      <c r="K91" s="469">
        <f t="shared" si="3"/>
        <v>0</v>
      </c>
    </row>
    <row r="92" spans="1:11" ht="16.5" customHeight="1">
      <c r="A92" s="47" t="s">
        <v>172</v>
      </c>
      <c r="B92" s="182" t="s">
        <v>115</v>
      </c>
      <c r="C92" s="54" t="s">
        <v>67</v>
      </c>
      <c r="D92" s="42" t="s">
        <v>67</v>
      </c>
      <c r="E92" s="42" t="s">
        <v>110</v>
      </c>
      <c r="F92" s="42" t="s">
        <v>60</v>
      </c>
      <c r="G92" s="42" t="s">
        <v>85</v>
      </c>
      <c r="H92" s="99"/>
      <c r="I92" s="43">
        <f t="shared" si="4"/>
        <v>104000</v>
      </c>
      <c r="J92" s="43">
        <f t="shared" si="4"/>
        <v>0</v>
      </c>
      <c r="K92" s="469">
        <f t="shared" si="3"/>
        <v>0</v>
      </c>
    </row>
    <row r="93" spans="1:11" ht="18" customHeight="1">
      <c r="A93" s="73" t="s">
        <v>131</v>
      </c>
      <c r="B93" s="182" t="s">
        <v>115</v>
      </c>
      <c r="C93" s="58" t="s">
        <v>67</v>
      </c>
      <c r="D93" s="7" t="s">
        <v>67</v>
      </c>
      <c r="E93" s="7" t="s">
        <v>110</v>
      </c>
      <c r="F93" s="8" t="s">
        <v>60</v>
      </c>
      <c r="G93" s="8" t="s">
        <v>85</v>
      </c>
      <c r="H93" s="97" t="s">
        <v>139</v>
      </c>
      <c r="I93" s="25">
        <v>104000</v>
      </c>
      <c r="J93" s="25"/>
      <c r="K93" s="469">
        <f t="shared" si="3"/>
        <v>0</v>
      </c>
    </row>
    <row r="94" spans="1:11" ht="24" customHeight="1">
      <c r="A94" s="78" t="s">
        <v>87</v>
      </c>
      <c r="B94" s="183" t="s">
        <v>115</v>
      </c>
      <c r="C94" s="59" t="s">
        <v>62</v>
      </c>
      <c r="D94" s="16"/>
      <c r="E94" s="16"/>
      <c r="F94" s="16"/>
      <c r="G94" s="16"/>
      <c r="H94" s="141"/>
      <c r="I94" s="27">
        <f>I95+I118+I160+I167</f>
        <v>270481865.19</v>
      </c>
      <c r="J94" s="27">
        <f>J95+J118+J160+J167</f>
        <v>72336803.64000002</v>
      </c>
      <c r="K94" s="469">
        <f t="shared" si="3"/>
        <v>26.743679687799784</v>
      </c>
    </row>
    <row r="95" spans="1:11" ht="15.75" customHeight="1">
      <c r="A95" s="40" t="s">
        <v>88</v>
      </c>
      <c r="B95" s="182" t="s">
        <v>115</v>
      </c>
      <c r="C95" s="60" t="s">
        <v>62</v>
      </c>
      <c r="D95" s="11" t="s">
        <v>60</v>
      </c>
      <c r="E95" s="10"/>
      <c r="F95" s="10"/>
      <c r="G95" s="10"/>
      <c r="H95" s="146"/>
      <c r="I95" s="28">
        <f>I96+I98+I103+I108+I110+I112+I115</f>
        <v>56387000</v>
      </c>
      <c r="J95" s="28">
        <f>J96+J98+J103+J108+J110+J112+J115</f>
        <v>15836496.040000001</v>
      </c>
      <c r="K95" s="469">
        <f t="shared" si="3"/>
        <v>28.085367265504463</v>
      </c>
    </row>
    <row r="96" spans="1:11" ht="17.25" customHeight="1">
      <c r="A96" s="72" t="s">
        <v>248</v>
      </c>
      <c r="B96" s="182" t="s">
        <v>115</v>
      </c>
      <c r="C96" s="230" t="s">
        <v>62</v>
      </c>
      <c r="D96" s="231" t="s">
        <v>60</v>
      </c>
      <c r="E96" s="231" t="s">
        <v>84</v>
      </c>
      <c r="F96" s="231" t="s">
        <v>60</v>
      </c>
      <c r="G96" s="231" t="s">
        <v>85</v>
      </c>
      <c r="H96" s="232"/>
      <c r="I96" s="233">
        <f>I97</f>
        <v>1477000</v>
      </c>
      <c r="J96" s="233">
        <f>J97</f>
        <v>875196.99</v>
      </c>
      <c r="K96" s="469">
        <f t="shared" si="3"/>
        <v>59.25504333107651</v>
      </c>
    </row>
    <row r="97" spans="1:11" ht="16.5" customHeight="1">
      <c r="A97" s="205" t="s">
        <v>205</v>
      </c>
      <c r="B97" s="182" t="s">
        <v>115</v>
      </c>
      <c r="C97" s="200" t="s">
        <v>62</v>
      </c>
      <c r="D97" s="201" t="s">
        <v>60</v>
      </c>
      <c r="E97" s="201" t="s">
        <v>84</v>
      </c>
      <c r="F97" s="201" t="s">
        <v>60</v>
      </c>
      <c r="G97" s="201" t="s">
        <v>85</v>
      </c>
      <c r="H97" s="202" t="s">
        <v>83</v>
      </c>
      <c r="I97" s="203">
        <v>1477000</v>
      </c>
      <c r="J97" s="203">
        <v>875196.99</v>
      </c>
      <c r="K97" s="469">
        <f t="shared" si="3"/>
        <v>59.25504333107651</v>
      </c>
    </row>
    <row r="98" spans="1:11" ht="18" customHeight="1">
      <c r="A98" s="39" t="s">
        <v>89</v>
      </c>
      <c r="B98" s="182" t="s">
        <v>115</v>
      </c>
      <c r="C98" s="57" t="s">
        <v>62</v>
      </c>
      <c r="D98" s="12" t="s">
        <v>60</v>
      </c>
      <c r="E98" s="12" t="s">
        <v>90</v>
      </c>
      <c r="F98" s="12" t="s">
        <v>85</v>
      </c>
      <c r="G98" s="12" t="s">
        <v>85</v>
      </c>
      <c r="H98" s="98"/>
      <c r="I98" s="24">
        <f>I99</f>
        <v>44021000</v>
      </c>
      <c r="J98" s="24">
        <f>J99</f>
        <v>12663881.59</v>
      </c>
      <c r="K98" s="469">
        <f t="shared" si="3"/>
        <v>28.767818972763</v>
      </c>
    </row>
    <row r="99" spans="1:11" ht="16.5" customHeight="1">
      <c r="A99" s="47" t="s">
        <v>54</v>
      </c>
      <c r="B99" s="182" t="s">
        <v>115</v>
      </c>
      <c r="C99" s="63" t="s">
        <v>62</v>
      </c>
      <c r="D99" s="45" t="s">
        <v>60</v>
      </c>
      <c r="E99" s="42" t="s">
        <v>90</v>
      </c>
      <c r="F99" s="45" t="s">
        <v>123</v>
      </c>
      <c r="G99" s="45" t="s">
        <v>52</v>
      </c>
      <c r="H99" s="144"/>
      <c r="I99" s="43">
        <f>SUM(I100:I102)</f>
        <v>44021000</v>
      </c>
      <c r="J99" s="43">
        <f>SUM(J100:J102)</f>
        <v>12663881.59</v>
      </c>
      <c r="K99" s="469">
        <f t="shared" si="3"/>
        <v>28.767818972763</v>
      </c>
    </row>
    <row r="100" spans="1:11" ht="18.75" customHeight="1">
      <c r="A100" s="15" t="s">
        <v>205</v>
      </c>
      <c r="B100" s="182" t="s">
        <v>115</v>
      </c>
      <c r="C100" s="64" t="s">
        <v>62</v>
      </c>
      <c r="D100" s="8" t="s">
        <v>60</v>
      </c>
      <c r="E100" s="7" t="s">
        <v>90</v>
      </c>
      <c r="F100" s="8" t="s">
        <v>123</v>
      </c>
      <c r="G100" s="8" t="s">
        <v>85</v>
      </c>
      <c r="H100" s="145" t="s">
        <v>83</v>
      </c>
      <c r="I100" s="25">
        <v>36132000</v>
      </c>
      <c r="J100" s="25">
        <v>9830601.49</v>
      </c>
      <c r="K100" s="469">
        <f t="shared" si="3"/>
        <v>27.20746565371416</v>
      </c>
    </row>
    <row r="101" spans="1:11" ht="12.75" customHeight="1">
      <c r="A101" s="79" t="s">
        <v>209</v>
      </c>
      <c r="B101" s="182" t="s">
        <v>115</v>
      </c>
      <c r="C101" s="64" t="s">
        <v>62</v>
      </c>
      <c r="D101" s="8" t="s">
        <v>60</v>
      </c>
      <c r="E101" s="7" t="s">
        <v>90</v>
      </c>
      <c r="F101" s="8" t="s">
        <v>123</v>
      </c>
      <c r="G101" s="8" t="s">
        <v>85</v>
      </c>
      <c r="H101" s="145" t="s">
        <v>210</v>
      </c>
      <c r="I101" s="25">
        <v>1114000</v>
      </c>
      <c r="J101" s="25">
        <v>285000</v>
      </c>
      <c r="K101" s="469">
        <f t="shared" si="3"/>
        <v>25.583482944344706</v>
      </c>
    </row>
    <row r="102" spans="1:11" ht="15.75" customHeight="1">
      <c r="A102" s="15" t="s">
        <v>206</v>
      </c>
      <c r="B102" s="182" t="s">
        <v>115</v>
      </c>
      <c r="C102" s="64" t="s">
        <v>62</v>
      </c>
      <c r="D102" s="8" t="s">
        <v>60</v>
      </c>
      <c r="E102" s="7" t="s">
        <v>90</v>
      </c>
      <c r="F102" s="8" t="s">
        <v>123</v>
      </c>
      <c r="G102" s="8" t="s">
        <v>60</v>
      </c>
      <c r="H102" s="145" t="s">
        <v>83</v>
      </c>
      <c r="I102" s="25">
        <v>6775000</v>
      </c>
      <c r="J102" s="25">
        <v>2548280.1</v>
      </c>
      <c r="K102" s="469">
        <f t="shared" si="3"/>
        <v>37.612990405904064</v>
      </c>
    </row>
    <row r="103" spans="1:11" ht="20.25" customHeight="1">
      <c r="A103" s="22" t="s">
        <v>121</v>
      </c>
      <c r="B103" s="182" t="s">
        <v>115</v>
      </c>
      <c r="C103" s="55" t="s">
        <v>62</v>
      </c>
      <c r="D103" s="23" t="s">
        <v>60</v>
      </c>
      <c r="E103" s="23" t="s">
        <v>106</v>
      </c>
      <c r="F103" s="23" t="s">
        <v>85</v>
      </c>
      <c r="G103" s="23" t="s">
        <v>85</v>
      </c>
      <c r="H103" s="147"/>
      <c r="I103" s="24">
        <f>I105+I106</f>
        <v>1368000</v>
      </c>
      <c r="J103" s="24">
        <f>J105+J106</f>
        <v>121757.22</v>
      </c>
      <c r="K103" s="469">
        <f t="shared" si="3"/>
        <v>8.900381578947368</v>
      </c>
    </row>
    <row r="104" spans="1:11" ht="27" customHeight="1">
      <c r="A104" s="47" t="s">
        <v>208</v>
      </c>
      <c r="B104" s="182" t="s">
        <v>115</v>
      </c>
      <c r="C104" s="54" t="s">
        <v>62</v>
      </c>
      <c r="D104" s="42" t="s">
        <v>60</v>
      </c>
      <c r="E104" s="42" t="s">
        <v>106</v>
      </c>
      <c r="F104" s="42" t="s">
        <v>207</v>
      </c>
      <c r="G104" s="42" t="s">
        <v>60</v>
      </c>
      <c r="H104" s="99"/>
      <c r="I104" s="43">
        <f>I105</f>
        <v>585000</v>
      </c>
      <c r="J104" s="43">
        <f>J105</f>
        <v>113877.22</v>
      </c>
      <c r="K104" s="469">
        <f t="shared" si="3"/>
        <v>19.466191452991453</v>
      </c>
    </row>
    <row r="105" spans="1:11" ht="16.5" customHeight="1">
      <c r="A105" s="15" t="s">
        <v>205</v>
      </c>
      <c r="B105" s="182" t="s">
        <v>115</v>
      </c>
      <c r="C105" s="53" t="s">
        <v>62</v>
      </c>
      <c r="D105" s="7" t="s">
        <v>60</v>
      </c>
      <c r="E105" s="7" t="s">
        <v>106</v>
      </c>
      <c r="F105" s="7" t="s">
        <v>207</v>
      </c>
      <c r="G105" s="7" t="s">
        <v>60</v>
      </c>
      <c r="H105" s="97" t="s">
        <v>83</v>
      </c>
      <c r="I105" s="30">
        <v>585000</v>
      </c>
      <c r="J105" s="30">
        <v>113877.22</v>
      </c>
      <c r="K105" s="469">
        <f t="shared" si="3"/>
        <v>19.466191452991453</v>
      </c>
    </row>
    <row r="106" spans="1:11" ht="19.5" customHeight="1">
      <c r="A106" s="47" t="s">
        <v>138</v>
      </c>
      <c r="B106" s="182" t="s">
        <v>115</v>
      </c>
      <c r="C106" s="54" t="s">
        <v>62</v>
      </c>
      <c r="D106" s="42" t="s">
        <v>60</v>
      </c>
      <c r="E106" s="42" t="s">
        <v>106</v>
      </c>
      <c r="F106" s="42" t="s">
        <v>207</v>
      </c>
      <c r="G106" s="42" t="s">
        <v>68</v>
      </c>
      <c r="H106" s="99"/>
      <c r="I106" s="43">
        <f>I107</f>
        <v>783000</v>
      </c>
      <c r="J106" s="43">
        <f>J107</f>
        <v>7880</v>
      </c>
      <c r="K106" s="469">
        <f t="shared" si="3"/>
        <v>1.0063856960408684</v>
      </c>
    </row>
    <row r="107" spans="1:11" ht="15.75" customHeight="1">
      <c r="A107" s="15" t="s">
        <v>205</v>
      </c>
      <c r="B107" s="182" t="s">
        <v>115</v>
      </c>
      <c r="C107" s="53" t="s">
        <v>62</v>
      </c>
      <c r="D107" s="7" t="s">
        <v>60</v>
      </c>
      <c r="E107" s="7" t="s">
        <v>106</v>
      </c>
      <c r="F107" s="7" t="s">
        <v>207</v>
      </c>
      <c r="G107" s="7" t="s">
        <v>68</v>
      </c>
      <c r="H107" s="97" t="s">
        <v>83</v>
      </c>
      <c r="I107" s="30">
        <v>783000</v>
      </c>
      <c r="J107" s="30">
        <v>7880</v>
      </c>
      <c r="K107" s="469">
        <f t="shared" si="3"/>
        <v>1.0063856960408684</v>
      </c>
    </row>
    <row r="108" spans="1:11" ht="18.75" customHeight="1">
      <c r="A108" s="234" t="s">
        <v>254</v>
      </c>
      <c r="B108" s="182" t="s">
        <v>115</v>
      </c>
      <c r="C108" s="235" t="s">
        <v>62</v>
      </c>
      <c r="D108" s="236" t="s">
        <v>60</v>
      </c>
      <c r="E108" s="236" t="s">
        <v>203</v>
      </c>
      <c r="F108" s="236" t="s">
        <v>61</v>
      </c>
      <c r="G108" s="236" t="s">
        <v>85</v>
      </c>
      <c r="H108" s="202"/>
      <c r="I108" s="237">
        <f>I109</f>
        <v>2256000</v>
      </c>
      <c r="J108" s="237">
        <f>J109</f>
        <v>113005.16</v>
      </c>
      <c r="K108" s="469">
        <f t="shared" si="3"/>
        <v>5.009093971631206</v>
      </c>
    </row>
    <row r="109" spans="1:11" ht="16.5" customHeight="1">
      <c r="A109" s="205" t="s">
        <v>205</v>
      </c>
      <c r="B109" s="182" t="s">
        <v>115</v>
      </c>
      <c r="C109" s="200" t="s">
        <v>62</v>
      </c>
      <c r="D109" s="201" t="s">
        <v>60</v>
      </c>
      <c r="E109" s="201" t="s">
        <v>203</v>
      </c>
      <c r="F109" s="201" t="s">
        <v>61</v>
      </c>
      <c r="G109" s="201" t="s">
        <v>85</v>
      </c>
      <c r="H109" s="202" t="s">
        <v>83</v>
      </c>
      <c r="I109" s="25">
        <v>2256000</v>
      </c>
      <c r="J109" s="25">
        <v>113005.16</v>
      </c>
      <c r="K109" s="469">
        <f t="shared" si="3"/>
        <v>5.009093971631206</v>
      </c>
    </row>
    <row r="110" spans="1:11" ht="24.75" customHeight="1">
      <c r="A110" s="234" t="s">
        <v>277</v>
      </c>
      <c r="B110" s="182" t="s">
        <v>115</v>
      </c>
      <c r="C110" s="235" t="s">
        <v>62</v>
      </c>
      <c r="D110" s="236" t="s">
        <v>60</v>
      </c>
      <c r="E110" s="236" t="s">
        <v>203</v>
      </c>
      <c r="F110" s="236" t="s">
        <v>61</v>
      </c>
      <c r="G110" s="236" t="s">
        <v>60</v>
      </c>
      <c r="H110" s="202"/>
      <c r="I110" s="267">
        <f>I111</f>
        <v>66000</v>
      </c>
      <c r="J110" s="267">
        <f>J111</f>
        <v>10915.56</v>
      </c>
      <c r="K110" s="469">
        <f t="shared" si="3"/>
        <v>16.53872727272727</v>
      </c>
    </row>
    <row r="111" spans="1:11" ht="16.5" customHeight="1">
      <c r="A111" s="205" t="s">
        <v>205</v>
      </c>
      <c r="B111" s="182" t="s">
        <v>115</v>
      </c>
      <c r="C111" s="200" t="s">
        <v>62</v>
      </c>
      <c r="D111" s="201" t="s">
        <v>60</v>
      </c>
      <c r="E111" s="201" t="s">
        <v>203</v>
      </c>
      <c r="F111" s="201" t="s">
        <v>61</v>
      </c>
      <c r="G111" s="201" t="s">
        <v>60</v>
      </c>
      <c r="H111" s="202" t="s">
        <v>83</v>
      </c>
      <c r="I111" s="221">
        <v>66000</v>
      </c>
      <c r="J111" s="221">
        <f>12556.13-1640.57</f>
        <v>10915.56</v>
      </c>
      <c r="K111" s="469">
        <f t="shared" si="3"/>
        <v>16.53872727272727</v>
      </c>
    </row>
    <row r="112" spans="1:11" ht="42" customHeight="1">
      <c r="A112" s="189" t="s">
        <v>247</v>
      </c>
      <c r="B112" s="182" t="s">
        <v>115</v>
      </c>
      <c r="C112" s="91" t="s">
        <v>62</v>
      </c>
      <c r="D112" s="42" t="s">
        <v>60</v>
      </c>
      <c r="E112" s="42" t="s">
        <v>203</v>
      </c>
      <c r="F112" s="42" t="s">
        <v>155</v>
      </c>
      <c r="G112" s="42" t="s">
        <v>85</v>
      </c>
      <c r="H112" s="99"/>
      <c r="I112" s="43">
        <f>I114+I113</f>
        <v>6479000</v>
      </c>
      <c r="J112" s="43">
        <f>J114+J113</f>
        <v>2051739.52</v>
      </c>
      <c r="K112" s="469">
        <f t="shared" si="3"/>
        <v>31.667533878684985</v>
      </c>
    </row>
    <row r="113" spans="1:11" ht="18.75" customHeight="1">
      <c r="A113" s="15" t="s">
        <v>205</v>
      </c>
      <c r="B113" s="182" t="s">
        <v>115</v>
      </c>
      <c r="C113" s="92" t="s">
        <v>62</v>
      </c>
      <c r="D113" s="7" t="s">
        <v>60</v>
      </c>
      <c r="E113" s="7" t="s">
        <v>203</v>
      </c>
      <c r="F113" s="7" t="s">
        <v>155</v>
      </c>
      <c r="G113" s="7" t="s">
        <v>85</v>
      </c>
      <c r="H113" s="97" t="s">
        <v>83</v>
      </c>
      <c r="I113" s="25">
        <v>6265000</v>
      </c>
      <c r="J113" s="25">
        <v>2051739.52</v>
      </c>
      <c r="K113" s="469">
        <f t="shared" si="3"/>
        <v>32.74923415802075</v>
      </c>
    </row>
    <row r="114" spans="1:11" ht="15.75" customHeight="1">
      <c r="A114" s="15" t="s">
        <v>238</v>
      </c>
      <c r="B114" s="182" t="s">
        <v>115</v>
      </c>
      <c r="C114" s="92" t="s">
        <v>62</v>
      </c>
      <c r="D114" s="7" t="s">
        <v>60</v>
      </c>
      <c r="E114" s="7" t="s">
        <v>203</v>
      </c>
      <c r="F114" s="7" t="s">
        <v>155</v>
      </c>
      <c r="G114" s="7" t="s">
        <v>85</v>
      </c>
      <c r="H114" s="97" t="s">
        <v>237</v>
      </c>
      <c r="I114" s="25">
        <v>214000</v>
      </c>
      <c r="J114" s="25"/>
      <c r="K114" s="469">
        <f t="shared" si="3"/>
        <v>0</v>
      </c>
    </row>
    <row r="115" spans="1:11" ht="49.5" customHeight="1">
      <c r="A115" s="189" t="s">
        <v>276</v>
      </c>
      <c r="B115" s="182" t="s">
        <v>115</v>
      </c>
      <c r="C115" s="91" t="s">
        <v>62</v>
      </c>
      <c r="D115" s="42" t="s">
        <v>60</v>
      </c>
      <c r="E115" s="42" t="s">
        <v>203</v>
      </c>
      <c r="F115" s="42" t="s">
        <v>155</v>
      </c>
      <c r="G115" s="42" t="s">
        <v>60</v>
      </c>
      <c r="H115" s="99"/>
      <c r="I115" s="43">
        <f>I117+I116</f>
        <v>720000</v>
      </c>
      <c r="J115" s="43">
        <f>J117+J116</f>
        <v>0</v>
      </c>
      <c r="K115" s="469">
        <f t="shared" si="3"/>
        <v>0</v>
      </c>
    </row>
    <row r="116" spans="1:11" ht="16.5" customHeight="1">
      <c r="A116" s="15" t="s">
        <v>205</v>
      </c>
      <c r="B116" s="182" t="s">
        <v>115</v>
      </c>
      <c r="C116" s="92" t="s">
        <v>62</v>
      </c>
      <c r="D116" s="7" t="s">
        <v>60</v>
      </c>
      <c r="E116" s="7" t="s">
        <v>203</v>
      </c>
      <c r="F116" s="7" t="s">
        <v>155</v>
      </c>
      <c r="G116" s="7" t="s">
        <v>60</v>
      </c>
      <c r="H116" s="97" t="s">
        <v>83</v>
      </c>
      <c r="I116" s="25">
        <v>696000</v>
      </c>
      <c r="J116" s="25"/>
      <c r="K116" s="469">
        <f t="shared" si="3"/>
        <v>0</v>
      </c>
    </row>
    <row r="117" spans="1:11" ht="15" customHeight="1">
      <c r="A117" s="15" t="s">
        <v>238</v>
      </c>
      <c r="B117" s="182" t="s">
        <v>115</v>
      </c>
      <c r="C117" s="92" t="s">
        <v>62</v>
      </c>
      <c r="D117" s="7" t="s">
        <v>60</v>
      </c>
      <c r="E117" s="7" t="s">
        <v>203</v>
      </c>
      <c r="F117" s="7" t="s">
        <v>155</v>
      </c>
      <c r="G117" s="7" t="s">
        <v>60</v>
      </c>
      <c r="H117" s="97" t="s">
        <v>237</v>
      </c>
      <c r="I117" s="25">
        <v>24000</v>
      </c>
      <c r="J117" s="25"/>
      <c r="K117" s="469">
        <f t="shared" si="3"/>
        <v>0</v>
      </c>
    </row>
    <row r="118" spans="1:11" ht="17.25" customHeight="1">
      <c r="A118" s="40" t="s">
        <v>91</v>
      </c>
      <c r="B118" s="182" t="s">
        <v>115</v>
      </c>
      <c r="C118" s="61" t="s">
        <v>62</v>
      </c>
      <c r="D118" s="9" t="s">
        <v>68</v>
      </c>
      <c r="E118" s="6"/>
      <c r="F118" s="6"/>
      <c r="G118" s="6"/>
      <c r="H118" s="142"/>
      <c r="I118" s="28">
        <f>I119+I121+I123+I128+I131+I134+I141+I146+I151+I153+I155+I157</f>
        <v>199638265.19</v>
      </c>
      <c r="J118" s="28">
        <f>J119+J121+J123+J128+J131+J134+J141+J146+J151+J153+J155+J157</f>
        <v>53330583.04000001</v>
      </c>
      <c r="K118" s="469">
        <f t="shared" si="3"/>
        <v>26.713607729081474</v>
      </c>
    </row>
    <row r="119" spans="1:11" ht="16.5" customHeight="1">
      <c r="A119" s="47" t="s">
        <v>152</v>
      </c>
      <c r="B119" s="182" t="s">
        <v>115</v>
      </c>
      <c r="C119" s="63" t="s">
        <v>62</v>
      </c>
      <c r="D119" s="45" t="s">
        <v>68</v>
      </c>
      <c r="E119" s="42" t="s">
        <v>204</v>
      </c>
      <c r="F119" s="42" t="s">
        <v>60</v>
      </c>
      <c r="G119" s="42" t="s">
        <v>85</v>
      </c>
      <c r="H119" s="144"/>
      <c r="I119" s="43">
        <f>I120</f>
        <v>11915000</v>
      </c>
      <c r="J119" s="43">
        <f>J120</f>
        <v>2701091.86</v>
      </c>
      <c r="K119" s="469">
        <f t="shared" si="3"/>
        <v>22.66967570289551</v>
      </c>
    </row>
    <row r="120" spans="1:11" ht="18" customHeight="1">
      <c r="A120" s="15" t="s">
        <v>205</v>
      </c>
      <c r="B120" s="182" t="s">
        <v>115</v>
      </c>
      <c r="C120" s="64" t="s">
        <v>62</v>
      </c>
      <c r="D120" s="8" t="s">
        <v>68</v>
      </c>
      <c r="E120" s="7" t="s">
        <v>204</v>
      </c>
      <c r="F120" s="7" t="s">
        <v>60</v>
      </c>
      <c r="G120" s="7" t="s">
        <v>85</v>
      </c>
      <c r="H120" s="145" t="s">
        <v>83</v>
      </c>
      <c r="I120" s="25">
        <v>11915000</v>
      </c>
      <c r="J120" s="25">
        <v>2701091.86</v>
      </c>
      <c r="K120" s="469">
        <f t="shared" si="3"/>
        <v>22.66967570289551</v>
      </c>
    </row>
    <row r="121" spans="1:11" ht="19.5" customHeight="1">
      <c r="A121" s="72" t="s">
        <v>248</v>
      </c>
      <c r="B121" s="182" t="s">
        <v>115</v>
      </c>
      <c r="C121" s="230" t="s">
        <v>62</v>
      </c>
      <c r="D121" s="231" t="s">
        <v>68</v>
      </c>
      <c r="E121" s="231" t="s">
        <v>84</v>
      </c>
      <c r="F121" s="231" t="s">
        <v>60</v>
      </c>
      <c r="G121" s="231" t="s">
        <v>85</v>
      </c>
      <c r="H121" s="232"/>
      <c r="I121" s="233">
        <f>I122</f>
        <v>5219000</v>
      </c>
      <c r="J121" s="233">
        <f>J122</f>
        <v>1674164.99</v>
      </c>
      <c r="K121" s="469">
        <f t="shared" si="3"/>
        <v>32.07827150795172</v>
      </c>
    </row>
    <row r="122" spans="1:11" ht="18" customHeight="1">
      <c r="A122" s="205" t="s">
        <v>205</v>
      </c>
      <c r="B122" s="182" t="s">
        <v>115</v>
      </c>
      <c r="C122" s="200" t="s">
        <v>62</v>
      </c>
      <c r="D122" s="201" t="s">
        <v>68</v>
      </c>
      <c r="E122" s="201" t="s">
        <v>84</v>
      </c>
      <c r="F122" s="201" t="s">
        <v>60</v>
      </c>
      <c r="G122" s="201" t="s">
        <v>85</v>
      </c>
      <c r="H122" s="202" t="s">
        <v>83</v>
      </c>
      <c r="I122" s="203">
        <v>5219000</v>
      </c>
      <c r="J122" s="203">
        <v>1674164.99</v>
      </c>
      <c r="K122" s="469">
        <f t="shared" si="3"/>
        <v>32.07827150795172</v>
      </c>
    </row>
    <row r="123" spans="1:11" ht="15.75" customHeight="1">
      <c r="A123" s="39" t="s">
        <v>92</v>
      </c>
      <c r="B123" s="182" t="s">
        <v>115</v>
      </c>
      <c r="C123" s="65" t="s">
        <v>62</v>
      </c>
      <c r="D123" s="13" t="s">
        <v>68</v>
      </c>
      <c r="E123" s="12" t="s">
        <v>93</v>
      </c>
      <c r="F123" s="13" t="s">
        <v>52</v>
      </c>
      <c r="G123" s="13" t="s">
        <v>52</v>
      </c>
      <c r="H123" s="143"/>
      <c r="I123" s="24">
        <f>I124</f>
        <v>22205000</v>
      </c>
      <c r="J123" s="24">
        <f>J124</f>
        <v>9043654.02</v>
      </c>
      <c r="K123" s="469">
        <f t="shared" si="3"/>
        <v>40.72800729565413</v>
      </c>
    </row>
    <row r="124" spans="1:11" ht="16.5" customHeight="1">
      <c r="A124" s="47" t="s">
        <v>54</v>
      </c>
      <c r="B124" s="182" t="s">
        <v>115</v>
      </c>
      <c r="C124" s="63" t="s">
        <v>62</v>
      </c>
      <c r="D124" s="45" t="s">
        <v>68</v>
      </c>
      <c r="E124" s="42" t="s">
        <v>93</v>
      </c>
      <c r="F124" s="45" t="s">
        <v>123</v>
      </c>
      <c r="G124" s="45" t="s">
        <v>52</v>
      </c>
      <c r="H124" s="144"/>
      <c r="I124" s="43">
        <f>SUM(I125:I127)</f>
        <v>22205000</v>
      </c>
      <c r="J124" s="43">
        <f>SUM(J125:J127)</f>
        <v>9043654.02</v>
      </c>
      <c r="K124" s="469">
        <f t="shared" si="3"/>
        <v>40.72800729565413</v>
      </c>
    </row>
    <row r="125" spans="1:11" ht="19.5" customHeight="1">
      <c r="A125" s="15" t="s">
        <v>205</v>
      </c>
      <c r="B125" s="182" t="s">
        <v>115</v>
      </c>
      <c r="C125" s="64" t="s">
        <v>62</v>
      </c>
      <c r="D125" s="8" t="s">
        <v>68</v>
      </c>
      <c r="E125" s="7" t="s">
        <v>93</v>
      </c>
      <c r="F125" s="8" t="s">
        <v>123</v>
      </c>
      <c r="G125" s="8" t="s">
        <v>85</v>
      </c>
      <c r="H125" s="145" t="s">
        <v>83</v>
      </c>
      <c r="I125" s="25">
        <v>11771000</v>
      </c>
      <c r="J125" s="25">
        <v>4270682.43</v>
      </c>
      <c r="K125" s="469">
        <f t="shared" si="3"/>
        <v>36.281390111290456</v>
      </c>
    </row>
    <row r="126" spans="1:11" ht="31.5" customHeight="1">
      <c r="A126" s="79" t="s">
        <v>209</v>
      </c>
      <c r="B126" s="182" t="s">
        <v>115</v>
      </c>
      <c r="C126" s="64" t="s">
        <v>62</v>
      </c>
      <c r="D126" s="8" t="s">
        <v>68</v>
      </c>
      <c r="E126" s="7" t="s">
        <v>93</v>
      </c>
      <c r="F126" s="8" t="s">
        <v>123</v>
      </c>
      <c r="G126" s="8" t="s">
        <v>85</v>
      </c>
      <c r="H126" s="145" t="s">
        <v>210</v>
      </c>
      <c r="I126" s="25">
        <v>8409000</v>
      </c>
      <c r="J126" s="25">
        <v>3931000</v>
      </c>
      <c r="K126" s="469">
        <f t="shared" si="3"/>
        <v>46.747532405755734</v>
      </c>
    </row>
    <row r="127" spans="1:11" ht="19.5" customHeight="1">
      <c r="A127" s="15" t="s">
        <v>206</v>
      </c>
      <c r="B127" s="182" t="s">
        <v>115</v>
      </c>
      <c r="C127" s="64" t="s">
        <v>62</v>
      </c>
      <c r="D127" s="8" t="s">
        <v>68</v>
      </c>
      <c r="E127" s="7" t="s">
        <v>93</v>
      </c>
      <c r="F127" s="8" t="s">
        <v>123</v>
      </c>
      <c r="G127" s="8" t="s">
        <v>60</v>
      </c>
      <c r="H127" s="145" t="s">
        <v>83</v>
      </c>
      <c r="I127" s="25">
        <v>2025000</v>
      </c>
      <c r="J127" s="25">
        <v>841971.59</v>
      </c>
      <c r="K127" s="469">
        <f t="shared" si="3"/>
        <v>41.578843950617284</v>
      </c>
    </row>
    <row r="128" spans="1:11" ht="15.75" customHeight="1">
      <c r="A128" s="39" t="s">
        <v>94</v>
      </c>
      <c r="B128" s="182" t="s">
        <v>115</v>
      </c>
      <c r="C128" s="65" t="s">
        <v>62</v>
      </c>
      <c r="D128" s="13" t="s">
        <v>68</v>
      </c>
      <c r="E128" s="12" t="s">
        <v>95</v>
      </c>
      <c r="F128" s="12" t="s">
        <v>85</v>
      </c>
      <c r="G128" s="12" t="s">
        <v>85</v>
      </c>
      <c r="H128" s="143"/>
      <c r="I128" s="24">
        <f>I129</f>
        <v>19442000</v>
      </c>
      <c r="J128" s="24">
        <f>J129</f>
        <v>5920000</v>
      </c>
      <c r="K128" s="469">
        <f t="shared" si="3"/>
        <v>30.449542228165825</v>
      </c>
    </row>
    <row r="129" spans="1:11" ht="18" customHeight="1">
      <c r="A129" s="47" t="s">
        <v>54</v>
      </c>
      <c r="B129" s="182" t="s">
        <v>115</v>
      </c>
      <c r="C129" s="63" t="s">
        <v>62</v>
      </c>
      <c r="D129" s="45" t="s">
        <v>68</v>
      </c>
      <c r="E129" s="42" t="s">
        <v>95</v>
      </c>
      <c r="F129" s="42" t="s">
        <v>123</v>
      </c>
      <c r="G129" s="42" t="s">
        <v>85</v>
      </c>
      <c r="H129" s="144"/>
      <c r="I129" s="43">
        <f>I130</f>
        <v>19442000</v>
      </c>
      <c r="J129" s="43">
        <f>J130</f>
        <v>5920000</v>
      </c>
      <c r="K129" s="469">
        <f t="shared" si="3"/>
        <v>30.449542228165825</v>
      </c>
    </row>
    <row r="130" spans="1:11" ht="27" customHeight="1">
      <c r="A130" s="79" t="s">
        <v>209</v>
      </c>
      <c r="B130" s="182" t="s">
        <v>115</v>
      </c>
      <c r="C130" s="64" t="s">
        <v>62</v>
      </c>
      <c r="D130" s="8" t="s">
        <v>68</v>
      </c>
      <c r="E130" s="7" t="s">
        <v>95</v>
      </c>
      <c r="F130" s="7" t="s">
        <v>123</v>
      </c>
      <c r="G130" s="7" t="s">
        <v>85</v>
      </c>
      <c r="H130" s="145" t="s">
        <v>210</v>
      </c>
      <c r="I130" s="25">
        <v>19442000</v>
      </c>
      <c r="J130" s="25">
        <v>5920000</v>
      </c>
      <c r="K130" s="469">
        <f t="shared" si="3"/>
        <v>30.449542228165825</v>
      </c>
    </row>
    <row r="131" spans="1:11" ht="18" customHeight="1">
      <c r="A131" s="39" t="s">
        <v>96</v>
      </c>
      <c r="B131" s="182" t="s">
        <v>115</v>
      </c>
      <c r="C131" s="65" t="s">
        <v>62</v>
      </c>
      <c r="D131" s="13" t="s">
        <v>68</v>
      </c>
      <c r="E131" s="12" t="s">
        <v>97</v>
      </c>
      <c r="F131" s="12" t="s">
        <v>85</v>
      </c>
      <c r="G131" s="12" t="s">
        <v>85</v>
      </c>
      <c r="H131" s="143"/>
      <c r="I131" s="24">
        <f>I133</f>
        <v>100000</v>
      </c>
      <c r="J131" s="24">
        <f>J133</f>
        <v>0</v>
      </c>
      <c r="K131" s="469">
        <f t="shared" si="3"/>
        <v>0</v>
      </c>
    </row>
    <row r="132" spans="1:11" ht="18" customHeight="1">
      <c r="A132" s="47" t="s">
        <v>54</v>
      </c>
      <c r="B132" s="182" t="s">
        <v>115</v>
      </c>
      <c r="C132" s="63" t="s">
        <v>62</v>
      </c>
      <c r="D132" s="45" t="s">
        <v>68</v>
      </c>
      <c r="E132" s="42" t="s">
        <v>97</v>
      </c>
      <c r="F132" s="42" t="s">
        <v>123</v>
      </c>
      <c r="G132" s="42" t="s">
        <v>85</v>
      </c>
      <c r="H132" s="144"/>
      <c r="I132" s="43">
        <f>I133</f>
        <v>100000</v>
      </c>
      <c r="J132" s="43">
        <f>J133</f>
        <v>0</v>
      </c>
      <c r="K132" s="469">
        <f t="shared" si="3"/>
        <v>0</v>
      </c>
    </row>
    <row r="133" spans="1:11" ht="15.75" customHeight="1">
      <c r="A133" s="15" t="s">
        <v>206</v>
      </c>
      <c r="B133" s="182" t="s">
        <v>115</v>
      </c>
      <c r="C133" s="64" t="s">
        <v>62</v>
      </c>
      <c r="D133" s="8" t="s">
        <v>68</v>
      </c>
      <c r="E133" s="7" t="s">
        <v>97</v>
      </c>
      <c r="F133" s="7" t="s">
        <v>123</v>
      </c>
      <c r="G133" s="7" t="s">
        <v>60</v>
      </c>
      <c r="H133" s="145" t="s">
        <v>83</v>
      </c>
      <c r="I133" s="25">
        <v>100000</v>
      </c>
      <c r="J133" s="25"/>
      <c r="K133" s="469">
        <f t="shared" si="3"/>
        <v>0</v>
      </c>
    </row>
    <row r="134" spans="1:11" ht="18.75">
      <c r="A134" s="22" t="s">
        <v>121</v>
      </c>
      <c r="B134" s="182" t="s">
        <v>115</v>
      </c>
      <c r="C134" s="55" t="s">
        <v>62</v>
      </c>
      <c r="D134" s="23" t="s">
        <v>68</v>
      </c>
      <c r="E134" s="23" t="s">
        <v>106</v>
      </c>
      <c r="F134" s="23" t="s">
        <v>85</v>
      </c>
      <c r="G134" s="23" t="s">
        <v>85</v>
      </c>
      <c r="H134" s="147"/>
      <c r="I134" s="24">
        <f>I135+I138</f>
        <v>7010000</v>
      </c>
      <c r="J134" s="24">
        <f>J135+J138</f>
        <v>1680979.98</v>
      </c>
      <c r="K134" s="469">
        <f t="shared" si="3"/>
        <v>23.979742938659058</v>
      </c>
    </row>
    <row r="135" spans="1:11" ht="25.5">
      <c r="A135" s="47" t="s">
        <v>208</v>
      </c>
      <c r="B135" s="182" t="s">
        <v>115</v>
      </c>
      <c r="C135" s="54" t="s">
        <v>62</v>
      </c>
      <c r="D135" s="42" t="s">
        <v>68</v>
      </c>
      <c r="E135" s="42" t="s">
        <v>106</v>
      </c>
      <c r="F135" s="42" t="s">
        <v>207</v>
      </c>
      <c r="G135" s="42" t="s">
        <v>60</v>
      </c>
      <c r="H135" s="99"/>
      <c r="I135" s="43">
        <f>I136+I137</f>
        <v>6893000</v>
      </c>
      <c r="J135" s="43">
        <f>J136+J137</f>
        <v>1680979.98</v>
      </c>
      <c r="K135" s="469">
        <f t="shared" si="3"/>
        <v>24.38676889598143</v>
      </c>
    </row>
    <row r="136" spans="1:11" ht="18.75" customHeight="1">
      <c r="A136" s="15" t="s">
        <v>205</v>
      </c>
      <c r="B136" s="182" t="s">
        <v>115</v>
      </c>
      <c r="C136" s="53" t="s">
        <v>62</v>
      </c>
      <c r="D136" s="7" t="s">
        <v>68</v>
      </c>
      <c r="E136" s="7" t="s">
        <v>106</v>
      </c>
      <c r="F136" s="7" t="s">
        <v>207</v>
      </c>
      <c r="G136" s="7" t="s">
        <v>60</v>
      </c>
      <c r="H136" s="97" t="s">
        <v>83</v>
      </c>
      <c r="I136" s="30">
        <v>5553000</v>
      </c>
      <c r="J136" s="30">
        <v>1399979.98</v>
      </c>
      <c r="K136" s="469">
        <f t="shared" si="3"/>
        <v>25.211236808932107</v>
      </c>
    </row>
    <row r="137" spans="1:11" ht="29.25" customHeight="1">
      <c r="A137" s="15" t="s">
        <v>212</v>
      </c>
      <c r="B137" s="182" t="s">
        <v>115</v>
      </c>
      <c r="C137" s="53" t="s">
        <v>62</v>
      </c>
      <c r="D137" s="7" t="s">
        <v>68</v>
      </c>
      <c r="E137" s="7" t="s">
        <v>106</v>
      </c>
      <c r="F137" s="7" t="s">
        <v>207</v>
      </c>
      <c r="G137" s="7" t="s">
        <v>60</v>
      </c>
      <c r="H137" s="97" t="s">
        <v>226</v>
      </c>
      <c r="I137" s="25">
        <f>1050000+290000</f>
        <v>1340000</v>
      </c>
      <c r="J137" s="25">
        <v>281000</v>
      </c>
      <c r="K137" s="469">
        <f aca="true" t="shared" si="5" ref="K137:K200">J137/I137*100</f>
        <v>20.970149253731343</v>
      </c>
    </row>
    <row r="138" spans="1:11" ht="16.5" customHeight="1">
      <c r="A138" s="47" t="s">
        <v>138</v>
      </c>
      <c r="B138" s="182" t="s">
        <v>115</v>
      </c>
      <c r="C138" s="54" t="s">
        <v>62</v>
      </c>
      <c r="D138" s="42" t="s">
        <v>68</v>
      </c>
      <c r="E138" s="42" t="s">
        <v>106</v>
      </c>
      <c r="F138" s="42" t="s">
        <v>207</v>
      </c>
      <c r="G138" s="42" t="s">
        <v>68</v>
      </c>
      <c r="H138" s="99"/>
      <c r="I138" s="43">
        <f>I139+I140</f>
        <v>117000</v>
      </c>
      <c r="J138" s="43">
        <f>J139+J140</f>
        <v>0</v>
      </c>
      <c r="K138" s="469">
        <f t="shared" si="5"/>
        <v>0</v>
      </c>
    </row>
    <row r="139" spans="1:11" ht="18" customHeight="1">
      <c r="A139" s="15" t="s">
        <v>205</v>
      </c>
      <c r="B139" s="182" t="s">
        <v>115</v>
      </c>
      <c r="C139" s="53" t="s">
        <v>62</v>
      </c>
      <c r="D139" s="7" t="s">
        <v>68</v>
      </c>
      <c r="E139" s="7" t="s">
        <v>106</v>
      </c>
      <c r="F139" s="7" t="s">
        <v>207</v>
      </c>
      <c r="G139" s="7" t="s">
        <v>68</v>
      </c>
      <c r="H139" s="97" t="s">
        <v>83</v>
      </c>
      <c r="I139" s="30">
        <v>95690</v>
      </c>
      <c r="J139" s="30"/>
      <c r="K139" s="469">
        <f t="shared" si="5"/>
        <v>0</v>
      </c>
    </row>
    <row r="140" spans="1:11" ht="17.25" customHeight="1">
      <c r="A140" s="15" t="s">
        <v>238</v>
      </c>
      <c r="B140" s="182" t="s">
        <v>115</v>
      </c>
      <c r="C140" s="53" t="s">
        <v>62</v>
      </c>
      <c r="D140" s="7" t="s">
        <v>68</v>
      </c>
      <c r="E140" s="7" t="s">
        <v>106</v>
      </c>
      <c r="F140" s="7" t="s">
        <v>207</v>
      </c>
      <c r="G140" s="7" t="s">
        <v>68</v>
      </c>
      <c r="H140" s="145" t="s">
        <v>237</v>
      </c>
      <c r="I140" s="25">
        <v>21310</v>
      </c>
      <c r="J140" s="25"/>
      <c r="K140" s="469">
        <f t="shared" si="5"/>
        <v>0</v>
      </c>
    </row>
    <row r="141" spans="1:11" ht="18" customHeight="1">
      <c r="A141" s="39" t="s">
        <v>109</v>
      </c>
      <c r="B141" s="182" t="s">
        <v>115</v>
      </c>
      <c r="C141" s="65" t="s">
        <v>62</v>
      </c>
      <c r="D141" s="13" t="s">
        <v>68</v>
      </c>
      <c r="E141" s="12" t="s">
        <v>56</v>
      </c>
      <c r="F141" s="12" t="s">
        <v>85</v>
      </c>
      <c r="G141" s="12" t="s">
        <v>85</v>
      </c>
      <c r="H141" s="143"/>
      <c r="I141" s="24">
        <f>I142</f>
        <v>2991000</v>
      </c>
      <c r="J141" s="24">
        <f>J142</f>
        <v>560540.94</v>
      </c>
      <c r="K141" s="469">
        <f t="shared" si="5"/>
        <v>18.74092076228686</v>
      </c>
    </row>
    <row r="142" spans="1:11" ht="19.5" customHeight="1">
      <c r="A142" s="47" t="s">
        <v>174</v>
      </c>
      <c r="B142" s="182" t="s">
        <v>115</v>
      </c>
      <c r="C142" s="63" t="s">
        <v>62</v>
      </c>
      <c r="D142" s="45" t="s">
        <v>68</v>
      </c>
      <c r="E142" s="42" t="s">
        <v>56</v>
      </c>
      <c r="F142" s="42" t="s">
        <v>64</v>
      </c>
      <c r="G142" s="42" t="s">
        <v>85</v>
      </c>
      <c r="H142" s="144"/>
      <c r="I142" s="43">
        <f>SUM(I143:I145)</f>
        <v>2991000</v>
      </c>
      <c r="J142" s="43">
        <f>SUM(J143:J145)</f>
        <v>560540.94</v>
      </c>
      <c r="K142" s="469">
        <f t="shared" si="5"/>
        <v>18.74092076228686</v>
      </c>
    </row>
    <row r="143" spans="1:11" ht="18" customHeight="1">
      <c r="A143" s="15" t="s">
        <v>250</v>
      </c>
      <c r="B143" s="182" t="s">
        <v>115</v>
      </c>
      <c r="C143" s="64" t="s">
        <v>62</v>
      </c>
      <c r="D143" s="8" t="s">
        <v>68</v>
      </c>
      <c r="E143" s="7" t="s">
        <v>56</v>
      </c>
      <c r="F143" s="8" t="s">
        <v>64</v>
      </c>
      <c r="G143" s="8" t="s">
        <v>85</v>
      </c>
      <c r="H143" s="145" t="s">
        <v>83</v>
      </c>
      <c r="I143" s="25">
        <v>1598100</v>
      </c>
      <c r="J143" s="25">
        <v>200240.94</v>
      </c>
      <c r="K143" s="469">
        <f t="shared" si="5"/>
        <v>12.52993805143608</v>
      </c>
    </row>
    <row r="144" spans="1:11" ht="15" customHeight="1">
      <c r="A144" s="15" t="s">
        <v>251</v>
      </c>
      <c r="B144" s="182" t="s">
        <v>115</v>
      </c>
      <c r="C144" s="64" t="s">
        <v>62</v>
      </c>
      <c r="D144" s="8" t="s">
        <v>68</v>
      </c>
      <c r="E144" s="7" t="s">
        <v>56</v>
      </c>
      <c r="F144" s="8" t="s">
        <v>64</v>
      </c>
      <c r="G144" s="8" t="s">
        <v>85</v>
      </c>
      <c r="H144" s="145" t="s">
        <v>237</v>
      </c>
      <c r="I144" s="25">
        <v>1243400</v>
      </c>
      <c r="J144" s="25">
        <v>360300</v>
      </c>
      <c r="K144" s="469">
        <f t="shared" si="5"/>
        <v>28.97699855235644</v>
      </c>
    </row>
    <row r="145" spans="1:11" ht="18" customHeight="1">
      <c r="A145" s="15" t="s">
        <v>249</v>
      </c>
      <c r="B145" s="182" t="s">
        <v>115</v>
      </c>
      <c r="C145" s="64" t="s">
        <v>62</v>
      </c>
      <c r="D145" s="8" t="s">
        <v>68</v>
      </c>
      <c r="E145" s="7" t="s">
        <v>56</v>
      </c>
      <c r="F145" s="8" t="s">
        <v>64</v>
      </c>
      <c r="G145" s="8" t="s">
        <v>85</v>
      </c>
      <c r="H145" s="145" t="s">
        <v>237</v>
      </c>
      <c r="I145" s="25">
        <v>149500</v>
      </c>
      <c r="J145" s="25"/>
      <c r="K145" s="469">
        <f t="shared" si="5"/>
        <v>0</v>
      </c>
    </row>
    <row r="146" spans="1:11" ht="17.25" customHeight="1">
      <c r="A146" s="39" t="s">
        <v>173</v>
      </c>
      <c r="B146" s="182" t="s">
        <v>115</v>
      </c>
      <c r="C146" s="65" t="s">
        <v>62</v>
      </c>
      <c r="D146" s="13" t="s">
        <v>68</v>
      </c>
      <c r="E146" s="12" t="s">
        <v>203</v>
      </c>
      <c r="F146" s="13" t="s">
        <v>60</v>
      </c>
      <c r="G146" s="13" t="s">
        <v>85</v>
      </c>
      <c r="H146" s="143"/>
      <c r="I146" s="24">
        <f>SUM(I147:I150)</f>
        <v>129075765.19</v>
      </c>
      <c r="J146" s="24">
        <f>SUM(J147:J150)</f>
        <v>31622147.250000004</v>
      </c>
      <c r="K146" s="469">
        <f t="shared" si="5"/>
        <v>24.498903572992255</v>
      </c>
    </row>
    <row r="147" spans="1:11" ht="18.75">
      <c r="A147" s="15" t="s">
        <v>205</v>
      </c>
      <c r="B147" s="182" t="s">
        <v>115</v>
      </c>
      <c r="C147" s="64" t="s">
        <v>62</v>
      </c>
      <c r="D147" s="8" t="s">
        <v>68</v>
      </c>
      <c r="E147" s="7" t="s">
        <v>203</v>
      </c>
      <c r="F147" s="8" t="s">
        <v>60</v>
      </c>
      <c r="G147" s="8" t="s">
        <v>85</v>
      </c>
      <c r="H147" s="145" t="s">
        <v>83</v>
      </c>
      <c r="I147" s="25">
        <v>69683000</v>
      </c>
      <c r="J147" s="25">
        <f>16870147.25-J150</f>
        <v>15630147.25</v>
      </c>
      <c r="K147" s="469">
        <f t="shared" si="5"/>
        <v>22.43035926983626</v>
      </c>
    </row>
    <row r="148" spans="1:11" ht="26.25" customHeight="1">
      <c r="A148" s="79" t="s">
        <v>209</v>
      </c>
      <c r="B148" s="182" t="s">
        <v>115</v>
      </c>
      <c r="C148" s="64" t="s">
        <v>62</v>
      </c>
      <c r="D148" s="8" t="s">
        <v>68</v>
      </c>
      <c r="E148" s="7" t="s">
        <v>203</v>
      </c>
      <c r="F148" s="8" t="s">
        <v>60</v>
      </c>
      <c r="G148" s="8" t="s">
        <v>85</v>
      </c>
      <c r="H148" s="145" t="s">
        <v>210</v>
      </c>
      <c r="I148" s="25">
        <v>57400000</v>
      </c>
      <c r="J148" s="25">
        <f>14752000-J149</f>
        <v>13999234.81</v>
      </c>
      <c r="K148" s="469">
        <f t="shared" si="5"/>
        <v>24.388910818815333</v>
      </c>
    </row>
    <row r="149" spans="1:11" ht="34.5" customHeight="1">
      <c r="A149" s="15" t="s">
        <v>289</v>
      </c>
      <c r="B149" s="182" t="s">
        <v>115</v>
      </c>
      <c r="C149" s="64" t="s">
        <v>62</v>
      </c>
      <c r="D149" s="8" t="s">
        <v>68</v>
      </c>
      <c r="E149" s="7" t="s">
        <v>203</v>
      </c>
      <c r="F149" s="8" t="s">
        <v>60</v>
      </c>
      <c r="G149" s="8" t="s">
        <v>85</v>
      </c>
      <c r="H149" s="145" t="s">
        <v>210</v>
      </c>
      <c r="I149" s="25">
        <v>752765.19</v>
      </c>
      <c r="J149" s="25">
        <v>752765.19</v>
      </c>
      <c r="K149" s="469">
        <f t="shared" si="5"/>
        <v>100</v>
      </c>
    </row>
    <row r="150" spans="1:11" ht="17.25" customHeight="1">
      <c r="A150" s="15" t="s">
        <v>255</v>
      </c>
      <c r="B150" s="182" t="s">
        <v>115</v>
      </c>
      <c r="C150" s="64" t="s">
        <v>62</v>
      </c>
      <c r="D150" s="8" t="s">
        <v>68</v>
      </c>
      <c r="E150" s="7" t="s">
        <v>203</v>
      </c>
      <c r="F150" s="8" t="s">
        <v>60</v>
      </c>
      <c r="G150" s="8" t="s">
        <v>85</v>
      </c>
      <c r="H150" s="145" t="s">
        <v>83</v>
      </c>
      <c r="I150" s="25">
        <f>1992765.19-I149</f>
        <v>1240000</v>
      </c>
      <c r="J150" s="25">
        <f>1992765.19-J149</f>
        <v>1240000</v>
      </c>
      <c r="K150" s="469">
        <f t="shared" si="5"/>
        <v>100</v>
      </c>
    </row>
    <row r="151" spans="1:11" ht="30" customHeight="1">
      <c r="A151" s="247" t="s">
        <v>278</v>
      </c>
      <c r="B151" s="182" t="s">
        <v>115</v>
      </c>
      <c r="C151" s="248" t="s">
        <v>62</v>
      </c>
      <c r="D151" s="249" t="s">
        <v>68</v>
      </c>
      <c r="E151" s="231" t="s">
        <v>203</v>
      </c>
      <c r="F151" s="249" t="s">
        <v>64</v>
      </c>
      <c r="G151" s="249" t="s">
        <v>85</v>
      </c>
      <c r="H151" s="250"/>
      <c r="I151" s="233">
        <f>I152</f>
        <v>886000</v>
      </c>
      <c r="J151" s="233">
        <f>J152</f>
        <v>127329</v>
      </c>
      <c r="K151" s="469">
        <f t="shared" si="5"/>
        <v>14.371218961625281</v>
      </c>
    </row>
    <row r="152" spans="1:11" ht="18" customHeight="1">
      <c r="A152" s="205" t="s">
        <v>252</v>
      </c>
      <c r="B152" s="182" t="s">
        <v>115</v>
      </c>
      <c r="C152" s="228" t="s">
        <v>62</v>
      </c>
      <c r="D152" s="229" t="s">
        <v>68</v>
      </c>
      <c r="E152" s="201" t="s">
        <v>203</v>
      </c>
      <c r="F152" s="229" t="s">
        <v>64</v>
      </c>
      <c r="G152" s="229" t="s">
        <v>85</v>
      </c>
      <c r="H152" s="207" t="s">
        <v>237</v>
      </c>
      <c r="I152" s="203">
        <v>886000</v>
      </c>
      <c r="J152" s="203">
        <v>127329</v>
      </c>
      <c r="K152" s="469">
        <f t="shared" si="5"/>
        <v>14.371218961625281</v>
      </c>
    </row>
    <row r="153" spans="1:11" ht="36.75" customHeight="1">
      <c r="A153" s="247" t="s">
        <v>281</v>
      </c>
      <c r="B153" s="182" t="s">
        <v>115</v>
      </c>
      <c r="C153" s="248" t="s">
        <v>62</v>
      </c>
      <c r="D153" s="249" t="s">
        <v>68</v>
      </c>
      <c r="E153" s="231" t="s">
        <v>203</v>
      </c>
      <c r="F153" s="249" t="s">
        <v>64</v>
      </c>
      <c r="G153" s="249" t="s">
        <v>60</v>
      </c>
      <c r="H153" s="250"/>
      <c r="I153" s="233">
        <f>I154</f>
        <v>98000</v>
      </c>
      <c r="J153" s="233">
        <f>J154</f>
        <v>0</v>
      </c>
      <c r="K153" s="469">
        <f t="shared" si="5"/>
        <v>0</v>
      </c>
    </row>
    <row r="154" spans="1:11" ht="19.5" customHeight="1">
      <c r="A154" s="205" t="s">
        <v>252</v>
      </c>
      <c r="B154" s="182" t="s">
        <v>115</v>
      </c>
      <c r="C154" s="228" t="s">
        <v>62</v>
      </c>
      <c r="D154" s="229" t="s">
        <v>68</v>
      </c>
      <c r="E154" s="201" t="s">
        <v>203</v>
      </c>
      <c r="F154" s="229" t="s">
        <v>64</v>
      </c>
      <c r="G154" s="229" t="s">
        <v>60</v>
      </c>
      <c r="H154" s="207" t="s">
        <v>237</v>
      </c>
      <c r="I154" s="203">
        <v>98000</v>
      </c>
      <c r="J154" s="203"/>
      <c r="K154" s="469">
        <f t="shared" si="5"/>
        <v>0</v>
      </c>
    </row>
    <row r="155" spans="1:11" ht="39.75" customHeight="1">
      <c r="A155" s="247" t="s">
        <v>279</v>
      </c>
      <c r="B155" s="182" t="s">
        <v>115</v>
      </c>
      <c r="C155" s="248" t="s">
        <v>62</v>
      </c>
      <c r="D155" s="249" t="s">
        <v>68</v>
      </c>
      <c r="E155" s="231" t="s">
        <v>203</v>
      </c>
      <c r="F155" s="249" t="s">
        <v>118</v>
      </c>
      <c r="G155" s="249" t="s">
        <v>85</v>
      </c>
      <c r="H155" s="250"/>
      <c r="I155" s="233">
        <f>I156</f>
        <v>52000</v>
      </c>
      <c r="J155" s="233">
        <f>J156</f>
        <v>0</v>
      </c>
      <c r="K155" s="469">
        <f t="shared" si="5"/>
        <v>0</v>
      </c>
    </row>
    <row r="156" spans="1:11" ht="18.75">
      <c r="A156" s="15" t="s">
        <v>205</v>
      </c>
      <c r="B156" s="182" t="s">
        <v>115</v>
      </c>
      <c r="C156" s="228" t="s">
        <v>62</v>
      </c>
      <c r="D156" s="229" t="s">
        <v>68</v>
      </c>
      <c r="E156" s="201" t="s">
        <v>203</v>
      </c>
      <c r="F156" s="229" t="s">
        <v>118</v>
      </c>
      <c r="G156" s="229" t="s">
        <v>85</v>
      </c>
      <c r="H156" s="207" t="s">
        <v>83</v>
      </c>
      <c r="I156" s="203">
        <v>52000</v>
      </c>
      <c r="J156" s="203"/>
      <c r="K156" s="469">
        <f t="shared" si="5"/>
        <v>0</v>
      </c>
    </row>
    <row r="157" spans="1:11" ht="29.25" customHeight="1">
      <c r="A157" s="204" t="s">
        <v>280</v>
      </c>
      <c r="B157" s="182" t="s">
        <v>115</v>
      </c>
      <c r="C157" s="226" t="s">
        <v>62</v>
      </c>
      <c r="D157" s="227" t="s">
        <v>68</v>
      </c>
      <c r="E157" s="197" t="s">
        <v>199</v>
      </c>
      <c r="F157" s="197" t="s">
        <v>68</v>
      </c>
      <c r="G157" s="197" t="s">
        <v>60</v>
      </c>
      <c r="H157" s="206"/>
      <c r="I157" s="268">
        <f>I158+I159</f>
        <v>644500</v>
      </c>
      <c r="J157" s="268">
        <f>J158+J159</f>
        <v>675</v>
      </c>
      <c r="K157" s="469">
        <f t="shared" si="5"/>
        <v>0.10473235065942592</v>
      </c>
    </row>
    <row r="158" spans="1:11" ht="17.25" customHeight="1">
      <c r="A158" s="205" t="s">
        <v>205</v>
      </c>
      <c r="B158" s="182" t="s">
        <v>115</v>
      </c>
      <c r="C158" s="228" t="s">
        <v>62</v>
      </c>
      <c r="D158" s="229" t="s">
        <v>68</v>
      </c>
      <c r="E158" s="201" t="s">
        <v>199</v>
      </c>
      <c r="F158" s="229" t="s">
        <v>68</v>
      </c>
      <c r="G158" s="229" t="s">
        <v>60</v>
      </c>
      <c r="H158" s="207" t="s">
        <v>83</v>
      </c>
      <c r="I158" s="203">
        <f>644500-I159</f>
        <v>475320</v>
      </c>
      <c r="J158" s="203">
        <v>675</v>
      </c>
      <c r="K158" s="469">
        <f t="shared" si="5"/>
        <v>0.1420095935369856</v>
      </c>
    </row>
    <row r="159" spans="1:11" ht="19.5" customHeight="1">
      <c r="A159" s="205" t="s">
        <v>252</v>
      </c>
      <c r="B159" s="182" t="s">
        <v>115</v>
      </c>
      <c r="C159" s="228" t="s">
        <v>62</v>
      </c>
      <c r="D159" s="229" t="s">
        <v>68</v>
      </c>
      <c r="E159" s="201" t="s">
        <v>199</v>
      </c>
      <c r="F159" s="229" t="s">
        <v>68</v>
      </c>
      <c r="G159" s="229" t="s">
        <v>60</v>
      </c>
      <c r="H159" s="207" t="s">
        <v>237</v>
      </c>
      <c r="I159" s="203">
        <v>169180</v>
      </c>
      <c r="J159" s="203"/>
      <c r="K159" s="469">
        <f t="shared" si="5"/>
        <v>0</v>
      </c>
    </row>
    <row r="160" spans="1:11" ht="16.5" customHeight="1">
      <c r="A160" s="216" t="s">
        <v>232</v>
      </c>
      <c r="B160" s="182" t="s">
        <v>115</v>
      </c>
      <c r="C160" s="217" t="s">
        <v>62</v>
      </c>
      <c r="D160" s="218" t="s">
        <v>62</v>
      </c>
      <c r="E160" s="218"/>
      <c r="F160" s="218"/>
      <c r="G160" s="218"/>
      <c r="H160" s="207"/>
      <c r="I160" s="219">
        <f>I161+I164</f>
        <v>2003000</v>
      </c>
      <c r="J160" s="219">
        <f>J161+J164</f>
        <v>63705</v>
      </c>
      <c r="K160" s="469">
        <f t="shared" si="5"/>
        <v>3.180479281078383</v>
      </c>
    </row>
    <row r="161" spans="1:11" ht="20.25" customHeight="1">
      <c r="A161" s="204" t="s">
        <v>282</v>
      </c>
      <c r="B161" s="182" t="s">
        <v>115</v>
      </c>
      <c r="C161" s="226" t="s">
        <v>62</v>
      </c>
      <c r="D161" s="227" t="s">
        <v>62</v>
      </c>
      <c r="E161" s="197" t="s">
        <v>203</v>
      </c>
      <c r="F161" s="197" t="s">
        <v>65</v>
      </c>
      <c r="G161" s="197" t="s">
        <v>85</v>
      </c>
      <c r="H161" s="206"/>
      <c r="I161" s="268">
        <f>I162+I163</f>
        <v>1783000</v>
      </c>
      <c r="J161" s="268">
        <f>J162+J163</f>
        <v>0</v>
      </c>
      <c r="K161" s="469">
        <f t="shared" si="5"/>
        <v>0</v>
      </c>
    </row>
    <row r="162" spans="1:11" ht="17.25" customHeight="1">
      <c r="A162" s="205" t="s">
        <v>283</v>
      </c>
      <c r="B162" s="182" t="s">
        <v>115</v>
      </c>
      <c r="C162" s="228" t="s">
        <v>62</v>
      </c>
      <c r="D162" s="229" t="s">
        <v>62</v>
      </c>
      <c r="E162" s="201" t="s">
        <v>203</v>
      </c>
      <c r="F162" s="229" t="s">
        <v>65</v>
      </c>
      <c r="G162" s="229" t="s">
        <v>85</v>
      </c>
      <c r="H162" s="207" t="s">
        <v>133</v>
      </c>
      <c r="I162" s="203">
        <f>1783000-I163</f>
        <v>810600</v>
      </c>
      <c r="J162" s="203"/>
      <c r="K162" s="469">
        <f t="shared" si="5"/>
        <v>0</v>
      </c>
    </row>
    <row r="163" spans="1:11" ht="15.75" customHeight="1">
      <c r="A163" s="205" t="s">
        <v>252</v>
      </c>
      <c r="B163" s="182" t="s">
        <v>115</v>
      </c>
      <c r="C163" s="228" t="s">
        <v>62</v>
      </c>
      <c r="D163" s="229" t="s">
        <v>62</v>
      </c>
      <c r="E163" s="201" t="s">
        <v>203</v>
      </c>
      <c r="F163" s="229" t="s">
        <v>65</v>
      </c>
      <c r="G163" s="229" t="s">
        <v>85</v>
      </c>
      <c r="H163" s="207" t="s">
        <v>237</v>
      </c>
      <c r="I163" s="203">
        <v>972400</v>
      </c>
      <c r="J163" s="203"/>
      <c r="K163" s="469">
        <f t="shared" si="5"/>
        <v>0</v>
      </c>
    </row>
    <row r="164" spans="1:11" ht="16.5" customHeight="1">
      <c r="A164" s="81" t="s">
        <v>111</v>
      </c>
      <c r="B164" s="182" t="s">
        <v>115</v>
      </c>
      <c r="C164" s="62" t="s">
        <v>62</v>
      </c>
      <c r="D164" s="19" t="s">
        <v>62</v>
      </c>
      <c r="E164" s="19" t="s">
        <v>110</v>
      </c>
      <c r="F164" s="19" t="s">
        <v>85</v>
      </c>
      <c r="G164" s="19" t="s">
        <v>85</v>
      </c>
      <c r="H164" s="139"/>
      <c r="I164" s="24">
        <f>I165</f>
        <v>220000</v>
      </c>
      <c r="J164" s="24">
        <f>J165</f>
        <v>63705</v>
      </c>
      <c r="K164" s="469">
        <f t="shared" si="5"/>
        <v>28.956818181818182</v>
      </c>
    </row>
    <row r="165" spans="1:11" ht="17.25" customHeight="1">
      <c r="A165" s="157" t="s">
        <v>233</v>
      </c>
      <c r="B165" s="182" t="s">
        <v>115</v>
      </c>
      <c r="C165" s="94" t="s">
        <v>62</v>
      </c>
      <c r="D165" s="42" t="s">
        <v>62</v>
      </c>
      <c r="E165" s="42" t="s">
        <v>110</v>
      </c>
      <c r="F165" s="42" t="s">
        <v>66</v>
      </c>
      <c r="G165" s="42" t="s">
        <v>85</v>
      </c>
      <c r="H165" s="42"/>
      <c r="I165" s="43">
        <f>I166</f>
        <v>220000</v>
      </c>
      <c r="J165" s="43">
        <f>J166</f>
        <v>63705</v>
      </c>
      <c r="K165" s="469">
        <f t="shared" si="5"/>
        <v>28.956818181818182</v>
      </c>
    </row>
    <row r="166" spans="1:11" ht="18.75">
      <c r="A166" s="73" t="s">
        <v>131</v>
      </c>
      <c r="B166" s="182" t="s">
        <v>115</v>
      </c>
      <c r="C166" s="64" t="s">
        <v>62</v>
      </c>
      <c r="D166" s="8" t="s">
        <v>62</v>
      </c>
      <c r="E166" s="7" t="s">
        <v>110</v>
      </c>
      <c r="F166" s="8" t="s">
        <v>66</v>
      </c>
      <c r="G166" s="8" t="s">
        <v>85</v>
      </c>
      <c r="H166" s="145" t="s">
        <v>139</v>
      </c>
      <c r="I166" s="25">
        <v>220000</v>
      </c>
      <c r="J166" s="25">
        <v>63705</v>
      </c>
      <c r="K166" s="469">
        <f t="shared" si="5"/>
        <v>28.956818181818182</v>
      </c>
    </row>
    <row r="167" spans="1:11" ht="18" customHeight="1">
      <c r="A167" s="40" t="s">
        <v>98</v>
      </c>
      <c r="B167" s="182" t="s">
        <v>115</v>
      </c>
      <c r="C167" s="61" t="s">
        <v>62</v>
      </c>
      <c r="D167" s="6" t="s">
        <v>64</v>
      </c>
      <c r="E167" s="6"/>
      <c r="F167" s="6"/>
      <c r="G167" s="6"/>
      <c r="H167" s="132"/>
      <c r="I167" s="26">
        <f>I168+I172</f>
        <v>12453600</v>
      </c>
      <c r="J167" s="26">
        <f>J168+J172</f>
        <v>3106019.56</v>
      </c>
      <c r="K167" s="469">
        <f t="shared" si="5"/>
        <v>24.940736493865227</v>
      </c>
    </row>
    <row r="168" spans="1:11" ht="30" customHeight="1">
      <c r="A168" s="39" t="s">
        <v>53</v>
      </c>
      <c r="B168" s="182" t="s">
        <v>115</v>
      </c>
      <c r="C168" s="65" t="s">
        <v>62</v>
      </c>
      <c r="D168" s="12" t="s">
        <v>64</v>
      </c>
      <c r="E168" s="12" t="s">
        <v>81</v>
      </c>
      <c r="F168" s="12" t="s">
        <v>85</v>
      </c>
      <c r="G168" s="12" t="s">
        <v>85</v>
      </c>
      <c r="H168" s="98"/>
      <c r="I168" s="24">
        <f>I169</f>
        <v>8055500</v>
      </c>
      <c r="J168" s="24">
        <f>J169</f>
        <v>2316462.56</v>
      </c>
      <c r="K168" s="469">
        <f t="shared" si="5"/>
        <v>28.756285270932903</v>
      </c>
    </row>
    <row r="169" spans="1:11" ht="12.75" customHeight="1">
      <c r="A169" s="47" t="s">
        <v>54</v>
      </c>
      <c r="B169" s="182" t="s">
        <v>115</v>
      </c>
      <c r="C169" s="63" t="s">
        <v>62</v>
      </c>
      <c r="D169" s="42" t="s">
        <v>64</v>
      </c>
      <c r="E169" s="42" t="s">
        <v>81</v>
      </c>
      <c r="F169" s="42" t="s">
        <v>123</v>
      </c>
      <c r="G169" s="42" t="s">
        <v>85</v>
      </c>
      <c r="H169" s="99"/>
      <c r="I169" s="43">
        <f>I170+I171</f>
        <v>8055500</v>
      </c>
      <c r="J169" s="43">
        <f>J170+J171</f>
        <v>2316462.56</v>
      </c>
      <c r="K169" s="469">
        <f t="shared" si="5"/>
        <v>28.756285270932903</v>
      </c>
    </row>
    <row r="170" spans="1:11" ht="18.75">
      <c r="A170" s="15" t="s">
        <v>205</v>
      </c>
      <c r="B170" s="182" t="s">
        <v>115</v>
      </c>
      <c r="C170" s="64" t="s">
        <v>62</v>
      </c>
      <c r="D170" s="7" t="s">
        <v>64</v>
      </c>
      <c r="E170" s="7" t="s">
        <v>81</v>
      </c>
      <c r="F170" s="7" t="s">
        <v>123</v>
      </c>
      <c r="G170" s="7" t="s">
        <v>85</v>
      </c>
      <c r="H170" s="97" t="s">
        <v>83</v>
      </c>
      <c r="I170" s="25">
        <v>7184000</v>
      </c>
      <c r="J170" s="25">
        <v>2316462.56</v>
      </c>
      <c r="K170" s="469">
        <f t="shared" si="5"/>
        <v>32.24474610244989</v>
      </c>
    </row>
    <row r="171" spans="1:11" ht="31.5" customHeight="1">
      <c r="A171" s="15" t="s">
        <v>217</v>
      </c>
      <c r="B171" s="182" t="s">
        <v>115</v>
      </c>
      <c r="C171" s="64" t="s">
        <v>62</v>
      </c>
      <c r="D171" s="7" t="s">
        <v>64</v>
      </c>
      <c r="E171" s="7" t="s">
        <v>81</v>
      </c>
      <c r="F171" s="7" t="s">
        <v>123</v>
      </c>
      <c r="G171" s="7" t="s">
        <v>85</v>
      </c>
      <c r="H171" s="97" t="s">
        <v>220</v>
      </c>
      <c r="I171" s="25">
        <v>871500</v>
      </c>
      <c r="J171" s="25"/>
      <c r="K171" s="469">
        <f t="shared" si="5"/>
        <v>0</v>
      </c>
    </row>
    <row r="172" spans="1:11" ht="18.75">
      <c r="A172" s="81" t="s">
        <v>111</v>
      </c>
      <c r="B172" s="182" t="s">
        <v>115</v>
      </c>
      <c r="C172" s="62" t="s">
        <v>62</v>
      </c>
      <c r="D172" s="19" t="s">
        <v>64</v>
      </c>
      <c r="E172" s="19" t="s">
        <v>110</v>
      </c>
      <c r="F172" s="19" t="s">
        <v>85</v>
      </c>
      <c r="G172" s="19" t="s">
        <v>85</v>
      </c>
      <c r="H172" s="139"/>
      <c r="I172" s="24">
        <f>I173+I175</f>
        <v>4398100</v>
      </c>
      <c r="J172" s="24">
        <f>J173+J175</f>
        <v>789557</v>
      </c>
      <c r="K172" s="469">
        <f t="shared" si="5"/>
        <v>17.952229371774177</v>
      </c>
    </row>
    <row r="173" spans="1:11" ht="18.75">
      <c r="A173" s="47" t="s">
        <v>221</v>
      </c>
      <c r="B173" s="182" t="s">
        <v>115</v>
      </c>
      <c r="C173" s="63" t="s">
        <v>62</v>
      </c>
      <c r="D173" s="42" t="s">
        <v>64</v>
      </c>
      <c r="E173" s="42" t="s">
        <v>110</v>
      </c>
      <c r="F173" s="42" t="s">
        <v>68</v>
      </c>
      <c r="G173" s="42" t="s">
        <v>85</v>
      </c>
      <c r="H173" s="99"/>
      <c r="I173" s="43">
        <f>I174</f>
        <v>2165100</v>
      </c>
      <c r="J173" s="43">
        <f>J174</f>
        <v>460777</v>
      </c>
      <c r="K173" s="469">
        <f t="shared" si="5"/>
        <v>21.282019306267607</v>
      </c>
    </row>
    <row r="174" spans="1:11" ht="15" customHeight="1">
      <c r="A174" s="79" t="s">
        <v>201</v>
      </c>
      <c r="B174" s="182" t="s">
        <v>115</v>
      </c>
      <c r="C174" s="64" t="s">
        <v>62</v>
      </c>
      <c r="D174" s="7" t="s">
        <v>64</v>
      </c>
      <c r="E174" s="7" t="s">
        <v>110</v>
      </c>
      <c r="F174" s="7" t="s">
        <v>68</v>
      </c>
      <c r="G174" s="7" t="s">
        <v>85</v>
      </c>
      <c r="H174" s="97" t="s">
        <v>133</v>
      </c>
      <c r="I174" s="25">
        <v>2165100</v>
      </c>
      <c r="J174" s="25">
        <v>460777</v>
      </c>
      <c r="K174" s="469">
        <f t="shared" si="5"/>
        <v>21.282019306267607</v>
      </c>
    </row>
    <row r="175" spans="1:11" ht="18" customHeight="1">
      <c r="A175" s="47" t="s">
        <v>202</v>
      </c>
      <c r="B175" s="182" t="s">
        <v>115</v>
      </c>
      <c r="C175" s="63" t="s">
        <v>62</v>
      </c>
      <c r="D175" s="42" t="s">
        <v>64</v>
      </c>
      <c r="E175" s="42" t="s">
        <v>110</v>
      </c>
      <c r="F175" s="42" t="s">
        <v>62</v>
      </c>
      <c r="G175" s="42" t="s">
        <v>85</v>
      </c>
      <c r="H175" s="99"/>
      <c r="I175" s="43">
        <f>SUM(I176:I177)</f>
        <v>2233000</v>
      </c>
      <c r="J175" s="43">
        <f>SUM(J176:J177)</f>
        <v>328780</v>
      </c>
      <c r="K175" s="469">
        <f t="shared" si="5"/>
        <v>14.723690103000447</v>
      </c>
    </row>
    <row r="176" spans="1:11" ht="15" customHeight="1">
      <c r="A176" s="79" t="s">
        <v>201</v>
      </c>
      <c r="B176" s="182" t="s">
        <v>115</v>
      </c>
      <c r="C176" s="64" t="s">
        <v>62</v>
      </c>
      <c r="D176" s="7" t="s">
        <v>64</v>
      </c>
      <c r="E176" s="7" t="s">
        <v>110</v>
      </c>
      <c r="F176" s="7" t="s">
        <v>62</v>
      </c>
      <c r="G176" s="7" t="s">
        <v>85</v>
      </c>
      <c r="H176" s="97" t="s">
        <v>133</v>
      </c>
      <c r="I176" s="25">
        <f>2233000-I177</f>
        <v>2148830</v>
      </c>
      <c r="J176" s="25">
        <v>244610</v>
      </c>
      <c r="K176" s="469">
        <f t="shared" si="5"/>
        <v>11.383403991939801</v>
      </c>
    </row>
    <row r="177" spans="1:11" ht="21" customHeight="1">
      <c r="A177" s="205" t="s">
        <v>252</v>
      </c>
      <c r="B177" s="182" t="s">
        <v>115</v>
      </c>
      <c r="C177" s="64" t="s">
        <v>62</v>
      </c>
      <c r="D177" s="7" t="s">
        <v>64</v>
      </c>
      <c r="E177" s="7" t="s">
        <v>110</v>
      </c>
      <c r="F177" s="7" t="s">
        <v>62</v>
      </c>
      <c r="G177" s="7" t="s">
        <v>85</v>
      </c>
      <c r="H177" s="97" t="s">
        <v>237</v>
      </c>
      <c r="I177" s="25">
        <v>84170</v>
      </c>
      <c r="J177" s="25">
        <v>84170</v>
      </c>
      <c r="K177" s="469">
        <f t="shared" si="5"/>
        <v>100</v>
      </c>
    </row>
    <row r="178" spans="1:11" ht="18" customHeight="1">
      <c r="A178" s="78" t="s">
        <v>188</v>
      </c>
      <c r="B178" s="183" t="s">
        <v>115</v>
      </c>
      <c r="C178" s="67" t="s">
        <v>63</v>
      </c>
      <c r="D178" s="16"/>
      <c r="E178" s="16"/>
      <c r="F178" s="16"/>
      <c r="G178" s="16"/>
      <c r="H178" s="141"/>
      <c r="I178" s="27">
        <f>I179</f>
        <v>7603900</v>
      </c>
      <c r="J178" s="27">
        <f>J179</f>
        <v>1620083.59</v>
      </c>
      <c r="K178" s="469">
        <f t="shared" si="5"/>
        <v>21.30595602256737</v>
      </c>
    </row>
    <row r="179" spans="1:11" ht="15.75" customHeight="1">
      <c r="A179" s="40" t="s">
        <v>99</v>
      </c>
      <c r="B179" s="182" t="s">
        <v>115</v>
      </c>
      <c r="C179" s="56" t="s">
        <v>63</v>
      </c>
      <c r="D179" s="6" t="s">
        <v>60</v>
      </c>
      <c r="E179" s="6"/>
      <c r="F179" s="6"/>
      <c r="G179" s="6"/>
      <c r="H179" s="132"/>
      <c r="I179" s="28">
        <f>I180+I182+I192+I194</f>
        <v>7603900</v>
      </c>
      <c r="J179" s="28">
        <f>J180+J182+J192+J194</f>
        <v>1620083.59</v>
      </c>
      <c r="K179" s="469">
        <f t="shared" si="5"/>
        <v>21.30595602256737</v>
      </c>
    </row>
    <row r="180" spans="1:11" ht="17.25" customHeight="1">
      <c r="A180" s="72" t="s">
        <v>248</v>
      </c>
      <c r="B180" s="182" t="s">
        <v>115</v>
      </c>
      <c r="C180" s="230" t="s">
        <v>63</v>
      </c>
      <c r="D180" s="231" t="s">
        <v>60</v>
      </c>
      <c r="E180" s="231" t="s">
        <v>84</v>
      </c>
      <c r="F180" s="231" t="s">
        <v>60</v>
      </c>
      <c r="G180" s="231" t="s">
        <v>85</v>
      </c>
      <c r="H180" s="232"/>
      <c r="I180" s="233">
        <f>I181</f>
        <v>56000</v>
      </c>
      <c r="J180" s="233">
        <f>J181</f>
        <v>56000</v>
      </c>
      <c r="K180" s="469">
        <f t="shared" si="5"/>
        <v>100</v>
      </c>
    </row>
    <row r="181" spans="1:11" ht="18.75" customHeight="1">
      <c r="A181" s="205" t="s">
        <v>205</v>
      </c>
      <c r="B181" s="182" t="s">
        <v>115</v>
      </c>
      <c r="C181" s="200" t="s">
        <v>63</v>
      </c>
      <c r="D181" s="201" t="s">
        <v>60</v>
      </c>
      <c r="E181" s="201" t="s">
        <v>84</v>
      </c>
      <c r="F181" s="201" t="s">
        <v>60</v>
      </c>
      <c r="G181" s="201" t="s">
        <v>85</v>
      </c>
      <c r="H181" s="202" t="s">
        <v>83</v>
      </c>
      <c r="I181" s="203">
        <v>56000</v>
      </c>
      <c r="J181" s="203">
        <v>56000</v>
      </c>
      <c r="K181" s="469">
        <f t="shared" si="5"/>
        <v>100</v>
      </c>
    </row>
    <row r="182" spans="1:11" ht="16.5" customHeight="1">
      <c r="A182" s="247" t="s">
        <v>100</v>
      </c>
      <c r="B182" s="182" t="s">
        <v>115</v>
      </c>
      <c r="C182" s="51" t="s">
        <v>63</v>
      </c>
      <c r="D182" s="12" t="s">
        <v>60</v>
      </c>
      <c r="E182" s="12" t="s">
        <v>101</v>
      </c>
      <c r="F182" s="12" t="s">
        <v>85</v>
      </c>
      <c r="G182" s="12" t="s">
        <v>85</v>
      </c>
      <c r="H182" s="98"/>
      <c r="I182" s="24">
        <f>I183+I185+I187+I189</f>
        <v>6169000</v>
      </c>
      <c r="J182" s="24">
        <f>J183+J185+J187+J189</f>
        <v>1549083.59</v>
      </c>
      <c r="K182" s="469">
        <f t="shared" si="5"/>
        <v>25.1107730588426</v>
      </c>
    </row>
    <row r="183" spans="1:11" ht="33.75" customHeight="1">
      <c r="A183" s="204" t="s">
        <v>222</v>
      </c>
      <c r="B183" s="182" t="s">
        <v>115</v>
      </c>
      <c r="C183" s="54" t="s">
        <v>63</v>
      </c>
      <c r="D183" s="42" t="s">
        <v>60</v>
      </c>
      <c r="E183" s="42" t="s">
        <v>101</v>
      </c>
      <c r="F183" s="42" t="s">
        <v>85</v>
      </c>
      <c r="G183" s="42" t="s">
        <v>60</v>
      </c>
      <c r="H183" s="99"/>
      <c r="I183" s="43">
        <f>I184</f>
        <v>10000</v>
      </c>
      <c r="J183" s="43">
        <f>J184</f>
        <v>0</v>
      </c>
      <c r="K183" s="469">
        <f t="shared" si="5"/>
        <v>0</v>
      </c>
    </row>
    <row r="184" spans="1:11" ht="15.75" customHeight="1">
      <c r="A184" s="15" t="s">
        <v>205</v>
      </c>
      <c r="B184" s="182" t="s">
        <v>115</v>
      </c>
      <c r="C184" s="53" t="s">
        <v>63</v>
      </c>
      <c r="D184" s="7" t="s">
        <v>60</v>
      </c>
      <c r="E184" s="7" t="s">
        <v>101</v>
      </c>
      <c r="F184" s="7" t="s">
        <v>85</v>
      </c>
      <c r="G184" s="7" t="s">
        <v>60</v>
      </c>
      <c r="H184" s="97" t="s">
        <v>83</v>
      </c>
      <c r="I184" s="25">
        <v>10000</v>
      </c>
      <c r="J184" s="25"/>
      <c r="K184" s="469">
        <f t="shared" si="5"/>
        <v>0</v>
      </c>
    </row>
    <row r="185" spans="1:11" ht="40.5" customHeight="1">
      <c r="A185" s="204" t="s">
        <v>223</v>
      </c>
      <c r="B185" s="182" t="s">
        <v>115</v>
      </c>
      <c r="C185" s="196" t="s">
        <v>63</v>
      </c>
      <c r="D185" s="197" t="s">
        <v>60</v>
      </c>
      <c r="E185" s="197" t="s">
        <v>101</v>
      </c>
      <c r="F185" s="197" t="s">
        <v>85</v>
      </c>
      <c r="G185" s="197" t="s">
        <v>68</v>
      </c>
      <c r="H185" s="198"/>
      <c r="I185" s="199">
        <f>I186</f>
        <v>500000</v>
      </c>
      <c r="J185" s="199">
        <f>J186</f>
        <v>18677.52</v>
      </c>
      <c r="K185" s="469">
        <f t="shared" si="5"/>
        <v>3.7355039999999997</v>
      </c>
    </row>
    <row r="186" spans="1:11" ht="18.75">
      <c r="A186" s="205" t="s">
        <v>205</v>
      </c>
      <c r="B186" s="182" t="s">
        <v>115</v>
      </c>
      <c r="C186" s="200" t="s">
        <v>63</v>
      </c>
      <c r="D186" s="201" t="s">
        <v>60</v>
      </c>
      <c r="E186" s="201" t="s">
        <v>101</v>
      </c>
      <c r="F186" s="201" t="s">
        <v>85</v>
      </c>
      <c r="G186" s="201" t="s">
        <v>68</v>
      </c>
      <c r="H186" s="202" t="s">
        <v>83</v>
      </c>
      <c r="I186" s="203">
        <v>500000</v>
      </c>
      <c r="J186" s="203">
        <v>18677.52</v>
      </c>
      <c r="K186" s="469">
        <f t="shared" si="5"/>
        <v>3.7355039999999997</v>
      </c>
    </row>
    <row r="187" spans="1:11" ht="30" customHeight="1">
      <c r="A187" s="47" t="s">
        <v>197</v>
      </c>
      <c r="B187" s="182" t="s">
        <v>115</v>
      </c>
      <c r="C187" s="54" t="s">
        <v>63</v>
      </c>
      <c r="D187" s="42" t="s">
        <v>60</v>
      </c>
      <c r="E187" s="42" t="s">
        <v>101</v>
      </c>
      <c r="F187" s="42" t="s">
        <v>61</v>
      </c>
      <c r="G187" s="42" t="s">
        <v>71</v>
      </c>
      <c r="H187" s="99"/>
      <c r="I187" s="43">
        <f>I188</f>
        <v>280000</v>
      </c>
      <c r="J187" s="43">
        <f>J188</f>
        <v>2667.75</v>
      </c>
      <c r="K187" s="469">
        <f t="shared" si="5"/>
        <v>0.952767857142857</v>
      </c>
    </row>
    <row r="188" spans="1:11" ht="15.75" customHeight="1">
      <c r="A188" s="15" t="s">
        <v>205</v>
      </c>
      <c r="B188" s="182" t="s">
        <v>115</v>
      </c>
      <c r="C188" s="53" t="s">
        <v>63</v>
      </c>
      <c r="D188" s="7" t="s">
        <v>60</v>
      </c>
      <c r="E188" s="7" t="s">
        <v>101</v>
      </c>
      <c r="F188" s="7" t="s">
        <v>61</v>
      </c>
      <c r="G188" s="7" t="s">
        <v>71</v>
      </c>
      <c r="H188" s="97" t="s">
        <v>83</v>
      </c>
      <c r="I188" s="25">
        <v>280000</v>
      </c>
      <c r="J188" s="25">
        <v>2667.75</v>
      </c>
      <c r="K188" s="469">
        <f t="shared" si="5"/>
        <v>0.952767857142857</v>
      </c>
    </row>
    <row r="189" spans="1:11" ht="15" customHeight="1">
      <c r="A189" s="47" t="s">
        <v>54</v>
      </c>
      <c r="B189" s="182" t="s">
        <v>115</v>
      </c>
      <c r="C189" s="54" t="s">
        <v>63</v>
      </c>
      <c r="D189" s="42" t="s">
        <v>60</v>
      </c>
      <c r="E189" s="42" t="s">
        <v>101</v>
      </c>
      <c r="F189" s="42" t="s">
        <v>123</v>
      </c>
      <c r="G189" s="42" t="s">
        <v>85</v>
      </c>
      <c r="H189" s="99"/>
      <c r="I189" s="43">
        <f>I190+I191</f>
        <v>5379000</v>
      </c>
      <c r="J189" s="43">
        <f>J190+J191</f>
        <v>1527738.32</v>
      </c>
      <c r="K189" s="469">
        <f t="shared" si="5"/>
        <v>28.401902212307125</v>
      </c>
    </row>
    <row r="190" spans="1:11" ht="18.75" customHeight="1">
      <c r="A190" s="15" t="s">
        <v>205</v>
      </c>
      <c r="B190" s="182" t="s">
        <v>115</v>
      </c>
      <c r="C190" s="66" t="s">
        <v>63</v>
      </c>
      <c r="D190" s="7" t="s">
        <v>60</v>
      </c>
      <c r="E190" s="7" t="s">
        <v>101</v>
      </c>
      <c r="F190" s="7" t="s">
        <v>123</v>
      </c>
      <c r="G190" s="7" t="s">
        <v>85</v>
      </c>
      <c r="H190" s="97" t="s">
        <v>83</v>
      </c>
      <c r="I190" s="25">
        <f>5335000-56000</f>
        <v>5279000</v>
      </c>
      <c r="J190" s="25">
        <v>1447115.84</v>
      </c>
      <c r="K190" s="469">
        <f t="shared" si="5"/>
        <v>27.4126887668119</v>
      </c>
    </row>
    <row r="191" spans="1:11" ht="17.25" customHeight="1">
      <c r="A191" s="15" t="s">
        <v>163</v>
      </c>
      <c r="B191" s="182" t="s">
        <v>115</v>
      </c>
      <c r="C191" s="66" t="s">
        <v>63</v>
      </c>
      <c r="D191" s="7" t="s">
        <v>60</v>
      </c>
      <c r="E191" s="7" t="s">
        <v>101</v>
      </c>
      <c r="F191" s="7" t="s">
        <v>123</v>
      </c>
      <c r="G191" s="7" t="s">
        <v>60</v>
      </c>
      <c r="H191" s="97" t="s">
        <v>83</v>
      </c>
      <c r="I191" s="25">
        <v>100000</v>
      </c>
      <c r="J191" s="25">
        <v>80622.48</v>
      </c>
      <c r="K191" s="469">
        <f t="shared" si="5"/>
        <v>80.62248</v>
      </c>
    </row>
    <row r="192" spans="1:11" ht="28.5" customHeight="1">
      <c r="A192" s="204" t="s">
        <v>257</v>
      </c>
      <c r="B192" s="182" t="s">
        <v>115</v>
      </c>
      <c r="C192" s="196" t="s">
        <v>63</v>
      </c>
      <c r="D192" s="197" t="s">
        <v>60</v>
      </c>
      <c r="E192" s="197" t="s">
        <v>203</v>
      </c>
      <c r="F192" s="197" t="s">
        <v>71</v>
      </c>
      <c r="G192" s="197" t="s">
        <v>85</v>
      </c>
      <c r="H192" s="198"/>
      <c r="I192" s="199">
        <f>I193</f>
        <v>32900</v>
      </c>
      <c r="J192" s="199">
        <f>J193</f>
        <v>0</v>
      </c>
      <c r="K192" s="469">
        <f t="shared" si="5"/>
        <v>0</v>
      </c>
    </row>
    <row r="193" spans="1:11" ht="15" customHeight="1">
      <c r="A193" s="205" t="s">
        <v>255</v>
      </c>
      <c r="B193" s="182" t="s">
        <v>115</v>
      </c>
      <c r="C193" s="238" t="s">
        <v>63</v>
      </c>
      <c r="D193" s="201" t="s">
        <v>60</v>
      </c>
      <c r="E193" s="201" t="s">
        <v>203</v>
      </c>
      <c r="F193" s="201" t="s">
        <v>71</v>
      </c>
      <c r="G193" s="201" t="s">
        <v>85</v>
      </c>
      <c r="H193" s="202" t="s">
        <v>83</v>
      </c>
      <c r="I193" s="203">
        <v>32900</v>
      </c>
      <c r="J193" s="203"/>
      <c r="K193" s="469">
        <f t="shared" si="5"/>
        <v>0</v>
      </c>
    </row>
    <row r="194" spans="1:11" ht="18.75">
      <c r="A194" s="81" t="s">
        <v>111</v>
      </c>
      <c r="B194" s="182" t="s">
        <v>115</v>
      </c>
      <c r="C194" s="62" t="s">
        <v>63</v>
      </c>
      <c r="D194" s="19" t="s">
        <v>60</v>
      </c>
      <c r="E194" s="19" t="s">
        <v>110</v>
      </c>
      <c r="F194" s="19" t="s">
        <v>85</v>
      </c>
      <c r="G194" s="19" t="s">
        <v>85</v>
      </c>
      <c r="H194" s="139"/>
      <c r="I194" s="24">
        <f>I195+I197+I199+I201</f>
        <v>1346000</v>
      </c>
      <c r="J194" s="24">
        <f>J195+J197+J199+J201</f>
        <v>15000</v>
      </c>
      <c r="K194" s="469">
        <f t="shared" si="5"/>
        <v>1.1144130757800892</v>
      </c>
    </row>
    <row r="195" spans="1:11" ht="18.75">
      <c r="A195" s="47" t="s">
        <v>175</v>
      </c>
      <c r="B195" s="182" t="s">
        <v>115</v>
      </c>
      <c r="C195" s="63" t="s">
        <v>63</v>
      </c>
      <c r="D195" s="42" t="s">
        <v>60</v>
      </c>
      <c r="E195" s="42" t="s">
        <v>110</v>
      </c>
      <c r="F195" s="42" t="s">
        <v>61</v>
      </c>
      <c r="G195" s="42" t="s">
        <v>85</v>
      </c>
      <c r="H195" s="99"/>
      <c r="I195" s="43">
        <f>I196</f>
        <v>200000</v>
      </c>
      <c r="J195" s="43">
        <f>J196</f>
        <v>0</v>
      </c>
      <c r="K195" s="469">
        <f t="shared" si="5"/>
        <v>0</v>
      </c>
    </row>
    <row r="196" spans="1:11" ht="18.75">
      <c r="A196" s="15" t="s">
        <v>169</v>
      </c>
      <c r="B196" s="182" t="s">
        <v>115</v>
      </c>
      <c r="C196" s="64" t="s">
        <v>63</v>
      </c>
      <c r="D196" s="7" t="s">
        <v>60</v>
      </c>
      <c r="E196" s="7" t="s">
        <v>110</v>
      </c>
      <c r="F196" s="7" t="s">
        <v>61</v>
      </c>
      <c r="G196" s="7" t="s">
        <v>85</v>
      </c>
      <c r="H196" s="97" t="s">
        <v>168</v>
      </c>
      <c r="I196" s="25">
        <v>200000</v>
      </c>
      <c r="J196" s="25"/>
      <c r="K196" s="469">
        <f t="shared" si="5"/>
        <v>0</v>
      </c>
    </row>
    <row r="197" spans="1:11" ht="18.75">
      <c r="A197" s="47" t="s">
        <v>202</v>
      </c>
      <c r="B197" s="182" t="s">
        <v>115</v>
      </c>
      <c r="C197" s="63" t="s">
        <v>63</v>
      </c>
      <c r="D197" s="42" t="s">
        <v>60</v>
      </c>
      <c r="E197" s="42" t="s">
        <v>110</v>
      </c>
      <c r="F197" s="42" t="s">
        <v>62</v>
      </c>
      <c r="G197" s="42" t="s">
        <v>85</v>
      </c>
      <c r="H197" s="99"/>
      <c r="I197" s="43">
        <f>I198</f>
        <v>301000</v>
      </c>
      <c r="J197" s="43">
        <f>J198</f>
        <v>0</v>
      </c>
      <c r="K197" s="469">
        <f t="shared" si="5"/>
        <v>0</v>
      </c>
    </row>
    <row r="198" spans="1:11" ht="18.75">
      <c r="A198" s="15" t="s">
        <v>169</v>
      </c>
      <c r="B198" s="182" t="s">
        <v>115</v>
      </c>
      <c r="C198" s="64" t="s">
        <v>63</v>
      </c>
      <c r="D198" s="7" t="s">
        <v>60</v>
      </c>
      <c r="E198" s="7" t="s">
        <v>110</v>
      </c>
      <c r="F198" s="7" t="s">
        <v>62</v>
      </c>
      <c r="G198" s="7" t="s">
        <v>85</v>
      </c>
      <c r="H198" s="97" t="s">
        <v>168</v>
      </c>
      <c r="I198" s="25">
        <v>301000</v>
      </c>
      <c r="J198" s="25"/>
      <c r="K198" s="469">
        <f t="shared" si="5"/>
        <v>0</v>
      </c>
    </row>
    <row r="199" spans="1:11" ht="18.75">
      <c r="A199" s="47" t="s">
        <v>224</v>
      </c>
      <c r="B199" s="182" t="s">
        <v>115</v>
      </c>
      <c r="C199" s="63" t="s">
        <v>63</v>
      </c>
      <c r="D199" s="42" t="s">
        <v>60</v>
      </c>
      <c r="E199" s="42" t="s">
        <v>110</v>
      </c>
      <c r="F199" s="42" t="s">
        <v>63</v>
      </c>
      <c r="G199" s="42" t="s">
        <v>85</v>
      </c>
      <c r="H199" s="99"/>
      <c r="I199" s="43">
        <f>I200</f>
        <v>319000</v>
      </c>
      <c r="J199" s="43">
        <f>J200</f>
        <v>0</v>
      </c>
      <c r="K199" s="469">
        <f t="shared" si="5"/>
        <v>0</v>
      </c>
    </row>
    <row r="200" spans="1:11" ht="18.75">
      <c r="A200" s="15" t="s">
        <v>169</v>
      </c>
      <c r="B200" s="182" t="s">
        <v>115</v>
      </c>
      <c r="C200" s="64" t="s">
        <v>63</v>
      </c>
      <c r="D200" s="7" t="s">
        <v>60</v>
      </c>
      <c r="E200" s="7" t="s">
        <v>110</v>
      </c>
      <c r="F200" s="7" t="s">
        <v>63</v>
      </c>
      <c r="G200" s="7" t="s">
        <v>85</v>
      </c>
      <c r="H200" s="97" t="s">
        <v>168</v>
      </c>
      <c r="I200" s="25">
        <v>319000</v>
      </c>
      <c r="J200" s="25"/>
      <c r="K200" s="469">
        <f t="shared" si="5"/>
        <v>0</v>
      </c>
    </row>
    <row r="201" spans="1:11" ht="18.75">
      <c r="A201" s="47" t="s">
        <v>225</v>
      </c>
      <c r="B201" s="182" t="s">
        <v>115</v>
      </c>
      <c r="C201" s="63" t="s">
        <v>63</v>
      </c>
      <c r="D201" s="42" t="s">
        <v>60</v>
      </c>
      <c r="E201" s="42" t="s">
        <v>110</v>
      </c>
      <c r="F201" s="42" t="s">
        <v>64</v>
      </c>
      <c r="G201" s="42" t="s">
        <v>85</v>
      </c>
      <c r="H201" s="99"/>
      <c r="I201" s="43">
        <f>I202</f>
        <v>526000</v>
      </c>
      <c r="J201" s="43">
        <f>J202</f>
        <v>15000</v>
      </c>
      <c r="K201" s="469">
        <f aca="true" t="shared" si="6" ref="K201:K263">J201/I201*100</f>
        <v>2.8517110266159698</v>
      </c>
    </row>
    <row r="202" spans="1:11" ht="18.75">
      <c r="A202" s="15" t="s">
        <v>169</v>
      </c>
      <c r="B202" s="182" t="s">
        <v>115</v>
      </c>
      <c r="C202" s="64" t="s">
        <v>63</v>
      </c>
      <c r="D202" s="7" t="s">
        <v>60</v>
      </c>
      <c r="E202" s="7" t="s">
        <v>110</v>
      </c>
      <c r="F202" s="7" t="s">
        <v>64</v>
      </c>
      <c r="G202" s="7" t="s">
        <v>85</v>
      </c>
      <c r="H202" s="97" t="s">
        <v>168</v>
      </c>
      <c r="I202" s="25">
        <v>526000</v>
      </c>
      <c r="J202" s="25">
        <v>15000</v>
      </c>
      <c r="K202" s="469">
        <f t="shared" si="6"/>
        <v>2.8517110266159698</v>
      </c>
    </row>
    <row r="203" spans="1:11" ht="18.75">
      <c r="A203" s="78" t="s">
        <v>72</v>
      </c>
      <c r="B203" s="183" t="s">
        <v>115</v>
      </c>
      <c r="C203" s="67" t="s">
        <v>66</v>
      </c>
      <c r="D203" s="16"/>
      <c r="E203" s="16"/>
      <c r="F203" s="16"/>
      <c r="G203" s="16"/>
      <c r="H203" s="141"/>
      <c r="I203" s="29">
        <f>I204+I208+I214+I234</f>
        <v>66091914.129999995</v>
      </c>
      <c r="J203" s="29">
        <f>J204+J208+J214+J234</f>
        <v>14435321.37</v>
      </c>
      <c r="K203" s="469">
        <f t="shared" si="6"/>
        <v>21.841282038838113</v>
      </c>
    </row>
    <row r="204" spans="1:11" ht="18.75">
      <c r="A204" s="38" t="s">
        <v>77</v>
      </c>
      <c r="B204" s="182" t="s">
        <v>115</v>
      </c>
      <c r="C204" s="52" t="s">
        <v>66</v>
      </c>
      <c r="D204" s="6" t="s">
        <v>60</v>
      </c>
      <c r="E204" s="6"/>
      <c r="F204" s="6"/>
      <c r="G204" s="6"/>
      <c r="H204" s="132"/>
      <c r="I204" s="26">
        <f aca="true" t="shared" si="7" ref="I204:J206">I205</f>
        <v>4400000</v>
      </c>
      <c r="J204" s="26">
        <f t="shared" si="7"/>
        <v>645956.5</v>
      </c>
      <c r="K204" s="469">
        <f t="shared" si="6"/>
        <v>14.680829545454547</v>
      </c>
    </row>
    <row r="205" spans="1:11" ht="18.75">
      <c r="A205" s="39" t="s">
        <v>124</v>
      </c>
      <c r="B205" s="182" t="s">
        <v>115</v>
      </c>
      <c r="C205" s="51" t="s">
        <v>66</v>
      </c>
      <c r="D205" s="12" t="s">
        <v>60</v>
      </c>
      <c r="E205" s="12" t="s">
        <v>125</v>
      </c>
      <c r="F205" s="12" t="s">
        <v>85</v>
      </c>
      <c r="G205" s="12" t="s">
        <v>85</v>
      </c>
      <c r="H205" s="98"/>
      <c r="I205" s="24">
        <f t="shared" si="7"/>
        <v>4400000</v>
      </c>
      <c r="J205" s="24">
        <f t="shared" si="7"/>
        <v>645956.5</v>
      </c>
      <c r="K205" s="469">
        <f t="shared" si="6"/>
        <v>14.680829545454547</v>
      </c>
    </row>
    <row r="206" spans="1:11" ht="18.75">
      <c r="A206" s="47" t="s">
        <v>108</v>
      </c>
      <c r="B206" s="182" t="s">
        <v>115</v>
      </c>
      <c r="C206" s="54" t="s">
        <v>66</v>
      </c>
      <c r="D206" s="42" t="s">
        <v>60</v>
      </c>
      <c r="E206" s="42" t="s">
        <v>125</v>
      </c>
      <c r="F206" s="42" t="s">
        <v>126</v>
      </c>
      <c r="G206" s="42" t="s">
        <v>60</v>
      </c>
      <c r="H206" s="99"/>
      <c r="I206" s="43">
        <f t="shared" si="7"/>
        <v>4400000</v>
      </c>
      <c r="J206" s="43">
        <f t="shared" si="7"/>
        <v>645956.5</v>
      </c>
      <c r="K206" s="469">
        <f t="shared" si="6"/>
        <v>14.680829545454547</v>
      </c>
    </row>
    <row r="207" spans="1:11" ht="18.75">
      <c r="A207" s="15" t="s">
        <v>127</v>
      </c>
      <c r="B207" s="182" t="s">
        <v>115</v>
      </c>
      <c r="C207" s="66" t="s">
        <v>66</v>
      </c>
      <c r="D207" s="7" t="s">
        <v>60</v>
      </c>
      <c r="E207" s="7" t="s">
        <v>125</v>
      </c>
      <c r="F207" s="7" t="s">
        <v>126</v>
      </c>
      <c r="G207" s="7" t="s">
        <v>60</v>
      </c>
      <c r="H207" s="97" t="s">
        <v>84</v>
      </c>
      <c r="I207" s="25">
        <v>4400000</v>
      </c>
      <c r="J207" s="25">
        <v>645956.5</v>
      </c>
      <c r="K207" s="469">
        <f t="shared" si="6"/>
        <v>14.680829545454547</v>
      </c>
    </row>
    <row r="208" spans="1:11" ht="18.75">
      <c r="A208" s="38" t="s">
        <v>73</v>
      </c>
      <c r="B208" s="182" t="s">
        <v>115</v>
      </c>
      <c r="C208" s="52" t="s">
        <v>66</v>
      </c>
      <c r="D208" s="6" t="s">
        <v>68</v>
      </c>
      <c r="E208" s="7"/>
      <c r="F208" s="7"/>
      <c r="G208" s="7"/>
      <c r="H208" s="97"/>
      <c r="I208" s="26">
        <f>I209+I211</f>
        <v>21156000</v>
      </c>
      <c r="J208" s="26">
        <f>J209+J211</f>
        <v>5079889.8</v>
      </c>
      <c r="K208" s="469">
        <f t="shared" si="6"/>
        <v>24.011579693703915</v>
      </c>
    </row>
    <row r="209" spans="1:11" ht="39" customHeight="1">
      <c r="A209" s="193" t="s">
        <v>143</v>
      </c>
      <c r="B209" s="182" t="s">
        <v>115</v>
      </c>
      <c r="C209" s="90" t="s">
        <v>66</v>
      </c>
      <c r="D209" s="86" t="s">
        <v>68</v>
      </c>
      <c r="E209" s="12" t="s">
        <v>204</v>
      </c>
      <c r="F209" s="12" t="s">
        <v>70</v>
      </c>
      <c r="G209" s="98" t="s">
        <v>85</v>
      </c>
      <c r="H209" s="98"/>
      <c r="I209" s="24">
        <f>I210</f>
        <v>20444000</v>
      </c>
      <c r="J209" s="24">
        <f>J210</f>
        <v>4800000</v>
      </c>
      <c r="K209" s="469">
        <f t="shared" si="6"/>
        <v>23.478771277636472</v>
      </c>
    </row>
    <row r="210" spans="1:11" ht="25.5">
      <c r="A210" s="79" t="s">
        <v>209</v>
      </c>
      <c r="B210" s="182" t="s">
        <v>115</v>
      </c>
      <c r="C210" s="53" t="s">
        <v>66</v>
      </c>
      <c r="D210" s="7" t="s">
        <v>68</v>
      </c>
      <c r="E210" s="7" t="s">
        <v>204</v>
      </c>
      <c r="F210" s="7" t="s">
        <v>70</v>
      </c>
      <c r="G210" s="7" t="s">
        <v>85</v>
      </c>
      <c r="H210" s="97" t="s">
        <v>210</v>
      </c>
      <c r="I210" s="25">
        <v>20444000</v>
      </c>
      <c r="J210" s="25">
        <v>4800000</v>
      </c>
      <c r="K210" s="469">
        <f t="shared" si="6"/>
        <v>23.478771277636472</v>
      </c>
    </row>
    <row r="211" spans="1:11" ht="18.75">
      <c r="A211" s="22" t="s">
        <v>121</v>
      </c>
      <c r="B211" s="182" t="s">
        <v>115</v>
      </c>
      <c r="C211" s="55" t="s">
        <v>66</v>
      </c>
      <c r="D211" s="23" t="s">
        <v>68</v>
      </c>
      <c r="E211" s="23" t="s">
        <v>106</v>
      </c>
      <c r="F211" s="23" t="s">
        <v>85</v>
      </c>
      <c r="G211" s="23" t="s">
        <v>85</v>
      </c>
      <c r="H211" s="147"/>
      <c r="I211" s="24">
        <f>I212</f>
        <v>712000</v>
      </c>
      <c r="J211" s="24">
        <f>J212</f>
        <v>279889.8</v>
      </c>
      <c r="K211" s="469">
        <f t="shared" si="6"/>
        <v>39.31036516853933</v>
      </c>
    </row>
    <row r="212" spans="1:11" ht="106.5" customHeight="1">
      <c r="A212" s="153" t="s">
        <v>128</v>
      </c>
      <c r="B212" s="182" t="s">
        <v>115</v>
      </c>
      <c r="C212" s="54" t="s">
        <v>66</v>
      </c>
      <c r="D212" s="42" t="s">
        <v>68</v>
      </c>
      <c r="E212" s="42" t="s">
        <v>106</v>
      </c>
      <c r="F212" s="42" t="s">
        <v>211</v>
      </c>
      <c r="G212" s="42" t="s">
        <v>61</v>
      </c>
      <c r="H212" s="99"/>
      <c r="I212" s="43">
        <f>I213</f>
        <v>712000</v>
      </c>
      <c r="J212" s="43">
        <f>J213</f>
        <v>279889.8</v>
      </c>
      <c r="K212" s="469">
        <f t="shared" si="6"/>
        <v>39.31036516853933</v>
      </c>
    </row>
    <row r="213" spans="1:11" ht="25.5">
      <c r="A213" s="15" t="s">
        <v>212</v>
      </c>
      <c r="B213" s="182" t="s">
        <v>115</v>
      </c>
      <c r="C213" s="53" t="s">
        <v>66</v>
      </c>
      <c r="D213" s="7" t="s">
        <v>68</v>
      </c>
      <c r="E213" s="7" t="s">
        <v>106</v>
      </c>
      <c r="F213" s="7" t="s">
        <v>211</v>
      </c>
      <c r="G213" s="7" t="s">
        <v>61</v>
      </c>
      <c r="H213" s="97" t="s">
        <v>226</v>
      </c>
      <c r="I213" s="30">
        <v>712000</v>
      </c>
      <c r="J213" s="30">
        <v>279889.8</v>
      </c>
      <c r="K213" s="469">
        <f t="shared" si="6"/>
        <v>39.31036516853933</v>
      </c>
    </row>
    <row r="214" spans="1:11" ht="18.75">
      <c r="A214" s="38" t="s">
        <v>74</v>
      </c>
      <c r="B214" s="182" t="s">
        <v>115</v>
      </c>
      <c r="C214" s="52" t="s">
        <v>66</v>
      </c>
      <c r="D214" s="6" t="s">
        <v>70</v>
      </c>
      <c r="E214" s="7"/>
      <c r="F214" s="7"/>
      <c r="G214" s="7"/>
      <c r="H214" s="97"/>
      <c r="I214" s="26">
        <f>I215+I218+I221+I224+I229</f>
        <v>8796933.469999999</v>
      </c>
      <c r="J214" s="26">
        <f>J215+J218+J221+J224+J229</f>
        <v>3218545.6499999994</v>
      </c>
      <c r="K214" s="469">
        <f t="shared" si="6"/>
        <v>36.58713187926383</v>
      </c>
    </row>
    <row r="215" spans="1:11" ht="18.75">
      <c r="A215" s="39" t="s">
        <v>258</v>
      </c>
      <c r="B215" s="182" t="s">
        <v>115</v>
      </c>
      <c r="C215" s="239" t="s">
        <v>66</v>
      </c>
      <c r="D215" s="240" t="s">
        <v>70</v>
      </c>
      <c r="E215" s="240" t="s">
        <v>259</v>
      </c>
      <c r="F215" s="240" t="s">
        <v>85</v>
      </c>
      <c r="G215" s="12" t="s">
        <v>85</v>
      </c>
      <c r="H215" s="98"/>
      <c r="I215" s="24">
        <f>I216</f>
        <v>613305</v>
      </c>
      <c r="J215" s="24">
        <f>J216</f>
        <v>441580</v>
      </c>
      <c r="K215" s="469">
        <f t="shared" si="6"/>
        <v>72.00006522040421</v>
      </c>
    </row>
    <row r="216" spans="1:11" ht="18.75">
      <c r="A216" s="47" t="s">
        <v>260</v>
      </c>
      <c r="B216" s="182" t="s">
        <v>115</v>
      </c>
      <c r="C216" s="241" t="s">
        <v>66</v>
      </c>
      <c r="D216" s="242" t="s">
        <v>70</v>
      </c>
      <c r="E216" s="242" t="s">
        <v>259</v>
      </c>
      <c r="F216" s="242" t="s">
        <v>261</v>
      </c>
      <c r="G216" s="42" t="s">
        <v>262</v>
      </c>
      <c r="H216" s="99"/>
      <c r="I216" s="43">
        <f>I217</f>
        <v>613305</v>
      </c>
      <c r="J216" s="43">
        <f>J217</f>
        <v>441580</v>
      </c>
      <c r="K216" s="469">
        <f t="shared" si="6"/>
        <v>72.00006522040421</v>
      </c>
    </row>
    <row r="217" spans="1:11" ht="18.75">
      <c r="A217" s="73" t="s">
        <v>256</v>
      </c>
      <c r="B217" s="182" t="s">
        <v>115</v>
      </c>
      <c r="C217" s="243" t="s">
        <v>66</v>
      </c>
      <c r="D217" s="244" t="s">
        <v>70</v>
      </c>
      <c r="E217" s="244" t="s">
        <v>259</v>
      </c>
      <c r="F217" s="244" t="s">
        <v>261</v>
      </c>
      <c r="G217" s="7" t="s">
        <v>262</v>
      </c>
      <c r="H217" s="97" t="s">
        <v>84</v>
      </c>
      <c r="I217" s="25">
        <v>613305</v>
      </c>
      <c r="J217" s="25">
        <v>441580</v>
      </c>
      <c r="K217" s="469">
        <f t="shared" si="6"/>
        <v>72.00006522040421</v>
      </c>
    </row>
    <row r="218" spans="1:11" ht="18.75">
      <c r="A218" s="22" t="s">
        <v>121</v>
      </c>
      <c r="B218" s="182" t="s">
        <v>115</v>
      </c>
      <c r="C218" s="55" t="s">
        <v>66</v>
      </c>
      <c r="D218" s="23" t="s">
        <v>70</v>
      </c>
      <c r="E218" s="23" t="s">
        <v>106</v>
      </c>
      <c r="F218" s="23" t="s">
        <v>85</v>
      </c>
      <c r="G218" s="23" t="s">
        <v>85</v>
      </c>
      <c r="H218" s="147"/>
      <c r="I218" s="24">
        <f>I219</f>
        <v>38000</v>
      </c>
      <c r="J218" s="24">
        <f>J219</f>
        <v>7520</v>
      </c>
      <c r="K218" s="469">
        <f t="shared" si="6"/>
        <v>19.789473684210527</v>
      </c>
    </row>
    <row r="219" spans="1:11" ht="18.75">
      <c r="A219" s="47" t="s">
        <v>138</v>
      </c>
      <c r="B219" s="182" t="s">
        <v>115</v>
      </c>
      <c r="C219" s="54" t="s">
        <v>66</v>
      </c>
      <c r="D219" s="42" t="s">
        <v>70</v>
      </c>
      <c r="E219" s="42" t="s">
        <v>106</v>
      </c>
      <c r="F219" s="42" t="s">
        <v>207</v>
      </c>
      <c r="G219" s="42" t="s">
        <v>68</v>
      </c>
      <c r="H219" s="99"/>
      <c r="I219" s="43">
        <f>I220</f>
        <v>38000</v>
      </c>
      <c r="J219" s="43">
        <f>J220</f>
        <v>7520</v>
      </c>
      <c r="K219" s="469">
        <f t="shared" si="6"/>
        <v>19.789473684210527</v>
      </c>
    </row>
    <row r="220" spans="1:11" ht="18.75">
      <c r="A220" s="15" t="s">
        <v>153</v>
      </c>
      <c r="B220" s="182" t="s">
        <v>115</v>
      </c>
      <c r="C220" s="53" t="s">
        <v>66</v>
      </c>
      <c r="D220" s="7" t="s">
        <v>70</v>
      </c>
      <c r="E220" s="7" t="s">
        <v>106</v>
      </c>
      <c r="F220" s="7" t="s">
        <v>207</v>
      </c>
      <c r="G220" s="7" t="s">
        <v>68</v>
      </c>
      <c r="H220" s="97" t="s">
        <v>84</v>
      </c>
      <c r="I220" s="30">
        <v>38000</v>
      </c>
      <c r="J220" s="30">
        <v>7520</v>
      </c>
      <c r="K220" s="469">
        <f t="shared" si="6"/>
        <v>19.789473684210527</v>
      </c>
    </row>
    <row r="221" spans="1:11" ht="18.75">
      <c r="A221" s="39" t="s">
        <v>263</v>
      </c>
      <c r="B221" s="182" t="s">
        <v>115</v>
      </c>
      <c r="C221" s="239" t="s">
        <v>66</v>
      </c>
      <c r="D221" s="240" t="s">
        <v>70</v>
      </c>
      <c r="E221" s="240" t="s">
        <v>264</v>
      </c>
      <c r="F221" s="240" t="s">
        <v>85</v>
      </c>
      <c r="G221" s="12" t="s">
        <v>85</v>
      </c>
      <c r="H221" s="98"/>
      <c r="I221" s="24">
        <f>I222</f>
        <v>1245195</v>
      </c>
      <c r="J221" s="24">
        <f>J222</f>
        <v>896540</v>
      </c>
      <c r="K221" s="469">
        <f t="shared" si="6"/>
        <v>71.99996787651733</v>
      </c>
    </row>
    <row r="222" spans="1:11" ht="18.75">
      <c r="A222" s="47" t="s">
        <v>265</v>
      </c>
      <c r="B222" s="182" t="s">
        <v>115</v>
      </c>
      <c r="C222" s="245" t="s">
        <v>66</v>
      </c>
      <c r="D222" s="242" t="s">
        <v>70</v>
      </c>
      <c r="E222" s="242" t="s">
        <v>264</v>
      </c>
      <c r="F222" s="242" t="s">
        <v>112</v>
      </c>
      <c r="G222" s="42" t="s">
        <v>60</v>
      </c>
      <c r="H222" s="99"/>
      <c r="I222" s="43">
        <f>I223</f>
        <v>1245195</v>
      </c>
      <c r="J222" s="43">
        <f>J223</f>
        <v>896540</v>
      </c>
      <c r="K222" s="469">
        <f t="shared" si="6"/>
        <v>71.99996787651733</v>
      </c>
    </row>
    <row r="223" spans="1:11" ht="18.75">
      <c r="A223" s="191" t="s">
        <v>256</v>
      </c>
      <c r="B223" s="182" t="s">
        <v>115</v>
      </c>
      <c r="C223" s="246" t="s">
        <v>66</v>
      </c>
      <c r="D223" s="244" t="s">
        <v>70</v>
      </c>
      <c r="E223" s="244" t="s">
        <v>264</v>
      </c>
      <c r="F223" s="244" t="s">
        <v>112</v>
      </c>
      <c r="G223" s="7" t="s">
        <v>60</v>
      </c>
      <c r="H223" s="97" t="s">
        <v>84</v>
      </c>
      <c r="I223" s="25">
        <v>1245195</v>
      </c>
      <c r="J223" s="25">
        <v>896540</v>
      </c>
      <c r="K223" s="469">
        <f t="shared" si="6"/>
        <v>71.99996787651733</v>
      </c>
    </row>
    <row r="224" spans="1:11" ht="18.75">
      <c r="A224" s="39" t="s">
        <v>198</v>
      </c>
      <c r="B224" s="182" t="s">
        <v>115</v>
      </c>
      <c r="C224" s="51" t="s">
        <v>66</v>
      </c>
      <c r="D224" s="12" t="s">
        <v>70</v>
      </c>
      <c r="E224" s="12" t="s">
        <v>199</v>
      </c>
      <c r="F224" s="12" t="s">
        <v>85</v>
      </c>
      <c r="G224" s="12" t="s">
        <v>85</v>
      </c>
      <c r="H224" s="98"/>
      <c r="I224" s="24">
        <f>I225</f>
        <v>6060433.47</v>
      </c>
      <c r="J224" s="24">
        <f>J225</f>
        <v>1680345.43</v>
      </c>
      <c r="K224" s="469">
        <f t="shared" si="6"/>
        <v>27.726489174709144</v>
      </c>
    </row>
    <row r="225" spans="1:11" ht="25.5">
      <c r="A225" s="47" t="s">
        <v>200</v>
      </c>
      <c r="B225" s="182" t="s">
        <v>115</v>
      </c>
      <c r="C225" s="54" t="s">
        <v>66</v>
      </c>
      <c r="D225" s="42" t="s">
        <v>70</v>
      </c>
      <c r="E225" s="42" t="s">
        <v>199</v>
      </c>
      <c r="F225" s="42" t="s">
        <v>68</v>
      </c>
      <c r="G225" s="42" t="s">
        <v>85</v>
      </c>
      <c r="H225" s="99"/>
      <c r="I225" s="43">
        <f>I226+I227+I228</f>
        <v>6060433.47</v>
      </c>
      <c r="J225" s="43">
        <f>J226+J227+J228</f>
        <v>1680345.43</v>
      </c>
      <c r="K225" s="469">
        <f t="shared" si="6"/>
        <v>27.726489174709144</v>
      </c>
    </row>
    <row r="226" spans="1:11" ht="18.75">
      <c r="A226" s="191" t="s">
        <v>153</v>
      </c>
      <c r="B226" s="182" t="s">
        <v>115</v>
      </c>
      <c r="C226" s="66" t="s">
        <v>66</v>
      </c>
      <c r="D226" s="7" t="s">
        <v>70</v>
      </c>
      <c r="E226" s="7" t="s">
        <v>199</v>
      </c>
      <c r="F226" s="7" t="s">
        <v>68</v>
      </c>
      <c r="G226" s="7" t="s">
        <v>85</v>
      </c>
      <c r="H226" s="97" t="s">
        <v>84</v>
      </c>
      <c r="I226" s="25">
        <v>2842000</v>
      </c>
      <c r="J226" s="25">
        <f>732845.43-J228</f>
        <v>472411.9600000001</v>
      </c>
      <c r="K226" s="469">
        <f t="shared" si="6"/>
        <v>16.62251794510908</v>
      </c>
    </row>
    <row r="227" spans="1:11" ht="18.75">
      <c r="A227" s="15" t="s">
        <v>252</v>
      </c>
      <c r="B227" s="182" t="s">
        <v>115</v>
      </c>
      <c r="C227" s="66" t="s">
        <v>66</v>
      </c>
      <c r="D227" s="7" t="s">
        <v>70</v>
      </c>
      <c r="E227" s="7" t="s">
        <v>199</v>
      </c>
      <c r="F227" s="7" t="s">
        <v>68</v>
      </c>
      <c r="G227" s="7" t="s">
        <v>85</v>
      </c>
      <c r="H227" s="97" t="s">
        <v>237</v>
      </c>
      <c r="I227" s="25">
        <v>2958000</v>
      </c>
      <c r="J227" s="25">
        <v>947500</v>
      </c>
      <c r="K227" s="469">
        <f t="shared" si="6"/>
        <v>32.031778228532794</v>
      </c>
    </row>
    <row r="228" spans="1:11" ht="18.75">
      <c r="A228" s="191" t="s">
        <v>256</v>
      </c>
      <c r="B228" s="182" t="s">
        <v>115</v>
      </c>
      <c r="C228" s="66" t="s">
        <v>66</v>
      </c>
      <c r="D228" s="7" t="s">
        <v>70</v>
      </c>
      <c r="E228" s="7" t="s">
        <v>199</v>
      </c>
      <c r="F228" s="7" t="s">
        <v>68</v>
      </c>
      <c r="G228" s="7" t="s">
        <v>85</v>
      </c>
      <c r="H228" s="97" t="s">
        <v>84</v>
      </c>
      <c r="I228" s="25">
        <v>260433.47</v>
      </c>
      <c r="J228" s="25">
        <v>260433.47</v>
      </c>
      <c r="K228" s="469">
        <f t="shared" si="6"/>
        <v>100</v>
      </c>
    </row>
    <row r="229" spans="1:11" ht="18.75">
      <c r="A229" s="81" t="s">
        <v>111</v>
      </c>
      <c r="B229" s="182" t="s">
        <v>115</v>
      </c>
      <c r="C229" s="62" t="s">
        <v>66</v>
      </c>
      <c r="D229" s="19" t="s">
        <v>70</v>
      </c>
      <c r="E229" s="19" t="s">
        <v>110</v>
      </c>
      <c r="F229" s="19" t="s">
        <v>85</v>
      </c>
      <c r="G229" s="19" t="s">
        <v>85</v>
      </c>
      <c r="H229" s="139"/>
      <c r="I229" s="24">
        <f>I230+I232</f>
        <v>840000</v>
      </c>
      <c r="J229" s="24">
        <f>J230+J232</f>
        <v>192560.21999999997</v>
      </c>
      <c r="K229" s="469">
        <f t="shared" si="6"/>
        <v>22.923835714285712</v>
      </c>
    </row>
    <row r="230" spans="1:11" ht="18.75">
      <c r="A230" s="47" t="s">
        <v>132</v>
      </c>
      <c r="B230" s="182" t="s">
        <v>115</v>
      </c>
      <c r="C230" s="68" t="s">
        <v>66</v>
      </c>
      <c r="D230" s="49" t="s">
        <v>70</v>
      </c>
      <c r="E230" s="49" t="s">
        <v>110</v>
      </c>
      <c r="F230" s="50" t="s">
        <v>67</v>
      </c>
      <c r="G230" s="50" t="s">
        <v>85</v>
      </c>
      <c r="H230" s="148"/>
      <c r="I230" s="43">
        <f>I231</f>
        <v>640000</v>
      </c>
      <c r="J230" s="43">
        <f>J231</f>
        <v>153699.3</v>
      </c>
      <c r="K230" s="469">
        <f t="shared" si="6"/>
        <v>24.015515625</v>
      </c>
    </row>
    <row r="231" spans="1:11" ht="25.5">
      <c r="A231" s="15" t="s">
        <v>212</v>
      </c>
      <c r="B231" s="182" t="s">
        <v>115</v>
      </c>
      <c r="C231" s="53" t="s">
        <v>66</v>
      </c>
      <c r="D231" s="7" t="s">
        <v>70</v>
      </c>
      <c r="E231" s="7" t="s">
        <v>110</v>
      </c>
      <c r="F231" s="7" t="s">
        <v>67</v>
      </c>
      <c r="G231" s="7" t="s">
        <v>85</v>
      </c>
      <c r="H231" s="97" t="s">
        <v>226</v>
      </c>
      <c r="I231" s="114">
        <v>640000</v>
      </c>
      <c r="J231" s="114">
        <v>153699.3</v>
      </c>
      <c r="K231" s="469">
        <f t="shared" si="6"/>
        <v>24.015515625</v>
      </c>
    </row>
    <row r="232" spans="1:11" ht="18.75">
      <c r="A232" s="47" t="s">
        <v>234</v>
      </c>
      <c r="B232" s="182" t="s">
        <v>115</v>
      </c>
      <c r="C232" s="68" t="s">
        <v>66</v>
      </c>
      <c r="D232" s="49" t="s">
        <v>70</v>
      </c>
      <c r="E232" s="49" t="s">
        <v>110</v>
      </c>
      <c r="F232" s="50" t="s">
        <v>112</v>
      </c>
      <c r="G232" s="50" t="s">
        <v>85</v>
      </c>
      <c r="H232" s="148"/>
      <c r="I232" s="43">
        <f>I233</f>
        <v>200000</v>
      </c>
      <c r="J232" s="43">
        <f>J233</f>
        <v>38860.92</v>
      </c>
      <c r="K232" s="469">
        <f t="shared" si="6"/>
        <v>19.43046</v>
      </c>
    </row>
    <row r="233" spans="1:11" ht="18.75">
      <c r="A233" s="113" t="s">
        <v>131</v>
      </c>
      <c r="B233" s="182" t="s">
        <v>115</v>
      </c>
      <c r="C233" s="53" t="s">
        <v>66</v>
      </c>
      <c r="D233" s="7" t="s">
        <v>70</v>
      </c>
      <c r="E233" s="7" t="s">
        <v>110</v>
      </c>
      <c r="F233" s="7" t="s">
        <v>112</v>
      </c>
      <c r="G233" s="7" t="s">
        <v>85</v>
      </c>
      <c r="H233" s="97" t="s">
        <v>139</v>
      </c>
      <c r="I233" s="114">
        <v>200000</v>
      </c>
      <c r="J233" s="114">
        <v>38860.92</v>
      </c>
      <c r="K233" s="469">
        <f t="shared" si="6"/>
        <v>19.43046</v>
      </c>
    </row>
    <row r="234" spans="1:11" ht="18.75">
      <c r="A234" s="38" t="s">
        <v>176</v>
      </c>
      <c r="B234" s="182" t="s">
        <v>115</v>
      </c>
      <c r="C234" s="52" t="s">
        <v>66</v>
      </c>
      <c r="D234" s="6" t="s">
        <v>71</v>
      </c>
      <c r="E234" s="11"/>
      <c r="F234" s="11"/>
      <c r="G234" s="11"/>
      <c r="H234" s="150"/>
      <c r="I234" s="26">
        <f>I235+I237+I239+I243+I247</f>
        <v>31738980.66</v>
      </c>
      <c r="J234" s="26">
        <f>J235+J237+J239+J243+J247</f>
        <v>5490929.42</v>
      </c>
      <c r="K234" s="469">
        <f t="shared" si="6"/>
        <v>17.300270222351873</v>
      </c>
    </row>
    <row r="235" spans="1:11" ht="51">
      <c r="A235" s="47" t="s">
        <v>227</v>
      </c>
      <c r="B235" s="182" t="s">
        <v>115</v>
      </c>
      <c r="C235" s="63" t="s">
        <v>66</v>
      </c>
      <c r="D235" s="45" t="s">
        <v>71</v>
      </c>
      <c r="E235" s="42" t="s">
        <v>204</v>
      </c>
      <c r="F235" s="42" t="s">
        <v>60</v>
      </c>
      <c r="G235" s="42" t="s">
        <v>85</v>
      </c>
      <c r="H235" s="144"/>
      <c r="I235" s="43">
        <f>I236</f>
        <v>17881000</v>
      </c>
      <c r="J235" s="43">
        <f>J236</f>
        <v>4194996.67</v>
      </c>
      <c r="K235" s="469">
        <f t="shared" si="6"/>
        <v>23.460637939712544</v>
      </c>
    </row>
    <row r="236" spans="1:11" ht="18.75">
      <c r="A236" s="15" t="s">
        <v>127</v>
      </c>
      <c r="B236" s="182" t="s">
        <v>115</v>
      </c>
      <c r="C236" s="64" t="s">
        <v>66</v>
      </c>
      <c r="D236" s="8" t="s">
        <v>71</v>
      </c>
      <c r="E236" s="7" t="s">
        <v>204</v>
      </c>
      <c r="F236" s="7" t="s">
        <v>60</v>
      </c>
      <c r="G236" s="7" t="s">
        <v>85</v>
      </c>
      <c r="H236" s="145" t="s">
        <v>84</v>
      </c>
      <c r="I236" s="25">
        <v>17881000</v>
      </c>
      <c r="J236" s="25">
        <v>4194996.67</v>
      </c>
      <c r="K236" s="469">
        <f t="shared" si="6"/>
        <v>23.460637939712544</v>
      </c>
    </row>
    <row r="237" spans="1:11" ht="18.75">
      <c r="A237" s="153" t="s">
        <v>177</v>
      </c>
      <c r="B237" s="182" t="s">
        <v>115</v>
      </c>
      <c r="C237" s="63" t="s">
        <v>66</v>
      </c>
      <c r="D237" s="45" t="s">
        <v>71</v>
      </c>
      <c r="E237" s="42" t="s">
        <v>204</v>
      </c>
      <c r="F237" s="42" t="s">
        <v>61</v>
      </c>
      <c r="G237" s="42" t="s">
        <v>85</v>
      </c>
      <c r="H237" s="144"/>
      <c r="I237" s="43">
        <f>I238</f>
        <v>688000</v>
      </c>
      <c r="J237" s="43">
        <f>J238</f>
        <v>146697.32</v>
      </c>
      <c r="K237" s="469">
        <f t="shared" si="6"/>
        <v>21.322284883720933</v>
      </c>
    </row>
    <row r="238" spans="1:11" ht="18.75">
      <c r="A238" s="113" t="s">
        <v>131</v>
      </c>
      <c r="B238" s="182" t="s">
        <v>115</v>
      </c>
      <c r="C238" s="64" t="s">
        <v>66</v>
      </c>
      <c r="D238" s="8" t="s">
        <v>71</v>
      </c>
      <c r="E238" s="7" t="s">
        <v>204</v>
      </c>
      <c r="F238" s="7" t="s">
        <v>61</v>
      </c>
      <c r="G238" s="7" t="s">
        <v>85</v>
      </c>
      <c r="H238" s="145" t="s">
        <v>139</v>
      </c>
      <c r="I238" s="25">
        <v>688000</v>
      </c>
      <c r="J238" s="25">
        <v>146697.32</v>
      </c>
      <c r="K238" s="469">
        <f t="shared" si="6"/>
        <v>21.322284883720933</v>
      </c>
    </row>
    <row r="239" spans="1:11" ht="38.25">
      <c r="A239" s="47" t="s">
        <v>154</v>
      </c>
      <c r="B239" s="182" t="s">
        <v>115</v>
      </c>
      <c r="C239" s="63" t="s">
        <v>66</v>
      </c>
      <c r="D239" s="45" t="s">
        <v>71</v>
      </c>
      <c r="E239" s="42" t="s">
        <v>204</v>
      </c>
      <c r="F239" s="42" t="s">
        <v>62</v>
      </c>
      <c r="G239" s="42" t="s">
        <v>85</v>
      </c>
      <c r="H239" s="144"/>
      <c r="I239" s="43">
        <f>SUM(I240:I242)</f>
        <v>2494674.23</v>
      </c>
      <c r="J239" s="43">
        <f>SUM(J240:J242)</f>
        <v>762912.13</v>
      </c>
      <c r="K239" s="469">
        <f t="shared" si="6"/>
        <v>30.581633498494913</v>
      </c>
    </row>
    <row r="240" spans="1:11" ht="18.75">
      <c r="A240" s="15" t="s">
        <v>127</v>
      </c>
      <c r="B240" s="182" t="s">
        <v>115</v>
      </c>
      <c r="C240" s="64" t="s">
        <v>66</v>
      </c>
      <c r="D240" s="8" t="s">
        <v>71</v>
      </c>
      <c r="E240" s="7" t="s">
        <v>204</v>
      </c>
      <c r="F240" s="7" t="s">
        <v>62</v>
      </c>
      <c r="G240" s="7" t="s">
        <v>85</v>
      </c>
      <c r="H240" s="145" t="s">
        <v>84</v>
      </c>
      <c r="I240" s="25">
        <v>2273000</v>
      </c>
      <c r="J240" s="25">
        <f>731912.13-J241</f>
        <v>599237.9</v>
      </c>
      <c r="K240" s="469">
        <f t="shared" si="6"/>
        <v>26.363304003519577</v>
      </c>
    </row>
    <row r="241" spans="1:11" ht="18.75">
      <c r="A241" s="15" t="s">
        <v>256</v>
      </c>
      <c r="B241" s="182" t="s">
        <v>115</v>
      </c>
      <c r="C241" s="64" t="s">
        <v>66</v>
      </c>
      <c r="D241" s="8" t="s">
        <v>71</v>
      </c>
      <c r="E241" s="7" t="s">
        <v>204</v>
      </c>
      <c r="F241" s="7" t="s">
        <v>62</v>
      </c>
      <c r="G241" s="7" t="s">
        <v>85</v>
      </c>
      <c r="H241" s="145" t="s">
        <v>84</v>
      </c>
      <c r="I241" s="25">
        <v>132674.23</v>
      </c>
      <c r="J241" s="25">
        <v>132674.23</v>
      </c>
      <c r="K241" s="469">
        <f t="shared" si="6"/>
        <v>100</v>
      </c>
    </row>
    <row r="242" spans="1:11" ht="25.5">
      <c r="A242" s="15" t="s">
        <v>212</v>
      </c>
      <c r="B242" s="182" t="s">
        <v>115</v>
      </c>
      <c r="C242" s="64" t="s">
        <v>66</v>
      </c>
      <c r="D242" s="8" t="s">
        <v>71</v>
      </c>
      <c r="E242" s="7" t="s">
        <v>204</v>
      </c>
      <c r="F242" s="7" t="s">
        <v>62</v>
      </c>
      <c r="G242" s="7" t="s">
        <v>85</v>
      </c>
      <c r="H242" s="145" t="s">
        <v>226</v>
      </c>
      <c r="I242" s="25">
        <v>89000</v>
      </c>
      <c r="J242" s="25">
        <v>31000</v>
      </c>
      <c r="K242" s="469">
        <f t="shared" si="6"/>
        <v>34.831460674157306</v>
      </c>
    </row>
    <row r="243" spans="1:11" ht="18.75">
      <c r="A243" s="22" t="s">
        <v>121</v>
      </c>
      <c r="B243" s="182" t="s">
        <v>115</v>
      </c>
      <c r="C243" s="55" t="s">
        <v>66</v>
      </c>
      <c r="D243" s="23" t="s">
        <v>71</v>
      </c>
      <c r="E243" s="23" t="s">
        <v>106</v>
      </c>
      <c r="F243" s="23" t="s">
        <v>85</v>
      </c>
      <c r="G243" s="23" t="s">
        <v>85</v>
      </c>
      <c r="H243" s="147"/>
      <c r="I243" s="24">
        <f>I244</f>
        <v>8972172</v>
      </c>
      <c r="J243" s="24">
        <f>J244</f>
        <v>0</v>
      </c>
      <c r="K243" s="469">
        <f t="shared" si="6"/>
        <v>0</v>
      </c>
    </row>
    <row r="244" spans="1:11" ht="38.25">
      <c r="A244" s="80" t="s">
        <v>117</v>
      </c>
      <c r="B244" s="182" t="s">
        <v>115</v>
      </c>
      <c r="C244" s="48" t="s">
        <v>66</v>
      </c>
      <c r="D244" s="46" t="s">
        <v>71</v>
      </c>
      <c r="E244" s="197" t="s">
        <v>106</v>
      </c>
      <c r="F244" s="197" t="s">
        <v>228</v>
      </c>
      <c r="G244" s="197" t="s">
        <v>71</v>
      </c>
      <c r="H244" s="206"/>
      <c r="I244" s="199">
        <f>I245+I246</f>
        <v>8972172</v>
      </c>
      <c r="J244" s="199">
        <f>J245+J246</f>
        <v>0</v>
      </c>
      <c r="K244" s="469">
        <f t="shared" si="6"/>
        <v>0</v>
      </c>
    </row>
    <row r="245" spans="1:11" ht="18.75">
      <c r="A245" s="15" t="s">
        <v>127</v>
      </c>
      <c r="B245" s="182" t="s">
        <v>115</v>
      </c>
      <c r="C245" s="69" t="s">
        <v>66</v>
      </c>
      <c r="D245" s="14" t="s">
        <v>71</v>
      </c>
      <c r="E245" s="201" t="s">
        <v>106</v>
      </c>
      <c r="F245" s="201" t="s">
        <v>228</v>
      </c>
      <c r="G245" s="201" t="s">
        <v>71</v>
      </c>
      <c r="H245" s="207" t="s">
        <v>84</v>
      </c>
      <c r="I245" s="203">
        <v>6067000</v>
      </c>
      <c r="J245" s="203"/>
      <c r="K245" s="469">
        <f t="shared" si="6"/>
        <v>0</v>
      </c>
    </row>
    <row r="246" spans="1:11" ht="18.75">
      <c r="A246" s="15" t="s">
        <v>256</v>
      </c>
      <c r="B246" s="182" t="s">
        <v>115</v>
      </c>
      <c r="C246" s="69" t="s">
        <v>66</v>
      </c>
      <c r="D246" s="14" t="s">
        <v>71</v>
      </c>
      <c r="E246" s="201" t="s">
        <v>106</v>
      </c>
      <c r="F246" s="201" t="s">
        <v>228</v>
      </c>
      <c r="G246" s="201" t="s">
        <v>71</v>
      </c>
      <c r="H246" s="207" t="s">
        <v>84</v>
      </c>
      <c r="I246" s="203">
        <v>2905172</v>
      </c>
      <c r="J246" s="203"/>
      <c r="K246" s="469">
        <f t="shared" si="6"/>
        <v>0</v>
      </c>
    </row>
    <row r="247" spans="1:11" ht="25.5">
      <c r="A247" s="153" t="s">
        <v>213</v>
      </c>
      <c r="B247" s="182" t="s">
        <v>115</v>
      </c>
      <c r="C247" s="63" t="s">
        <v>66</v>
      </c>
      <c r="D247" s="45" t="s">
        <v>71</v>
      </c>
      <c r="E247" s="42" t="s">
        <v>203</v>
      </c>
      <c r="F247" s="42" t="s">
        <v>66</v>
      </c>
      <c r="G247" s="42" t="s">
        <v>85</v>
      </c>
      <c r="H247" s="144"/>
      <c r="I247" s="43">
        <f>SUM(I248:I250)</f>
        <v>1703134.43</v>
      </c>
      <c r="J247" s="43">
        <f>SUM(J248:J250)</f>
        <v>386323.3</v>
      </c>
      <c r="K247" s="469">
        <f t="shared" si="6"/>
        <v>22.68307734228589</v>
      </c>
    </row>
    <row r="248" spans="1:11" ht="18.75">
      <c r="A248" s="15" t="s">
        <v>127</v>
      </c>
      <c r="B248" s="182" t="s">
        <v>115</v>
      </c>
      <c r="C248" s="64" t="s">
        <v>66</v>
      </c>
      <c r="D248" s="8" t="s">
        <v>71</v>
      </c>
      <c r="E248" s="7" t="s">
        <v>203</v>
      </c>
      <c r="F248" s="7" t="s">
        <v>66</v>
      </c>
      <c r="G248" s="7" t="s">
        <v>85</v>
      </c>
      <c r="H248" s="145" t="s">
        <v>84</v>
      </c>
      <c r="I248" s="25">
        <v>592000</v>
      </c>
      <c r="J248" s="25"/>
      <c r="K248" s="469">
        <f t="shared" si="6"/>
        <v>0</v>
      </c>
    </row>
    <row r="249" spans="1:11" ht="18.75">
      <c r="A249" s="15" t="s">
        <v>256</v>
      </c>
      <c r="B249" s="182" t="s">
        <v>115</v>
      </c>
      <c r="C249" s="64" t="s">
        <v>66</v>
      </c>
      <c r="D249" s="8" t="s">
        <v>71</v>
      </c>
      <c r="E249" s="7" t="s">
        <v>203</v>
      </c>
      <c r="F249" s="7" t="s">
        <v>66</v>
      </c>
      <c r="G249" s="7" t="s">
        <v>85</v>
      </c>
      <c r="H249" s="145" t="s">
        <v>84</v>
      </c>
      <c r="I249" s="25">
        <v>192134.43</v>
      </c>
      <c r="J249" s="25">
        <v>161323.3</v>
      </c>
      <c r="K249" s="469">
        <f t="shared" si="6"/>
        <v>83.96376432896487</v>
      </c>
    </row>
    <row r="250" spans="1:11" ht="18.75">
      <c r="A250" s="15" t="s">
        <v>252</v>
      </c>
      <c r="B250" s="182" t="s">
        <v>115</v>
      </c>
      <c r="C250" s="64" t="s">
        <v>66</v>
      </c>
      <c r="D250" s="8" t="s">
        <v>71</v>
      </c>
      <c r="E250" s="7" t="s">
        <v>203</v>
      </c>
      <c r="F250" s="7" t="s">
        <v>66</v>
      </c>
      <c r="G250" s="7" t="s">
        <v>85</v>
      </c>
      <c r="H250" s="145" t="s">
        <v>237</v>
      </c>
      <c r="I250" s="25">
        <v>919000</v>
      </c>
      <c r="J250" s="25">
        <v>225000</v>
      </c>
      <c r="K250" s="469">
        <f t="shared" si="6"/>
        <v>24.483133841131664</v>
      </c>
    </row>
    <row r="251" spans="1:11" ht="18.75">
      <c r="A251" s="159" t="s">
        <v>178</v>
      </c>
      <c r="B251" s="183" t="s">
        <v>115</v>
      </c>
      <c r="C251" s="160" t="s">
        <v>112</v>
      </c>
      <c r="D251" s="122"/>
      <c r="E251" s="109"/>
      <c r="F251" s="109"/>
      <c r="G251" s="109"/>
      <c r="H251" s="161"/>
      <c r="I251" s="162">
        <f aca="true" t="shared" si="8" ref="I251:J254">I252</f>
        <v>396000</v>
      </c>
      <c r="J251" s="162">
        <f t="shared" si="8"/>
        <v>120494.33</v>
      </c>
      <c r="K251" s="469">
        <f t="shared" si="6"/>
        <v>30.42786111111111</v>
      </c>
    </row>
    <row r="252" spans="1:11" ht="18.75">
      <c r="A252" s="163" t="s">
        <v>187</v>
      </c>
      <c r="B252" s="182" t="s">
        <v>115</v>
      </c>
      <c r="C252" s="93" t="s">
        <v>112</v>
      </c>
      <c r="D252" s="9" t="s">
        <v>67</v>
      </c>
      <c r="E252" s="6"/>
      <c r="F252" s="6"/>
      <c r="G252" s="6"/>
      <c r="H252" s="142"/>
      <c r="I252" s="26">
        <f t="shared" si="8"/>
        <v>396000</v>
      </c>
      <c r="J252" s="26">
        <f t="shared" si="8"/>
        <v>120494.33</v>
      </c>
      <c r="K252" s="469">
        <f t="shared" si="6"/>
        <v>30.42786111111111</v>
      </c>
    </row>
    <row r="253" spans="1:11" ht="18.75">
      <c r="A253" s="81" t="s">
        <v>111</v>
      </c>
      <c r="B253" s="182" t="s">
        <v>115</v>
      </c>
      <c r="C253" s="62" t="s">
        <v>112</v>
      </c>
      <c r="D253" s="19" t="s">
        <v>67</v>
      </c>
      <c r="E253" s="19" t="s">
        <v>110</v>
      </c>
      <c r="F253" s="19" t="s">
        <v>85</v>
      </c>
      <c r="G253" s="19" t="s">
        <v>85</v>
      </c>
      <c r="H253" s="139"/>
      <c r="I253" s="24">
        <f t="shared" si="8"/>
        <v>396000</v>
      </c>
      <c r="J253" s="24">
        <f t="shared" si="8"/>
        <v>120494.33</v>
      </c>
      <c r="K253" s="469">
        <f t="shared" si="6"/>
        <v>30.42786111111111</v>
      </c>
    </row>
    <row r="254" spans="1:11" ht="18.75">
      <c r="A254" s="47" t="s">
        <v>179</v>
      </c>
      <c r="B254" s="182" t="s">
        <v>115</v>
      </c>
      <c r="C254" s="68" t="s">
        <v>112</v>
      </c>
      <c r="D254" s="49" t="s">
        <v>67</v>
      </c>
      <c r="E254" s="49" t="s">
        <v>110</v>
      </c>
      <c r="F254" s="50" t="s">
        <v>70</v>
      </c>
      <c r="G254" s="50" t="s">
        <v>85</v>
      </c>
      <c r="H254" s="148"/>
      <c r="I254" s="43">
        <f t="shared" si="8"/>
        <v>396000</v>
      </c>
      <c r="J254" s="43">
        <f t="shared" si="8"/>
        <v>120494.33</v>
      </c>
      <c r="K254" s="469">
        <f t="shared" si="6"/>
        <v>30.42786111111111</v>
      </c>
    </row>
    <row r="255" spans="1:11" ht="18.75">
      <c r="A255" s="15" t="s">
        <v>57</v>
      </c>
      <c r="B255" s="182" t="s">
        <v>115</v>
      </c>
      <c r="C255" s="53" t="s">
        <v>112</v>
      </c>
      <c r="D255" s="7" t="s">
        <v>67</v>
      </c>
      <c r="E255" s="7" t="s">
        <v>110</v>
      </c>
      <c r="F255" s="7" t="s">
        <v>70</v>
      </c>
      <c r="G255" s="7" t="s">
        <v>85</v>
      </c>
      <c r="H255" s="97" t="s">
        <v>134</v>
      </c>
      <c r="I255" s="114">
        <v>396000</v>
      </c>
      <c r="J255" s="114">
        <v>120494.33</v>
      </c>
      <c r="K255" s="469">
        <f t="shared" si="6"/>
        <v>30.42786111111111</v>
      </c>
    </row>
    <row r="256" spans="1:11" ht="18.75">
      <c r="A256" s="124" t="s">
        <v>180</v>
      </c>
      <c r="B256" s="183" t="s">
        <v>115</v>
      </c>
      <c r="C256" s="122" t="s">
        <v>65</v>
      </c>
      <c r="D256" s="122"/>
      <c r="E256" s="109"/>
      <c r="F256" s="109"/>
      <c r="G256" s="109"/>
      <c r="H256" s="161"/>
      <c r="I256" s="162">
        <f aca="true" t="shared" si="9" ref="I256:J258">I257</f>
        <v>600000</v>
      </c>
      <c r="J256" s="162">
        <f t="shared" si="9"/>
        <v>150000</v>
      </c>
      <c r="K256" s="469">
        <f t="shared" si="6"/>
        <v>25</v>
      </c>
    </row>
    <row r="257" spans="1:11" ht="18.75">
      <c r="A257" s="163" t="s">
        <v>104</v>
      </c>
      <c r="B257" s="182" t="s">
        <v>115</v>
      </c>
      <c r="C257" s="93" t="s">
        <v>65</v>
      </c>
      <c r="D257" s="9" t="s">
        <v>68</v>
      </c>
      <c r="E257" s="6"/>
      <c r="F257" s="6"/>
      <c r="G257" s="6"/>
      <c r="H257" s="142"/>
      <c r="I257" s="26">
        <f t="shared" si="9"/>
        <v>600000</v>
      </c>
      <c r="J257" s="26">
        <f t="shared" si="9"/>
        <v>150000</v>
      </c>
      <c r="K257" s="469">
        <f t="shared" si="6"/>
        <v>25</v>
      </c>
    </row>
    <row r="258" spans="1:11" ht="25.5">
      <c r="A258" s="220" t="s">
        <v>181</v>
      </c>
      <c r="B258" s="182" t="s">
        <v>115</v>
      </c>
      <c r="C258" s="184" t="s">
        <v>65</v>
      </c>
      <c r="D258" s="19" t="s">
        <v>68</v>
      </c>
      <c r="E258" s="19" t="s">
        <v>82</v>
      </c>
      <c r="F258" s="19" t="s">
        <v>85</v>
      </c>
      <c r="G258" s="19" t="s">
        <v>85</v>
      </c>
      <c r="H258" s="139"/>
      <c r="I258" s="24">
        <f t="shared" si="9"/>
        <v>600000</v>
      </c>
      <c r="J258" s="24">
        <f t="shared" si="9"/>
        <v>150000</v>
      </c>
      <c r="K258" s="469">
        <f t="shared" si="6"/>
        <v>25</v>
      </c>
    </row>
    <row r="259" spans="1:11" ht="25.5">
      <c r="A259" s="73" t="s">
        <v>216</v>
      </c>
      <c r="B259" s="182" t="s">
        <v>115</v>
      </c>
      <c r="C259" s="53" t="s">
        <v>65</v>
      </c>
      <c r="D259" s="7" t="s">
        <v>68</v>
      </c>
      <c r="E259" s="7" t="s">
        <v>82</v>
      </c>
      <c r="F259" s="7" t="s">
        <v>85</v>
      </c>
      <c r="G259" s="7" t="s">
        <v>85</v>
      </c>
      <c r="H259" s="97" t="s">
        <v>150</v>
      </c>
      <c r="I259" s="114">
        <v>600000</v>
      </c>
      <c r="J259" s="114">
        <v>150000</v>
      </c>
      <c r="K259" s="469">
        <f t="shared" si="6"/>
        <v>25</v>
      </c>
    </row>
    <row r="260" spans="1:11" ht="18.75">
      <c r="A260" s="168" t="s">
        <v>170</v>
      </c>
      <c r="B260" s="183" t="s">
        <v>115</v>
      </c>
      <c r="C260" s="164" t="s">
        <v>155</v>
      </c>
      <c r="D260" s="165"/>
      <c r="E260" s="165"/>
      <c r="F260" s="165"/>
      <c r="G260" s="165"/>
      <c r="H260" s="166"/>
      <c r="I260" s="167">
        <f aca="true" t="shared" si="10" ref="I260:J262">I261</f>
        <v>2400000</v>
      </c>
      <c r="J260" s="167">
        <f t="shared" si="10"/>
        <v>578459.66</v>
      </c>
      <c r="K260" s="469">
        <f t="shared" si="6"/>
        <v>24.102485833333333</v>
      </c>
    </row>
    <row r="261" spans="1:11" ht="18.75">
      <c r="A261" s="169" t="s">
        <v>182</v>
      </c>
      <c r="B261" s="182" t="s">
        <v>115</v>
      </c>
      <c r="C261" s="52" t="s">
        <v>155</v>
      </c>
      <c r="D261" s="20" t="s">
        <v>60</v>
      </c>
      <c r="E261" s="20"/>
      <c r="F261" s="20"/>
      <c r="G261" s="20"/>
      <c r="H261" s="126"/>
      <c r="I261" s="170">
        <f t="shared" si="10"/>
        <v>2400000</v>
      </c>
      <c r="J261" s="170">
        <f t="shared" si="10"/>
        <v>578459.66</v>
      </c>
      <c r="K261" s="469">
        <f t="shared" si="6"/>
        <v>24.102485833333333</v>
      </c>
    </row>
    <row r="262" spans="1:11" ht="18.75">
      <c r="A262" s="157" t="s">
        <v>189</v>
      </c>
      <c r="B262" s="182" t="s">
        <v>115</v>
      </c>
      <c r="C262" s="54" t="s">
        <v>155</v>
      </c>
      <c r="D262" s="42" t="s">
        <v>60</v>
      </c>
      <c r="E262" s="42" t="s">
        <v>171</v>
      </c>
      <c r="F262" s="42" t="s">
        <v>70</v>
      </c>
      <c r="G262" s="42" t="s">
        <v>85</v>
      </c>
      <c r="H262" s="99"/>
      <c r="I262" s="171">
        <f t="shared" si="10"/>
        <v>2400000</v>
      </c>
      <c r="J262" s="171">
        <f t="shared" si="10"/>
        <v>578459.66</v>
      </c>
      <c r="K262" s="469">
        <f t="shared" si="6"/>
        <v>24.102485833333333</v>
      </c>
    </row>
    <row r="263" spans="1:11" ht="18.75">
      <c r="A263" s="149" t="s">
        <v>141</v>
      </c>
      <c r="B263" s="182" t="s">
        <v>115</v>
      </c>
      <c r="C263" s="53" t="s">
        <v>155</v>
      </c>
      <c r="D263" s="7" t="s">
        <v>60</v>
      </c>
      <c r="E263" s="7" t="s">
        <v>171</v>
      </c>
      <c r="F263" s="7" t="s">
        <v>70</v>
      </c>
      <c r="G263" s="7" t="s">
        <v>85</v>
      </c>
      <c r="H263" s="97" t="s">
        <v>142</v>
      </c>
      <c r="I263" s="114">
        <v>2400000</v>
      </c>
      <c r="J263" s="114">
        <v>578459.66</v>
      </c>
      <c r="K263" s="469">
        <f t="shared" si="6"/>
        <v>24.102485833333333</v>
      </c>
    </row>
    <row r="264" spans="1:11" ht="25.5">
      <c r="A264" s="124" t="s">
        <v>183</v>
      </c>
      <c r="B264" s="183" t="s">
        <v>115</v>
      </c>
      <c r="C264" s="108" t="s">
        <v>118</v>
      </c>
      <c r="D264" s="109"/>
      <c r="E264" s="109"/>
      <c r="F264" s="109"/>
      <c r="G264" s="109"/>
      <c r="H264" s="140"/>
      <c r="I264" s="162">
        <f>I265+I271</f>
        <v>12060000</v>
      </c>
      <c r="J264" s="162">
        <f>J265+J271</f>
        <v>2682000</v>
      </c>
      <c r="K264" s="469">
        <f aca="true" t="shared" si="11" ref="K264:K281">J264/I264*100</f>
        <v>22.238805970149254</v>
      </c>
    </row>
    <row r="265" spans="1:11" ht="25.5">
      <c r="A265" s="83" t="s">
        <v>184</v>
      </c>
      <c r="B265" s="182" t="s">
        <v>115</v>
      </c>
      <c r="C265" s="107" t="s">
        <v>118</v>
      </c>
      <c r="D265" s="111" t="s">
        <v>60</v>
      </c>
      <c r="E265" s="89"/>
      <c r="F265" s="33"/>
      <c r="G265" s="33"/>
      <c r="H265" s="151"/>
      <c r="I265" s="26">
        <f>I266</f>
        <v>9615000</v>
      </c>
      <c r="J265" s="26">
        <f>J266</f>
        <v>2682000</v>
      </c>
      <c r="K265" s="469">
        <f t="shared" si="11"/>
        <v>27.893915756630268</v>
      </c>
    </row>
    <row r="266" spans="1:11" ht="18.75">
      <c r="A266" s="82" t="s">
        <v>135</v>
      </c>
      <c r="B266" s="182" t="s">
        <v>115</v>
      </c>
      <c r="C266" s="110" t="s">
        <v>118</v>
      </c>
      <c r="D266" s="100" t="s">
        <v>60</v>
      </c>
      <c r="E266" s="101" t="s">
        <v>136</v>
      </c>
      <c r="F266" s="100" t="s">
        <v>85</v>
      </c>
      <c r="G266" s="95" t="s">
        <v>85</v>
      </c>
      <c r="H266" s="129"/>
      <c r="I266" s="24">
        <f>I267+I269</f>
        <v>9615000</v>
      </c>
      <c r="J266" s="24">
        <f>J267+J269</f>
        <v>2682000</v>
      </c>
      <c r="K266" s="469">
        <f t="shared" si="11"/>
        <v>27.893915756630268</v>
      </c>
    </row>
    <row r="267" spans="1:11" ht="18.75">
      <c r="A267" s="106" t="s">
        <v>146</v>
      </c>
      <c r="B267" s="182" t="s">
        <v>115</v>
      </c>
      <c r="C267" s="102" t="s">
        <v>118</v>
      </c>
      <c r="D267" s="105" t="s">
        <v>60</v>
      </c>
      <c r="E267" s="103" t="s">
        <v>136</v>
      </c>
      <c r="F267" s="105" t="s">
        <v>60</v>
      </c>
      <c r="G267" s="94" t="s">
        <v>120</v>
      </c>
      <c r="H267" s="127"/>
      <c r="I267" s="43">
        <f>I268</f>
        <v>4000000</v>
      </c>
      <c r="J267" s="43">
        <f>J268</f>
        <v>1278000</v>
      </c>
      <c r="K267" s="469">
        <f t="shared" si="11"/>
        <v>31.95</v>
      </c>
    </row>
    <row r="268" spans="1:11" ht="18.75">
      <c r="A268" s="125" t="s">
        <v>144</v>
      </c>
      <c r="B268" s="182" t="s">
        <v>115</v>
      </c>
      <c r="C268" s="5" t="s">
        <v>118</v>
      </c>
      <c r="D268" s="31" t="s">
        <v>60</v>
      </c>
      <c r="E268" s="41" t="s">
        <v>136</v>
      </c>
      <c r="F268" s="32" t="s">
        <v>60</v>
      </c>
      <c r="G268" s="32" t="s">
        <v>120</v>
      </c>
      <c r="H268" s="128" t="s">
        <v>140</v>
      </c>
      <c r="I268" s="34">
        <v>4000000</v>
      </c>
      <c r="J268" s="34">
        <v>1278000</v>
      </c>
      <c r="K268" s="469">
        <f t="shared" si="11"/>
        <v>31.95</v>
      </c>
    </row>
    <row r="269" spans="1:11" ht="25.5">
      <c r="A269" s="104" t="s">
        <v>145</v>
      </c>
      <c r="B269" s="182" t="s">
        <v>115</v>
      </c>
      <c r="C269" s="102" t="s">
        <v>118</v>
      </c>
      <c r="D269" s="105" t="s">
        <v>60</v>
      </c>
      <c r="E269" s="103" t="s">
        <v>136</v>
      </c>
      <c r="F269" s="105" t="s">
        <v>60</v>
      </c>
      <c r="G269" s="94" t="s">
        <v>156</v>
      </c>
      <c r="H269" s="127"/>
      <c r="I269" s="43">
        <f>I270</f>
        <v>5615000</v>
      </c>
      <c r="J269" s="43">
        <f>J270</f>
        <v>1404000</v>
      </c>
      <c r="K269" s="469">
        <f t="shared" si="11"/>
        <v>25.00445235975067</v>
      </c>
    </row>
    <row r="270" spans="1:11" ht="18.75">
      <c r="A270" s="84" t="s">
        <v>144</v>
      </c>
      <c r="B270" s="182" t="s">
        <v>115</v>
      </c>
      <c r="C270" s="96" t="s">
        <v>118</v>
      </c>
      <c r="D270" s="31" t="s">
        <v>60</v>
      </c>
      <c r="E270" s="128" t="s">
        <v>136</v>
      </c>
      <c r="F270" s="32" t="s">
        <v>60</v>
      </c>
      <c r="G270" s="32" t="s">
        <v>156</v>
      </c>
      <c r="H270" s="128" t="s">
        <v>140</v>
      </c>
      <c r="I270" s="34">
        <v>5615000</v>
      </c>
      <c r="J270" s="34">
        <v>1404000</v>
      </c>
      <c r="K270" s="469">
        <f t="shared" si="11"/>
        <v>25.00445235975067</v>
      </c>
    </row>
    <row r="271" spans="1:11" ht="18.75">
      <c r="A271" s="269" t="s">
        <v>284</v>
      </c>
      <c r="B271" s="182" t="s">
        <v>115</v>
      </c>
      <c r="C271" s="270" t="s">
        <v>118</v>
      </c>
      <c r="D271" s="271" t="s">
        <v>70</v>
      </c>
      <c r="E271" s="271"/>
      <c r="F271" s="272"/>
      <c r="G271" s="272"/>
      <c r="H271" s="265"/>
      <c r="I271" s="219">
        <f>I272</f>
        <v>2445000</v>
      </c>
      <c r="J271" s="219">
        <f>J272</f>
        <v>0</v>
      </c>
      <c r="K271" s="469">
        <f t="shared" si="11"/>
        <v>0</v>
      </c>
    </row>
    <row r="272" spans="1:11" ht="25.5">
      <c r="A272" s="204" t="s">
        <v>285</v>
      </c>
      <c r="B272" s="182" t="s">
        <v>115</v>
      </c>
      <c r="C272" s="273" t="s">
        <v>118</v>
      </c>
      <c r="D272" s="274" t="s">
        <v>70</v>
      </c>
      <c r="E272" s="262" t="s">
        <v>203</v>
      </c>
      <c r="F272" s="275" t="s">
        <v>71</v>
      </c>
      <c r="G272" s="275" t="s">
        <v>85</v>
      </c>
      <c r="H272" s="262"/>
      <c r="I272" s="199">
        <f>I273</f>
        <v>2445000</v>
      </c>
      <c r="J272" s="199">
        <f>J273</f>
        <v>0</v>
      </c>
      <c r="K272" s="469">
        <f t="shared" si="11"/>
        <v>0</v>
      </c>
    </row>
    <row r="273" spans="1:11" ht="19.5" thickBot="1">
      <c r="A273" s="205" t="s">
        <v>157</v>
      </c>
      <c r="B273" s="182" t="s">
        <v>115</v>
      </c>
      <c r="C273" s="276" t="s">
        <v>118</v>
      </c>
      <c r="D273" s="277" t="s">
        <v>70</v>
      </c>
      <c r="E273" s="278" t="s">
        <v>203</v>
      </c>
      <c r="F273" s="278" t="s">
        <v>71</v>
      </c>
      <c r="G273" s="278" t="s">
        <v>85</v>
      </c>
      <c r="H273" s="278" t="s">
        <v>159</v>
      </c>
      <c r="I273" s="203">
        <v>2445000</v>
      </c>
      <c r="J273" s="203"/>
      <c r="K273" s="469">
        <f t="shared" si="11"/>
        <v>0</v>
      </c>
    </row>
    <row r="274" spans="1:11" ht="19.5" thickBot="1">
      <c r="A274" s="85" t="s">
        <v>78</v>
      </c>
      <c r="B274" s="183" t="s">
        <v>115</v>
      </c>
      <c r="C274" s="70"/>
      <c r="D274" s="17"/>
      <c r="E274" s="18"/>
      <c r="F274" s="18"/>
      <c r="G274" s="18"/>
      <c r="H274" s="130"/>
      <c r="I274" s="152">
        <f>I12+I58+I63+I75+I94+I178+I203+I251+I256+I260+I264</f>
        <v>467263000</v>
      </c>
      <c r="J274" s="152">
        <f>J12+J58+J63+J75+J94+J178+J203+J251+J256+J260+J264</f>
        <v>99111421.44000001</v>
      </c>
      <c r="K274" s="469">
        <f t="shared" si="11"/>
        <v>21.211057036401343</v>
      </c>
    </row>
    <row r="276" spans="6:11" ht="15">
      <c r="F276" t="s">
        <v>46</v>
      </c>
      <c r="I276" s="192">
        <f>I16+I20+I26+I48+I52+I54+I57+I66+I72+I74+I85+I89+I93+I100+I101+I111+I116+I117+I125+I126+I130+I154+I158+I159+I166+I170+I171+I172+I190+I194+I207+I229+I255+I259+I263+I268</f>
        <v>134392660.48</v>
      </c>
      <c r="J276" s="192">
        <f>J16+J20+J26+J48+J52+J54+J57+J66+J72+J74+J85+J89+J93+J100+J101+J111+J116+J117+J125+J126+J130+J154+J158+J159+J166+J170+J171+J172+J190+J194+J207+J229+J255+J259+J263+J268</f>
        <v>37075946.35999999</v>
      </c>
      <c r="K276" s="470">
        <f t="shared" si="11"/>
        <v>27.587776168414756</v>
      </c>
    </row>
    <row r="277" spans="6:11" ht="15">
      <c r="F277" t="s">
        <v>50</v>
      </c>
      <c r="I277" s="192">
        <f>I102+I127+I133+I191</f>
        <v>9000000</v>
      </c>
      <c r="J277" s="192">
        <f>J102+J127+J133+J191</f>
        <v>3470874.17</v>
      </c>
      <c r="K277" s="470">
        <f t="shared" si="11"/>
        <v>38.565268555555555</v>
      </c>
    </row>
    <row r="278" spans="6:11" ht="15">
      <c r="F278" t="s">
        <v>47</v>
      </c>
      <c r="I278" s="192">
        <f>I21+I22+I23+I24+I40+I42+I44+I184+I186+I188</f>
        <v>1248000</v>
      </c>
      <c r="J278" s="192">
        <f>J21+J22+J23+J24+J40+J42+J44+J184+J186+J188</f>
        <v>83460.91</v>
      </c>
      <c r="K278" s="470">
        <f t="shared" si="11"/>
        <v>6.687572916666667</v>
      </c>
    </row>
    <row r="279" spans="6:11" ht="15">
      <c r="F279" t="s">
        <v>48</v>
      </c>
      <c r="I279" s="192">
        <f>I31+I69+I83+I87+I149+I150+I193+I217+I223+I228+I241+I246+I249</f>
        <v>16286813.32</v>
      </c>
      <c r="J279" s="192">
        <f>J31+J69+J83+J87+J149+J150+J193+J217+J223+J228+J241+J246+J249</f>
        <v>5277108.1899999995</v>
      </c>
      <c r="K279" s="470">
        <f t="shared" si="11"/>
        <v>32.40110932885673</v>
      </c>
    </row>
    <row r="280" spans="6:11" ht="15">
      <c r="F280" t="s">
        <v>49</v>
      </c>
      <c r="I280" s="192">
        <f>I28+I30+I33+I35+I36+I38+I62+I78+I81+I97+I103+I109+I113+I114+I120+I122+I134+I142+I147+I148+I152+I156+I162+I163+I181+I210+I211+I220+I226+I227+I236+I238+I240+I242+I245+I248+I250+I270+I273</f>
        <v>306335526.2</v>
      </c>
      <c r="J280" s="192">
        <f>J28+J30+J33+J35+J36+J38+J62+J78+J81+J97+J103+J109+J113+J114+J120+J122+J134+J142+J147+J148+J152+J156+J162+J163+J181+J210+J211+J220+J226+J227+J236+J238+J240+J242+J245+J248+J250+J270+J273</f>
        <v>53204031.81</v>
      </c>
      <c r="K280" s="470">
        <f t="shared" si="11"/>
        <v>17.367894762315036</v>
      </c>
    </row>
    <row r="281" spans="9:11" ht="15">
      <c r="I281" s="192">
        <f>SUM(I276:I280)</f>
        <v>467263000</v>
      </c>
      <c r="J281" s="192">
        <f>SUM(J276:J280)</f>
        <v>99111421.44</v>
      </c>
      <c r="K281" s="470">
        <f t="shared" si="11"/>
        <v>21.21105703640134</v>
      </c>
    </row>
  </sheetData>
  <sheetProtection/>
  <mergeCells count="11">
    <mergeCell ref="H5:H10"/>
    <mergeCell ref="I5:I10"/>
    <mergeCell ref="B1:K1"/>
    <mergeCell ref="J5:J10"/>
    <mergeCell ref="K5:K10"/>
    <mergeCell ref="A3:I3"/>
    <mergeCell ref="A5:A10"/>
    <mergeCell ref="B5:B10"/>
    <mergeCell ref="C5:C10"/>
    <mergeCell ref="D5:D10"/>
    <mergeCell ref="E5:G10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8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4">
      <selection activeCell="B42" sqref="B42"/>
    </sheetView>
  </sheetViews>
  <sheetFormatPr defaultColWidth="9.00390625" defaultRowHeight="12.75"/>
  <cols>
    <col min="1" max="1" width="51.75390625" style="446" customWidth="1"/>
    <col min="2" max="2" width="33.875" style="447" customWidth="1"/>
    <col min="3" max="3" width="17.25390625" style="446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90" t="s">
        <v>51</v>
      </c>
      <c r="C1" s="491"/>
      <c r="D1" s="491"/>
    </row>
    <row r="2" spans="1:3" s="446" customFormat="1" ht="12.75">
      <c r="A2" s="448"/>
      <c r="B2" s="513"/>
      <c r="C2" s="513"/>
    </row>
    <row r="3" s="446" customFormat="1" ht="12.75">
      <c r="B3" s="447"/>
    </row>
    <row r="4" spans="1:3" s="446" customFormat="1" ht="12.75">
      <c r="A4" s="512" t="s">
        <v>525</v>
      </c>
      <c r="B4" s="512"/>
      <c r="C4" s="512"/>
    </row>
    <row r="5" s="446" customFormat="1" ht="12.75">
      <c r="B5" s="447"/>
    </row>
    <row r="6" spans="1:5" s="449" customFormat="1" ht="53.25">
      <c r="A6" s="450" t="s">
        <v>526</v>
      </c>
      <c r="B6" s="451" t="s">
        <v>527</v>
      </c>
      <c r="C6" s="450" t="s">
        <v>528</v>
      </c>
      <c r="D6" s="450" t="s">
        <v>528</v>
      </c>
      <c r="E6" s="471" t="s">
        <v>42</v>
      </c>
    </row>
    <row r="7" spans="1:5" s="449" customFormat="1" ht="11.25">
      <c r="A7" s="450">
        <v>1</v>
      </c>
      <c r="B7" s="451" t="s">
        <v>529</v>
      </c>
      <c r="C7" s="450">
        <v>11</v>
      </c>
      <c r="D7" s="450">
        <v>11</v>
      </c>
      <c r="E7" s="450">
        <v>11</v>
      </c>
    </row>
    <row r="8" spans="1:5" s="452" customFormat="1" ht="33.75" customHeight="1">
      <c r="A8" s="453" t="s">
        <v>530</v>
      </c>
      <c r="B8" s="454" t="s">
        <v>531</v>
      </c>
      <c r="C8" s="455">
        <f>C9+C14+C23</f>
        <v>16178000</v>
      </c>
      <c r="D8" s="455">
        <f>D9+D14+D23</f>
        <v>-4447621.239999995</v>
      </c>
      <c r="E8" s="473">
        <f>D8/C8*100</f>
        <v>-27.49178662381008</v>
      </c>
    </row>
    <row r="9" spans="1:5" s="452" customFormat="1" ht="24.75" customHeight="1">
      <c r="A9" s="453" t="s">
        <v>0</v>
      </c>
      <c r="B9" s="454" t="s">
        <v>1</v>
      </c>
      <c r="C9" s="455">
        <f>C10+C12</f>
        <v>-23892000</v>
      </c>
      <c r="D9" s="455">
        <f>D10+D12</f>
        <v>-4695000</v>
      </c>
      <c r="E9" s="473">
        <f>D9/C9*100</f>
        <v>19.65092918131592</v>
      </c>
    </row>
    <row r="10" spans="1:5" s="452" customFormat="1" ht="36" customHeight="1">
      <c r="A10" s="453" t="s">
        <v>2</v>
      </c>
      <c r="B10" s="454" t="s">
        <v>3</v>
      </c>
      <c r="C10" s="455">
        <f>C11</f>
        <v>0</v>
      </c>
      <c r="D10" s="455">
        <f>D11</f>
        <v>0</v>
      </c>
      <c r="E10" s="473"/>
    </row>
    <row r="11" spans="1:5" s="452" customFormat="1" ht="41.25" customHeight="1">
      <c r="A11" s="456" t="s">
        <v>4</v>
      </c>
      <c r="B11" s="454" t="s">
        <v>5</v>
      </c>
      <c r="C11" s="457"/>
      <c r="D11" s="457"/>
      <c r="E11" s="457"/>
    </row>
    <row r="12" spans="1:5" s="452" customFormat="1" ht="42" customHeight="1">
      <c r="A12" s="453" t="s">
        <v>6</v>
      </c>
      <c r="B12" s="454" t="s">
        <v>7</v>
      </c>
      <c r="C12" s="455">
        <f>C13</f>
        <v>-23892000</v>
      </c>
      <c r="D12" s="455">
        <f>D13</f>
        <v>-4695000</v>
      </c>
      <c r="E12" s="473">
        <f aca="true" t="shared" si="0" ref="E12:E26">D12/C12*100</f>
        <v>19.65092918131592</v>
      </c>
    </row>
    <row r="13" spans="1:5" s="452" customFormat="1" ht="39.75" customHeight="1">
      <c r="A13" s="456" t="s">
        <v>8</v>
      </c>
      <c r="B13" s="454" t="s">
        <v>9</v>
      </c>
      <c r="C13" s="457">
        <v>-23892000</v>
      </c>
      <c r="D13" s="457">
        <v>-4695000</v>
      </c>
      <c r="E13" s="473">
        <f t="shared" si="0"/>
        <v>19.65092918131592</v>
      </c>
    </row>
    <row r="14" spans="1:5" s="452" customFormat="1" ht="25.5">
      <c r="A14" s="453" t="s">
        <v>10</v>
      </c>
      <c r="B14" s="458" t="s">
        <v>11</v>
      </c>
      <c r="C14" s="455">
        <f>C15+C19</f>
        <v>31812000</v>
      </c>
      <c r="D14" s="455">
        <f>D15+D19</f>
        <v>247378.76000000536</v>
      </c>
      <c r="E14" s="473">
        <f t="shared" si="0"/>
        <v>0.7776271847101892</v>
      </c>
    </row>
    <row r="15" spans="1:5" s="452" customFormat="1" ht="15" customHeight="1">
      <c r="A15" s="453" t="s">
        <v>12</v>
      </c>
      <c r="B15" s="458" t="s">
        <v>13</v>
      </c>
      <c r="C15" s="455">
        <f aca="true" t="shared" si="1" ref="C15:D17">C16</f>
        <v>-459343000</v>
      </c>
      <c r="D15" s="455">
        <f t="shared" si="1"/>
        <v>-103559042.68</v>
      </c>
      <c r="E15" s="473">
        <f t="shared" si="0"/>
        <v>22.54503555730685</v>
      </c>
    </row>
    <row r="16" spans="1:5" s="452" customFormat="1" ht="18" customHeight="1">
      <c r="A16" s="456" t="s">
        <v>14</v>
      </c>
      <c r="B16" s="454" t="s">
        <v>15</v>
      </c>
      <c r="C16" s="457">
        <f t="shared" si="1"/>
        <v>-459343000</v>
      </c>
      <c r="D16" s="457">
        <f t="shared" si="1"/>
        <v>-103559042.68</v>
      </c>
      <c r="E16" s="473">
        <f t="shared" si="0"/>
        <v>22.54503555730685</v>
      </c>
    </row>
    <row r="17" spans="1:5" s="459" customFormat="1" ht="18.75" customHeight="1">
      <c r="A17" s="456" t="s">
        <v>16</v>
      </c>
      <c r="B17" s="454" t="s">
        <v>17</v>
      </c>
      <c r="C17" s="457">
        <f t="shared" si="1"/>
        <v>-459343000</v>
      </c>
      <c r="D17" s="457">
        <f t="shared" si="1"/>
        <v>-103559042.68</v>
      </c>
      <c r="E17" s="473">
        <f t="shared" si="0"/>
        <v>22.54503555730685</v>
      </c>
    </row>
    <row r="18" spans="1:5" s="459" customFormat="1" ht="24.75" customHeight="1">
      <c r="A18" s="456" t="s">
        <v>18</v>
      </c>
      <c r="B18" s="454" t="s">
        <v>19</v>
      </c>
      <c r="C18" s="457">
        <f>-451085000-C11-C25</f>
        <v>-459343000</v>
      </c>
      <c r="D18" s="457">
        <f>-дох!T110-D11-D25</f>
        <v>-103559042.68</v>
      </c>
      <c r="E18" s="473">
        <f t="shared" si="0"/>
        <v>22.54503555730685</v>
      </c>
    </row>
    <row r="19" spans="1:5" s="459" customFormat="1" ht="16.5" customHeight="1">
      <c r="A19" s="453" t="s">
        <v>20</v>
      </c>
      <c r="B19" s="458" t="s">
        <v>21</v>
      </c>
      <c r="C19" s="455">
        <f aca="true" t="shared" si="2" ref="C19:D21">C20</f>
        <v>491155000</v>
      </c>
      <c r="D19" s="455">
        <f t="shared" si="2"/>
        <v>103806421.44000001</v>
      </c>
      <c r="E19" s="473">
        <f t="shared" si="0"/>
        <v>21.13516536327636</v>
      </c>
    </row>
    <row r="20" spans="1:5" s="459" customFormat="1" ht="30" customHeight="1">
      <c r="A20" s="456" t="s">
        <v>22</v>
      </c>
      <c r="B20" s="454" t="s">
        <v>23</v>
      </c>
      <c r="C20" s="457">
        <f t="shared" si="2"/>
        <v>491155000</v>
      </c>
      <c r="D20" s="457">
        <f t="shared" si="2"/>
        <v>103806421.44000001</v>
      </c>
      <c r="E20" s="473">
        <f t="shared" si="0"/>
        <v>21.13516536327636</v>
      </c>
    </row>
    <row r="21" spans="1:5" s="452" customFormat="1" ht="32.25" customHeight="1">
      <c r="A21" s="456" t="s">
        <v>24</v>
      </c>
      <c r="B21" s="454" t="s">
        <v>25</v>
      </c>
      <c r="C21" s="457">
        <f t="shared" si="2"/>
        <v>491155000</v>
      </c>
      <c r="D21" s="457">
        <f t="shared" si="2"/>
        <v>103806421.44000001</v>
      </c>
      <c r="E21" s="473">
        <f t="shared" si="0"/>
        <v>21.13516536327636</v>
      </c>
    </row>
    <row r="22" spans="1:6" s="452" customFormat="1" ht="24" customHeight="1">
      <c r="A22" s="456" t="s">
        <v>26</v>
      </c>
      <c r="B22" s="454" t="s">
        <v>27</v>
      </c>
      <c r="C22" s="457">
        <f>467263000-C12-C27</f>
        <v>491155000</v>
      </c>
      <c r="D22" s="457">
        <f>расх!J274-D12-D27</f>
        <v>103806421.44000001</v>
      </c>
      <c r="E22" s="473">
        <f t="shared" si="0"/>
        <v>21.13516536327636</v>
      </c>
      <c r="F22" s="460"/>
    </row>
    <row r="23" spans="1:5" ht="26.25" customHeight="1">
      <c r="A23" s="453" t="s">
        <v>28</v>
      </c>
      <c r="B23" s="458" t="s">
        <v>29</v>
      </c>
      <c r="C23" s="455">
        <f>C24</f>
        <v>8258000</v>
      </c>
      <c r="D23" s="455">
        <f>D24</f>
        <v>0</v>
      </c>
      <c r="E23" s="473">
        <f t="shared" si="0"/>
        <v>0</v>
      </c>
    </row>
    <row r="24" spans="1:5" ht="24.75" customHeight="1">
      <c r="A24" s="453" t="s">
        <v>30</v>
      </c>
      <c r="B24" s="458" t="s">
        <v>31</v>
      </c>
      <c r="C24" s="455">
        <f>C25+C27</f>
        <v>8258000</v>
      </c>
      <c r="D24" s="455">
        <f>D25+D27</f>
        <v>0</v>
      </c>
      <c r="E24" s="473">
        <f t="shared" si="0"/>
        <v>0</v>
      </c>
    </row>
    <row r="25" spans="1:5" ht="24.75" customHeight="1">
      <c r="A25" s="456" t="s">
        <v>32</v>
      </c>
      <c r="B25" s="454" t="s">
        <v>33</v>
      </c>
      <c r="C25" s="457">
        <f>C26</f>
        <v>8258000</v>
      </c>
      <c r="D25" s="457">
        <f>D26</f>
        <v>0</v>
      </c>
      <c r="E25" s="473">
        <f t="shared" si="0"/>
        <v>0</v>
      </c>
    </row>
    <row r="26" spans="1:5" ht="51.75" customHeight="1">
      <c r="A26" s="456" t="s">
        <v>34</v>
      </c>
      <c r="B26" s="454" t="s">
        <v>35</v>
      </c>
      <c r="C26" s="457">
        <v>8258000</v>
      </c>
      <c r="D26" s="457">
        <v>0</v>
      </c>
      <c r="E26" s="473">
        <f t="shared" si="0"/>
        <v>0</v>
      </c>
    </row>
    <row r="27" spans="1:5" ht="24.75" customHeight="1">
      <c r="A27" s="456" t="s">
        <v>36</v>
      </c>
      <c r="B27" s="454" t="s">
        <v>37</v>
      </c>
      <c r="C27" s="457">
        <f>C28</f>
        <v>0</v>
      </c>
      <c r="D27" s="457">
        <f>D28</f>
        <v>0</v>
      </c>
      <c r="E27" s="457"/>
    </row>
    <row r="28" spans="1:5" ht="38.25" customHeight="1">
      <c r="A28" s="456" t="s">
        <v>38</v>
      </c>
      <c r="B28" s="454" t="s">
        <v>39</v>
      </c>
      <c r="C28" s="457">
        <f>C29</f>
        <v>0</v>
      </c>
      <c r="D28" s="457">
        <f>D29</f>
        <v>0</v>
      </c>
      <c r="E28" s="457"/>
    </row>
    <row r="29" spans="1:5" ht="43.5" customHeight="1">
      <c r="A29" s="456" t="s">
        <v>40</v>
      </c>
      <c r="B29" s="454" t="s">
        <v>41</v>
      </c>
      <c r="C29" s="457"/>
      <c r="D29" s="457"/>
      <c r="E29" s="457"/>
    </row>
    <row r="32" spans="1:3" ht="18">
      <c r="A32" s="464"/>
      <c r="B32" s="461"/>
      <c r="C32" s="465"/>
    </row>
    <row r="33" spans="2:7" ht="18">
      <c r="B33" s="461"/>
      <c r="C33" s="462"/>
      <c r="D33" s="192"/>
      <c r="E33" s="192"/>
      <c r="F33" s="192"/>
      <c r="G33" s="192"/>
    </row>
    <row r="34" spans="2:7" ht="18">
      <c r="B34" s="461"/>
      <c r="C34" s="466"/>
      <c r="D34" s="192"/>
      <c r="E34" s="192"/>
      <c r="F34" s="192"/>
      <c r="G34" s="192"/>
    </row>
    <row r="35" spans="2:7" ht="18">
      <c r="B35" s="461"/>
      <c r="C35" s="462"/>
      <c r="D35" s="192"/>
      <c r="E35" s="192"/>
      <c r="F35" s="192"/>
      <c r="G35" s="192"/>
    </row>
    <row r="36" spans="2:3" ht="18">
      <c r="B36" s="461"/>
      <c r="C36" s="463"/>
    </row>
    <row r="37" spans="2:3" ht="18">
      <c r="B37" s="461"/>
      <c r="C37" s="463"/>
    </row>
  </sheetData>
  <sheetProtection/>
  <mergeCells count="3">
    <mergeCell ref="A4:C4"/>
    <mergeCell ref="B2:C2"/>
    <mergeCell ref="B1:D1"/>
  </mergeCells>
  <printOptions/>
  <pageMargins left="0.78" right="0.15748031496062992" top="0.4724409448818898" bottom="0.17" header="0.15748031496062992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2013-04-17T11:15:13Z</cp:lastPrinted>
  <dcterms:created xsi:type="dcterms:W3CDTF">2004-09-08T10:28:32Z</dcterms:created>
  <dcterms:modified xsi:type="dcterms:W3CDTF">2013-04-17T11:15:30Z</dcterms:modified>
  <cp:category/>
  <cp:version/>
  <cp:contentType/>
  <cp:contentStatus/>
</cp:coreProperties>
</file>