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195" windowHeight="7575" activeTab="3"/>
  </bookViews>
  <sheets>
    <sheet name="дох" sheetId="1" r:id="rId1"/>
    <sheet name="ведомст" sheetId="2" r:id="rId2"/>
    <sheet name="функц" sheetId="3" r:id="rId3"/>
    <sheet name="источники" sheetId="4" r:id="rId4"/>
  </sheets>
  <definedNames>
    <definedName name="_xlnm.Print_Area" localSheetId="1">'ведомст'!$A$1:$I$433</definedName>
    <definedName name="_xlnm.Print_Area" localSheetId="0">'дох'!$A$1:$U$148</definedName>
  </definedNames>
  <calcPr fullCalcOnLoad="1"/>
</workbook>
</file>

<file path=xl/sharedStrings.xml><?xml version="1.0" encoding="utf-8"?>
<sst xmlns="http://schemas.openxmlformats.org/spreadsheetml/2006/main" count="4071" uniqueCount="756">
  <si>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</si>
  <si>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</si>
  <si>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Пособия, компенсации, меры социальной поддержки по публичным нормативным обязательствам</t>
  </si>
  <si>
    <t>313</t>
  </si>
  <si>
    <t>Иные пенсии, социальные доплаты к пенсиям</t>
  </si>
  <si>
    <t>312</t>
  </si>
  <si>
    <t xml:space="preserve">10 </t>
  </si>
  <si>
    <t>Обслуживание муниципального долга</t>
  </si>
  <si>
    <t>730</t>
  </si>
  <si>
    <t xml:space="preserve">Дотации на выравнивание бюджетной обеспеченности </t>
  </si>
  <si>
    <t>511</t>
  </si>
  <si>
    <t>Реализация государственных функций, связанных с общегосударственным управлением</t>
  </si>
  <si>
    <t>Сельское хозяйство и рыболовство</t>
  </si>
  <si>
    <t>Софинансирование за счет собственных средств субсидии на питание учащихся из малообеспеченных семей в рамках РП «Адресная социальная помощь»</t>
  </si>
  <si>
    <t>412</t>
  </si>
  <si>
    <t>(тыс.рублей)</t>
  </si>
  <si>
    <t>Наименование  групп, подгрупп, статей, подстатей, элементов, программ (подпрограмм), кодов экономической классификации  доходов</t>
  </si>
  <si>
    <t>Код бюджетной классификации Российской Федерации</t>
  </si>
  <si>
    <t>Суоярви</t>
  </si>
  <si>
    <t>Поросозеро</t>
  </si>
  <si>
    <t>Найстеньярви</t>
  </si>
  <si>
    <t>Лоймола</t>
  </si>
  <si>
    <t>Вешкелица</t>
  </si>
  <si>
    <t>Контроль</t>
  </si>
  <si>
    <t>Администратор</t>
  </si>
  <si>
    <t>Группа</t>
  </si>
  <si>
    <t>Подгруппа</t>
  </si>
  <si>
    <t>Статья</t>
  </si>
  <si>
    <t>Подстатья</t>
  </si>
  <si>
    <t>Элемент</t>
  </si>
  <si>
    <t>Программа</t>
  </si>
  <si>
    <t>Эк.кл.</t>
  </si>
  <si>
    <t>ДОХОДЫ</t>
  </si>
  <si>
    <t>000</t>
  </si>
  <si>
    <t>00</t>
  </si>
  <si>
    <t>0000</t>
  </si>
  <si>
    <t>НАЛОГИ НА ПРИБЫЛЬ, ДОХОДЫ</t>
  </si>
  <si>
    <t>Налог на доходы физических лиц</t>
  </si>
  <si>
    <t>110</t>
  </si>
  <si>
    <t>1</t>
  </si>
  <si>
    <t>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</si>
  <si>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</si>
  <si>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</si>
  <si>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</si>
  <si>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030</t>
  </si>
  <si>
    <t>040</t>
  </si>
  <si>
    <t>НАЛОГИ НА СОВОКУПНЫЙ ДОХОД</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</si>
  <si>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</si>
  <si>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</si>
  <si>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 xml:space="preserve">Единый сельскохозяйственный налог </t>
  </si>
  <si>
    <t>Налог, взимаемый всвязи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</si>
  <si>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</si>
  <si>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</si>
  <si>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</si>
  <si>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</si>
  <si>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Проценты, полученные от предоставления бюджетных кредитов внутри страны за счет средств бюджетов муниципальных районов</t>
  </si>
  <si>
    <t>050</t>
  </si>
  <si>
    <t>120</t>
  </si>
  <si>
    <t>013</t>
  </si>
  <si>
    <t>035</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</si>
  <si>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</si>
  <si>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</si>
  <si>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</si>
  <si>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</si>
  <si>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ОКАЗАНИЯ ПЛАТНЫХ УСЛУГ И КОМПЕНСАЦИИ ЗАТРАТ ГОСУДАРСТВА</t>
  </si>
  <si>
    <t>995</t>
  </si>
  <si>
    <t>130</t>
  </si>
  <si>
    <t>Прочие доходы от оказания платных услуг (работ) получателями средств бюджетов муниципальных районов</t>
  </si>
  <si>
    <t>ДОХОДЫ ОТ ПРОДАЖИ МАТЕРИАЛЬНЫХ И НЕМАТЕРИАЛЬНЫХ АКТИВОВ</t>
  </si>
  <si>
    <t>Доходы от реализации  имущества,находящегося в государственной и муниципальной собственности(за исключением имущества  автономных учреждений, а также имущества государственных и  муниципальных унитарных  предприятий в том числе казенных)</t>
  </si>
  <si>
    <t>410</t>
  </si>
  <si>
    <t>053</t>
  </si>
  <si>
    <t>06</t>
  </si>
  <si>
    <t>430</t>
  </si>
  <si>
    <t>025</t>
  </si>
  <si>
    <t>ШТРАФЫ, САНКЦИИ, ВОЗМЕЩЕНИЕ УЩЕРБА</t>
  </si>
  <si>
    <t>16</t>
  </si>
  <si>
    <t>140</t>
  </si>
  <si>
    <t>25</t>
  </si>
  <si>
    <t>014</t>
  </si>
  <si>
    <t>ПРОЧИЕ НЕНАЛОГОВЫЕ ДОХОДЫ</t>
  </si>
  <si>
    <t>17</t>
  </si>
  <si>
    <t>180</t>
  </si>
  <si>
    <t>Прочие неналоговые доходы</t>
  </si>
  <si>
    <t>Прочие неналоговые доходы  бюджетов муниципальных районов</t>
  </si>
  <si>
    <t>БЕЗВОЗМЕЗДНЫЕ ПОСТУПЛЕНИЯ</t>
  </si>
  <si>
    <t>2</t>
  </si>
  <si>
    <t>БЕЗВОЗМЕЗДНЫЕ ПОСТУПЛЕНИЯ ОТ ДРУГИХ БЮДЖЕТОВ БЮДЖЕТНОЙ СИСТЕМЫ РОССИЙСКОЙ ФЕДЕРАЦИИ</t>
  </si>
  <si>
    <t>Дотации на выравнивание  бюджетной обеспеченности</t>
  </si>
  <si>
    <t>001</t>
  </si>
  <si>
    <t>Прочие субсидии</t>
  </si>
  <si>
    <t>999</t>
  </si>
  <si>
    <t>03 1 01 L5190</t>
  </si>
  <si>
    <t>Прочие субсидии бюджетам муниципальных районов</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</si>
  <si>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</si>
  <si>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</si>
  <si>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024</t>
  </si>
  <si>
    <t>Субвенции бюджетам муниципальных районов на выполнение передаваемых полномочий субъектов Российской Федерации</t>
  </si>
  <si>
    <t>119</t>
  </si>
  <si>
    <t xml:space="preserve">Прочие субвенции бюджетам </t>
  </si>
  <si>
    <t>Прочие субвенции бюджетам муниципальных районов</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</si>
  <si>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</si>
  <si>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</si>
  <si>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</si>
  <si>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19</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</si>
  <si>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</si>
  <si>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ВСЕГО ДОХОДОВ:</t>
  </si>
  <si>
    <t xml:space="preserve">Приложение № 1 </t>
  </si>
  <si>
    <t>в %</t>
  </si>
  <si>
    <t xml:space="preserve">Приложение № 2 </t>
  </si>
  <si>
    <t>Исполнено</t>
  </si>
  <si>
    <t>Наименование показателя</t>
  </si>
  <si>
    <t>Увеличение прочих остатков средств бюджетов</t>
  </si>
  <si>
    <t>Уменьшение прочих остатков средств бюджетов</t>
  </si>
  <si>
    <t>Бюджетные кредиты, предоставленные внутри страны в валюте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</si>
  <si>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</si>
  <si>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</si>
  <si>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</si>
  <si>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06 2 01 43250</t>
  </si>
  <si>
    <t>03 1 01 S3250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</si>
  <si>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</si>
  <si>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Проценты, полученные от предоставления бюджетных кредитов внутри страны </t>
  </si>
  <si>
    <t xml:space="preserve">Прочие доходы от оказания платных услуг (работ) </t>
  </si>
  <si>
    <t>990</t>
  </si>
  <si>
    <t>Субсидии на реализацию мероприятий государственной программы Республики Карелия "Совершенствование социальной защиты граждан" (питание школьников)</t>
  </si>
  <si>
    <t>01 5 01 43210</t>
  </si>
  <si>
    <t>Приобретение товаров, работ, услуг в пользу граждан в целях их социального обеспечения</t>
  </si>
  <si>
    <t>323</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</si>
  <si>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</si>
  <si>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</si>
  <si>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Муниципальная программа "Развитие образования в Суоярвском районе"</t>
  </si>
  <si>
    <t>Оказание платных услуг по ДДОУ</t>
  </si>
  <si>
    <t>Расходы на содержание и обеспечение деятельности дошкольных учреждений</t>
  </si>
  <si>
    <t>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</si>
  <si>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</si>
  <si>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097</t>
  </si>
  <si>
    <t>Исполнение судебных актов Российской Федерации и мировых соглашений по возмещению причиненного вреда</t>
  </si>
  <si>
    <t>6.2.</t>
  </si>
  <si>
    <t>Субвенции на осуществление государственных полномочий Республики Карелия по выплате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сельских населенных пунктах, рабочих поселках (поселках городского типа)</t>
  </si>
  <si>
    <t>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учреждениях Республики Карелия</t>
  </si>
  <si>
    <t>Оказание платных услуг по школам</t>
  </si>
  <si>
    <t>Расходы на содержание и обеспечение деятельности школ</t>
  </si>
  <si>
    <t>Муниципальная программа "Молодежь Суоярвского района"</t>
  </si>
  <si>
    <t>Подпрограмма "Организация отдыха и оздоровление детей" Софинансирование за счет собственных средств субсидии на организацию отдыха детей в каникулярное время</t>
  </si>
  <si>
    <t>60</t>
  </si>
  <si>
    <t>45</t>
  </si>
  <si>
    <t>Прочие межбюджетные трансферты, передаваемые бюджетам муниципальных районов</t>
  </si>
  <si>
    <t>49</t>
  </si>
  <si>
    <t>Расходы на обеспечение деятельности учреждений, обеспечивающих предоставление услуг в сфере образования</t>
  </si>
  <si>
    <t>Подпрограмма "Комплексная безопасность муниципальных образовательных организаций"</t>
  </si>
  <si>
    <t>Муниципальная программа "Развитие культуры Суоярвского района"</t>
  </si>
  <si>
    <t>Подпрограмма "Организация библиотечного обслуживания населения Суоярвского района, проведение кинопоказа для населения, организация выдачи архивных справок для населения"</t>
  </si>
  <si>
    <t xml:space="preserve">08 </t>
  </si>
  <si>
    <t>Расходы на  обеспечение деятельности учреждения</t>
  </si>
  <si>
    <t>811</t>
  </si>
  <si>
    <t>Другие вопросы в области социальной политики</t>
  </si>
  <si>
    <t>Муниципальная программа "Ветеран"</t>
  </si>
  <si>
    <t>Реализация прочих мероприятий в рамках Муниципальной программы "Развитие физической культуры и спорта в Суоярвском районе"</t>
  </si>
  <si>
    <t>Поддержка периодических изданий,  учрежденных органами  законодательной и исполнительной власти</t>
  </si>
  <si>
    <t>Своевременная уплата процентов по долговым обязательствам</t>
  </si>
  <si>
    <t>Благоустройство</t>
  </si>
  <si>
    <t>Районные мероприятия в рамках подпрограммы "Организация предоставления общедоступного и бесплатного дошкольного, начального общего, основного общего, среднего  общего, дополнительного образования"</t>
  </si>
  <si>
    <t>Резервные средства</t>
  </si>
  <si>
    <t>30</t>
  </si>
  <si>
    <t>Дорожное хозяйство (дорожные фонды)</t>
  </si>
  <si>
    <t>Жилищное хозяйство</t>
  </si>
  <si>
    <t>Льготное питание по ДДОУ</t>
  </si>
  <si>
    <t>Администрация МО "Суоярвский район"</t>
  </si>
  <si>
    <t>08 1 01 62210</t>
  </si>
  <si>
    <t>08 1 01 75010</t>
  </si>
  <si>
    <t>Исполнение судебных актов Российской Федерации и мировых соглашений по возмещению причиненного вреда"</t>
  </si>
  <si>
    <t>01 1 01 42190</t>
  </si>
  <si>
    <t>01 1 02 42190</t>
  </si>
  <si>
    <t>Дополнительное образование детей</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</si>
  <si>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4"/>
        <rFont val="Times New Roman"/>
        <family val="1"/>
      </rPr>
      <t>1</t>
    </r>
    <r>
      <rPr>
        <sz val="14"/>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</si>
  <si>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4"/>
        <rFont val="Times New Roman"/>
        <family val="1"/>
      </rPr>
      <t>1</t>
    </r>
    <r>
      <rPr>
        <sz val="14"/>
        <rFont val="Times New Roman"/>
        <family val="1"/>
      </rPr>
      <t xml:space="preserve"> Налогового кодекса Российской Федерации</t>
    </r>
  </si>
  <si>
    <t>Кредиты кредитных организаций в валюте Российской Федерации</t>
  </si>
  <si>
    <t>Наименование</t>
  </si>
  <si>
    <t>Раздел</t>
  </si>
  <si>
    <t>01</t>
  </si>
  <si>
    <t>07</t>
  </si>
  <si>
    <t>08</t>
  </si>
  <si>
    <t>09</t>
  </si>
  <si>
    <t>12</t>
  </si>
  <si>
    <t>10</t>
  </si>
  <si>
    <t>05</t>
  </si>
  <si>
    <t>02</t>
  </si>
  <si>
    <t>Подраздел</t>
  </si>
  <si>
    <t>03</t>
  </si>
  <si>
    <t>04</t>
  </si>
  <si>
    <t>Социальная политика</t>
  </si>
  <si>
    <t>Социальное обеспечение населения</t>
  </si>
  <si>
    <t>Общегосударственные вопросы</t>
  </si>
  <si>
    <t>Другие общегосударственные вопросы</t>
  </si>
  <si>
    <t>Пенсионное обеспечение</t>
  </si>
  <si>
    <t xml:space="preserve">       ИТОГО РАСХОДОВ:</t>
  </si>
  <si>
    <t>Целевая статья</t>
  </si>
  <si>
    <t>Вид расходов</t>
  </si>
  <si>
    <t>Образование</t>
  </si>
  <si>
    <t>Дошкольное образование</t>
  </si>
  <si>
    <t>Общее образование</t>
  </si>
  <si>
    <t>Другие вопросы в области образования</t>
  </si>
  <si>
    <t>Культура</t>
  </si>
  <si>
    <t>Периодическая печать и издательства</t>
  </si>
  <si>
    <t>Функционирование Правительства Российской Федерации, высших органов исполнительной власти субъектов РФ, местных администраций</t>
  </si>
  <si>
    <t>Национальная экономика</t>
  </si>
  <si>
    <t>Доплаты к пенсиям муниципальных служащих</t>
  </si>
  <si>
    <t>11</t>
  </si>
  <si>
    <t>Код администратора</t>
  </si>
  <si>
    <t>019</t>
  </si>
  <si>
    <t>Глава местной администрации (исполнительно-распорядительного органа муниципального образования)</t>
  </si>
  <si>
    <t>14</t>
  </si>
  <si>
    <t>Софинансирование за счёт средств местного бюджета cубсидии на реализацию мероприятий государственной программы РК " Развитие образования"</t>
  </si>
  <si>
    <t>01 1 02 S3200</t>
  </si>
  <si>
    <t>Расчет и предоставление дотаций бюджетам поселений, входящих в состав соответствующего муниципального района</t>
  </si>
  <si>
    <t>Выравнивание бюджетной обеспеченности поселений</t>
  </si>
  <si>
    <t>Другие вопросы в области национальной экономики</t>
  </si>
  <si>
    <t>Общеэкономические вопросы</t>
  </si>
  <si>
    <t>Мероприятия по активной политике занятости населения и социальной поддержке безработных граждан</t>
  </si>
  <si>
    <t>Субсидии гражданам на приобретение жилья</t>
  </si>
  <si>
    <t>322</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</si>
  <si>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</si>
  <si>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13</t>
  </si>
  <si>
    <t>Иные межбюджетные трансферты</t>
  </si>
  <si>
    <t>Осуществление первичного воинского учета на территориях, где отсутствуют военные комиссариаты</t>
  </si>
  <si>
    <t>(рублей)</t>
  </si>
  <si>
    <t>Создание комиссий по делам несовершеннолетних и защите их прав и организация деятельности таких комиссий</t>
  </si>
  <si>
    <t>Обслуживание государственного и муниципального долга</t>
  </si>
  <si>
    <t>Охрана семьи и детства</t>
  </si>
  <si>
    <t>Организация и осуществление деятельности по опеке и попечительству</t>
  </si>
  <si>
    <t>Физическая культура и спорт</t>
  </si>
  <si>
    <t>Средства массовой информации</t>
  </si>
  <si>
    <t>МЕЖБЮДЖЕТНЫЕ ТРАНСФЕРТЫ ОБЩЕГО ХАРАКТЕРА БЮДЖЕТАМ СУБЪЕКТОВ РФ И МУНИЦИПАЛЬНЫХ ОБРАЗОВАНИЙ</t>
  </si>
  <si>
    <t>Дотации на выравнивание бюджетной обеспеченности субъектов Российской Федерации и муниципальных образований</t>
  </si>
  <si>
    <t>Национальная оборона</t>
  </si>
  <si>
    <t>Мобилизационная и вневойсковая подготовка</t>
  </si>
  <si>
    <t>Другие вопросы в области физической культуры и спорта</t>
  </si>
  <si>
    <t xml:space="preserve">Культура, кинематография </t>
  </si>
  <si>
    <t>530</t>
  </si>
  <si>
    <t>Осуществление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t>
  </si>
  <si>
    <t>Молодежная политика и оздоровление детей</t>
  </si>
  <si>
    <t>612</t>
  </si>
  <si>
    <t>Субсидии бюджетным учреждениям на иные цели</t>
  </si>
  <si>
    <t>Прочие закупки товаров, работ и услуг для государственных (муниципальных) нужд</t>
  </si>
  <si>
    <t>244</t>
  </si>
  <si>
    <t>121</t>
  </si>
  <si>
    <t>Средства, передаваемые бюджету муниципального района на формирование и исполнение бюджетов сельских поселений</t>
  </si>
  <si>
    <t>Осуществление полномочий местной администрацией (исполнительно-распорядительного органа муниципального образования)</t>
  </si>
  <si>
    <t xml:space="preserve">01 </t>
  </si>
  <si>
    <t>122</t>
  </si>
  <si>
    <t>Субвенции</t>
  </si>
  <si>
    <t>870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</si>
  <si>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</si>
  <si>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</si>
  <si>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</si>
  <si>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Мероприятия по обеспечению безопасности людей на водных объектах, охране их жизни и здоровья (переданные полномочия от Суоярвского городского поселения)</t>
  </si>
  <si>
    <t>Участие в предупреждении и ликвидации последствий чрезвычайных ситуаций в границах поселения (переданные полномочия от Суоярвского городского поселения)</t>
  </si>
  <si>
    <t>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 общих для человека и животных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</si>
  <si>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</si>
  <si>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</si>
  <si>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35</t>
  </si>
  <si>
    <t>08 1 01 12020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</si>
  <si>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</si>
  <si>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</si>
  <si>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08 1 01 12080</t>
  </si>
  <si>
    <t>Фонд оплаты труда муниципальных органов</t>
  </si>
  <si>
    <t>08 1 01 42020</t>
  </si>
  <si>
    <t>08 1 01 42120</t>
  </si>
  <si>
    <t>08 1 01 42140</t>
  </si>
  <si>
    <t>08 1 01 62040</t>
  </si>
  <si>
    <t>08 1 01 62030</t>
  </si>
  <si>
    <t>08 1 01 62060</t>
  </si>
  <si>
    <t>08 1 01 62180</t>
  </si>
  <si>
    <t xml:space="preserve">08 1 01 62180 </t>
  </si>
  <si>
    <t>08 1 01 62190</t>
  </si>
  <si>
    <t>08 1 01 63020</t>
  </si>
  <si>
    <t xml:space="preserve"> </t>
  </si>
  <si>
    <t>Уплата иных платежей</t>
  </si>
  <si>
    <t>853</t>
  </si>
  <si>
    <t>08 1 01 22030</t>
  </si>
  <si>
    <t>06 2 01 51180</t>
  </si>
  <si>
    <t>08 2 01 42180</t>
  </si>
  <si>
    <t>Мероприятия в сфере жилищного хозяйства</t>
  </si>
  <si>
    <t>08 3 01 73500</t>
  </si>
  <si>
    <t>08 3 01 73600</t>
  </si>
  <si>
    <t>01 0 00 00000</t>
  </si>
  <si>
    <t>01 1 01 21110</t>
  </si>
  <si>
    <t>01 1 01 23400</t>
  </si>
  <si>
    <t>01 1 01 24200</t>
  </si>
  <si>
    <t>Пособия, компенсации и иные социальные выплаты гражданам, кроме публичных нормативных обязательств</t>
  </si>
  <si>
    <t>321</t>
  </si>
  <si>
    <t>01 1 01 42040</t>
  </si>
  <si>
    <t>01 1 01 42100</t>
  </si>
  <si>
    <t>01 1 02 21120</t>
  </si>
  <si>
    <t>01 1 02 24210</t>
  </si>
  <si>
    <t>01 1 02 24230</t>
  </si>
  <si>
    <t>01 1 02 42040</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</si>
  <si>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</si>
  <si>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01 1 02 42100</t>
  </si>
  <si>
    <t>02 0 01 77950</t>
  </si>
  <si>
    <t>Подпрограмма "Организация отдыха и оздоровление детей" трудоустройство детей в каникулярное время</t>
  </si>
  <si>
    <t>01 2 01 77950</t>
  </si>
  <si>
    <t>01 1 02 24350</t>
  </si>
  <si>
    <t>01 1 02 77950</t>
  </si>
  <si>
    <t>01 3 01 77950</t>
  </si>
  <si>
    <t>03 0 00 00000</t>
  </si>
  <si>
    <t>03 1 00 00000</t>
  </si>
  <si>
    <t>03 1 01 24420</t>
  </si>
  <si>
    <t>03 1 01 64420</t>
  </si>
  <si>
    <t>03 3 01 72260</t>
  </si>
  <si>
    <t>08 4 01 84910</t>
  </si>
  <si>
    <t>01 5 01 42030</t>
  </si>
  <si>
    <t>08 4 01 42090</t>
  </si>
  <si>
    <t>08 4 01 R0820</t>
  </si>
  <si>
    <t>04 0 01 87950</t>
  </si>
  <si>
    <t>05 0 01 77950</t>
  </si>
  <si>
    <t>08 5 01 74570</t>
  </si>
  <si>
    <t>06 1 01 70650</t>
  </si>
  <si>
    <t>06 2 01 42150</t>
  </si>
  <si>
    <t>06 2 01 61300</t>
  </si>
  <si>
    <t>I.</t>
  </si>
  <si>
    <t>1.</t>
  </si>
  <si>
    <t>1.1.</t>
  </si>
  <si>
    <t>2.</t>
  </si>
  <si>
    <t>2.1.</t>
  </si>
  <si>
    <t>2.2.</t>
  </si>
  <si>
    <t>Единый сельскохозяйственный налог</t>
  </si>
  <si>
    <t>2.3.</t>
  </si>
  <si>
    <t>Налог, взимаемый в связи с применением патентной системы налогообложения, зачисляемый в бюджеты муниципальных районов</t>
  </si>
  <si>
    <t>3.</t>
  </si>
  <si>
    <t>3.1.</t>
  </si>
  <si>
    <t>4.</t>
  </si>
  <si>
    <t>4.1.</t>
  </si>
  <si>
    <t>4.2.</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</si>
  <si>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</si>
  <si>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</si>
  <si>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</si>
  <si>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</si>
  <si>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5.</t>
  </si>
  <si>
    <t>5.1.</t>
  </si>
  <si>
    <t>6.</t>
  </si>
  <si>
    <t>6.1.</t>
  </si>
  <si>
    <t>7.</t>
  </si>
  <si>
    <t>7.1.</t>
  </si>
  <si>
    <t>06 2 01 43140</t>
  </si>
  <si>
    <t>Субсидии, за исключением субсидий на софинансирование капитальных вложений в объекты государственной (муниципальной) собственности</t>
  </si>
  <si>
    <t>521</t>
  </si>
  <si>
    <t>522</t>
  </si>
  <si>
    <t>01 2 01 43210</t>
  </si>
  <si>
    <t>Субсидии на организацию отдыха детей в каникулярное время</t>
  </si>
  <si>
    <t>01 2 01 S3210</t>
  </si>
  <si>
    <t>Субсидии на реализацию мероприятий государственной программы РК " Развитие образования"</t>
  </si>
  <si>
    <t>01 1 02 43200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</si>
  <si>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</si>
  <si>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7.2.</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</si>
  <si>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</si>
  <si>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</si>
  <si>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8.</t>
  </si>
  <si>
    <t>8.1.</t>
  </si>
  <si>
    <t>9.</t>
  </si>
  <si>
    <t>9.1.</t>
  </si>
  <si>
    <t>II.</t>
  </si>
  <si>
    <t>15</t>
  </si>
  <si>
    <t>1.2.</t>
  </si>
  <si>
    <t>1.3.</t>
  </si>
  <si>
    <t>Субвенции бюджетам на осуществление первичного воинского учета на территориях, где отсутствуют военные комиссариаты</t>
  </si>
  <si>
    <t>118</t>
  </si>
  <si>
    <t>082</t>
  </si>
  <si>
    <t>39</t>
  </si>
  <si>
    <t>1.4.</t>
  </si>
  <si>
    <t>40</t>
  </si>
  <si>
    <t>Субсидии бюджетам бюджетной системы Российской Федерации (межбюджетные субсидии)</t>
  </si>
  <si>
    <t>20</t>
  </si>
  <si>
    <t>Субвенции бюджетам бюджетной системы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</si>
  <si>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</si>
  <si>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</si>
  <si>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075</t>
  </si>
  <si>
    <t>Невыясненные поступления, зачисляемые в бюджеты муниципальных районов</t>
  </si>
  <si>
    <t>9.2.</t>
  </si>
  <si>
    <t>Невыясненные поступления</t>
  </si>
  <si>
    <t>Премии и гранты</t>
  </si>
  <si>
    <t>350</t>
  </si>
  <si>
    <t>Уплата налога на имущество организаций и земельного налога</t>
  </si>
  <si>
    <t>831</t>
  </si>
  <si>
    <t>Уплата прочих налогов, сборов и иных обязательных платежей</t>
  </si>
  <si>
    <t>851</t>
  </si>
  <si>
    <t>852</t>
  </si>
  <si>
    <t>111</t>
  </si>
  <si>
    <t>112</t>
  </si>
  <si>
    <t>Субсидия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</si>
  <si>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Прочая закупка товаров, работ и услуг для обеспечения государственных (муниципальных) нужд</t>
  </si>
  <si>
    <t>045</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</si>
  <si>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</si>
  <si>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041</t>
  </si>
  <si>
    <t>042</t>
  </si>
  <si>
    <t>Плата за размещение отходов производства</t>
  </si>
  <si>
    <t>Плата за размещение  твердых коммунальных</t>
  </si>
  <si>
    <t>29</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</si>
  <si>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</si>
  <si>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06 2 01 65200</t>
  </si>
  <si>
    <t>540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</si>
  <si>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</si>
  <si>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Создание, содержание и организация деятельности аварийно-спасательных служб от Суоярвского городского поселения</t>
  </si>
  <si>
    <t>08 1 01 51200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</si>
  <si>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</si>
  <si>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</si>
  <si>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Обеспечение проведения выборов и референдумов</t>
  </si>
  <si>
    <t>Резервные фонды</t>
  </si>
  <si>
    <t>Бюджетные инвестиции на приобретение объектов недвижимого имущества в государственную (муниципальную) собственность</t>
  </si>
  <si>
    <t xml:space="preserve">Мероприятия по капитальному ремонту жилых домов </t>
  </si>
  <si>
    <t>01 1 02 24211</t>
  </si>
  <si>
    <t>Субсидия на поддержку отрасли культуры (на подключение муниципальных общедоступных библиотек и государственных центральных библиотек в субъектах РФ к информационно - телекоммуникационной сети "Интернет" и развитием библиотечного дела с учетом задачи расширения информационных технологий расширения информационных технологий и оцифровки)</t>
  </si>
  <si>
    <t>03 1 01 43250</t>
  </si>
  <si>
    <t>Субсидии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</si>
  <si>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Прочие межбюджетные трансферты общего характера</t>
  </si>
  <si>
    <t xml:space="preserve">Приложение № 3 </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</si>
  <si>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</si>
  <si>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</si>
  <si>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софинансирование капитальных вложений в объекты муниципальной собственности</t>
  </si>
  <si>
    <t>150</t>
  </si>
  <si>
    <t>360</t>
  </si>
  <si>
    <t>Иные выплаты населению</t>
  </si>
  <si>
    <t>Взносы по обязательному социальному страхованию на выплаты по оплате труда работников и иные выплаты работникам учреждений</t>
  </si>
  <si>
    <t>12 0 00 72180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</si>
  <si>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</si>
  <si>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</si>
  <si>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06 2 01 43220</t>
  </si>
  <si>
    <t>08 3 01 43220</t>
  </si>
  <si>
    <t>Субсидия в целях реализации мероприятий по сносу аварийных многоквартирных домов</t>
  </si>
  <si>
    <t>08 3 01 S3220</t>
  </si>
  <si>
    <t>Софинансирование субсидии в целях реализации мероприятий по сносу аварийных многоквартирных домов</t>
  </si>
  <si>
    <t>Коммунальное хозяйство</t>
  </si>
  <si>
    <t>Субсидии на софинансирование капитальных вложений в объекты государственной (муниципальной) собственности</t>
  </si>
  <si>
    <t>08 3 01 73510</t>
  </si>
  <si>
    <t>Мероприятия в области коммунального хозяйства</t>
  </si>
  <si>
    <t>08 3 01 76050</t>
  </si>
  <si>
    <t>Прочие мероприятия по благоустройству</t>
  </si>
  <si>
    <t>01 1 02 L5190</t>
  </si>
  <si>
    <t>Софинансирование субсидии на реализацию мероприятийй и поддержке отрасли культуры</t>
  </si>
  <si>
    <t>Уплата прочих налогов, сборов</t>
  </si>
  <si>
    <t>01 4 01 77950</t>
  </si>
  <si>
    <t>Подпрограмма "Энергосбережение и повышение энергетической эффективности"</t>
  </si>
  <si>
    <t>Расходы на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t>
  </si>
  <si>
    <t>8.2.</t>
  </si>
  <si>
    <t>8.4.</t>
  </si>
  <si>
    <t>8.5.</t>
  </si>
  <si>
    <t>Код источника финансирования по КИВФ,КИВнФ</t>
  </si>
  <si>
    <t>Утверждено бюджеты муниципальных районов</t>
  </si>
  <si>
    <t>в % к плану</t>
  </si>
  <si>
    <t>019 01  02  00  00  05  0000  710</t>
  </si>
  <si>
    <t>019 01  03  01  00  05  0000  810</t>
  </si>
  <si>
    <t>Изменение остатков средств на счетах по учету  средств бюджета</t>
  </si>
  <si>
    <t>000 01  05  00  00  00  0000  000</t>
  </si>
  <si>
    <t>Увеличение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</si>
  <si>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</si>
  <si>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</si>
  <si>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019 01  05  02  01  05  0000  510</t>
  </si>
  <si>
    <t>Уменьшение прочих остатков денежных средств  бюджетов</t>
  </si>
  <si>
    <t xml:space="preserve">Уменьшение прочих остатков денежных средств  бюджетов </t>
  </si>
  <si>
    <t>Уменьшение прочих остатков денежных средств  бюджетов муниципальных районов</t>
  </si>
  <si>
    <t>019 01  05  02  01  05  0000  610</t>
  </si>
  <si>
    <t>Иные источники внутреннего финансирования  дефицитов бюджетов</t>
  </si>
  <si>
    <t>019 01  06  00  00  00  0000  000</t>
  </si>
  <si>
    <t>019 01  06  05  00  00  0000  000</t>
  </si>
  <si>
    <t>Возврат бюджетных кредитов, предоставленные внутри  страны в валюте Российской Федерации</t>
  </si>
  <si>
    <t>000 01  06  05  02  00  0000  600</t>
  </si>
  <si>
    <t>000 01  06  05  02  05  0000  640</t>
  </si>
  <si>
    <t>Бюджетные кредиты от других бюджетов бюджетной системы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</si>
  <si>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</si>
  <si>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</si>
  <si>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 xml:space="preserve">Иные межбюджетные трансферты </t>
  </si>
  <si>
    <t>06 2 01 44070</t>
  </si>
  <si>
    <t>Иные межбюджетные трансферты на поддержку  развития  территориального  самоуправления</t>
  </si>
  <si>
    <t>Расходы за счет иных межбюджетных трансфертов на стимулирование органов местного самоуправления за достижения  наилучших результатов реализации программ  оздоровления  муниципальных финансов</t>
  </si>
  <si>
    <t>Расходы на участие в национальном проекте "Образование" и региональном проекте "Успех каждого ребенка"</t>
  </si>
  <si>
    <t>01 1 02 24231</t>
  </si>
  <si>
    <t>243</t>
  </si>
  <si>
    <t>Пособия, компенсации  и  иные  социальные  выплаты  гражданам, кроме  публичных  нормативных  обязательств</t>
  </si>
  <si>
    <t>621</t>
  </si>
  <si>
    <t>01 5 02 71300</t>
  </si>
  <si>
    <t>Закупка товаров, работ, услуг в целях капитального ремонта государственного (муниципального) имущества</t>
  </si>
  <si>
    <t>01 1 Е2 50970</t>
  </si>
  <si>
    <t>Реализация мероприятий в рамках Подпрограммы "Подписка"</t>
  </si>
  <si>
    <t>Субсидия на реализацию мероприятий пo поддержке отрасли культуры</t>
  </si>
  <si>
    <t>Иные выплаты персоналу государственных (муниципальных) органов, за исключением фонда оплаты труда</t>
  </si>
  <si>
    <t>05 0 01 24820</t>
  </si>
  <si>
    <t>Физическая культура</t>
  </si>
  <si>
    <t>Субсидии на поддержку местных инициатив граждан, проживающих в городских и сельских поселениях РК</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</si>
  <si>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</si>
  <si>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Обслуживание  муниципального долга</t>
  </si>
  <si>
    <t>Расходы на обеспечение деятельности учреждения физической культуры</t>
  </si>
  <si>
    <t>Регулирование цен (тарифов) на отдельные виды продукции, товаров и услуг</t>
  </si>
  <si>
    <t>МКУ "Центр  информационно-хозяйственного обеспечения Суоярвского муниципального района "</t>
  </si>
  <si>
    <t>813</t>
  </si>
  <si>
    <t>077</t>
  </si>
  <si>
    <t>Взносы по обязательному социальному страхованию на выплаты по оплате труда работников и иные выплаты работникам  учреждений</t>
  </si>
  <si>
    <t xml:space="preserve">Фонд оплаты труда  учреждений </t>
  </si>
  <si>
    <t xml:space="preserve">Фонд оплаты труда учреждений </t>
  </si>
  <si>
    <t>Иные выплаты персоналу  учреждений, за исключением фонда оплаты труда</t>
  </si>
  <si>
    <t>Создание в общеобразовательных организациях, расположенных в сельской местности, условий для занятий физической культурой и спортом</t>
  </si>
  <si>
    <t>Фонд оплаты труда учреждений</t>
  </si>
  <si>
    <t>Иные выплаты персоналу учреждений, за исключением фонда оплаты труда</t>
  </si>
  <si>
    <t>Фонд оплаты труда  учреждений</t>
  </si>
  <si>
    <t xml:space="preserve">Уплата прочих налогов, сборов </t>
  </si>
  <si>
    <t>Мероприятия по гражданской обороне , защите населения и территории поселения от ЧС (переданные полномочия от Суоярвского городского поселения)</t>
  </si>
  <si>
    <t xml:space="preserve">Фонд оплаты труда государственных( муниципальных) органов </t>
  </si>
  <si>
    <t>Субсидии на поддержку  местных инициатив граждан, проживающих в городских и сельских поселениях РК</t>
  </si>
  <si>
    <t>182</t>
  </si>
  <si>
    <t>048</t>
  </si>
  <si>
    <t>299</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</si>
  <si>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t>
  </si>
  <si>
    <t>302</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</si>
  <si>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</si>
  <si>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497</t>
  </si>
  <si>
    <t>Субсидии бюджетам муниципальных районов на реализацию мероприятий по обеспечению жтльем молодых семей</t>
  </si>
  <si>
    <t>Субсидии бюджетам  на реализацию мероприятий по обеспечению жтльем молодых семей</t>
  </si>
  <si>
    <t>019 01  02  00  00  05  0000  810</t>
  </si>
  <si>
    <t>Погашение кредитов, предоставленных кредитными организациями в валюте Российской Федерации</t>
  </si>
  <si>
    <t>Средства, передаваемые бюджету муниципального района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по мобилизационной подготовке муниципальных предприятий и учреждений, по осуществлению мероприятий по обеспечению безопасности людей на водных объектах, охране их жизни и здоровья, организация деятельности аварийно-спасательных служб и аварийно-спасательных формирований на территории поселения</t>
  </si>
  <si>
    <t>12 0 00 70500</t>
  </si>
  <si>
    <t>08 1 01 22040</t>
  </si>
  <si>
    <t>05 0 Р5 43230</t>
  </si>
  <si>
    <t>Спорт высших достижений</t>
  </si>
  <si>
    <t>Субсидии на реализацию мероприятий госпрограммы РК "Развитие физической культуры, спорта и совршенствование молодежной политики (в целях развития системы спортивной подготовки)</t>
  </si>
  <si>
    <t>Субвенция на обеспечение жилыми помещениями детяй-сирот и детей, оставшихся без попечения родителей, лиц из их числа   детей-сирот и детей, оставшихся без попечения родителей</t>
  </si>
  <si>
    <t>13 0 01 L4970</t>
  </si>
  <si>
    <t>Субсидии на предоставление социальных выплат молодым семьям на приобретение (строительство) жилья</t>
  </si>
  <si>
    <t>01 5 01 S3210</t>
  </si>
  <si>
    <t>Расходы на содержание и обеспечение школ по исполнительным листам</t>
  </si>
  <si>
    <t>01 1 01 S3200</t>
  </si>
  <si>
    <t>Софинансирование за счет средств местного бюджета субсидии на реализацию мероприятий государственной программы РК "Развитие образования" (сады)</t>
  </si>
  <si>
    <t>01 1 01 43200</t>
  </si>
  <si>
    <t>Субсидия  на реализацию мероприятий государственной программы Республики Карелия  "Развитие образования" (сады)</t>
  </si>
  <si>
    <t xml:space="preserve">Субсидия бюджетам муниципальных образований на реализацию мероприятий гос. программы РК "Обеспечение доступным и комфортным жильем и жилищно-коммунальными услугами" (в целях реализации мероприятий по сносу аварийных многоквартирных домов) </t>
  </si>
  <si>
    <t>08 3 F3 67484</t>
  </si>
  <si>
    <t>Субсидии на реализацию мероприятий по переселению граждан из аварийного жилищного  фонда (средства бюджета РК-этап 2020 года-срок реализации 2020 год)</t>
  </si>
  <si>
    <t>08 3 F3 67483</t>
  </si>
  <si>
    <t>Средства, передаваемые бюджету муниципального района по осуществлению муниципального жилищного контроля, по осуществлению муниципального контроля за сохранностью автомобильных дорог местного значения в границах населенных пунктов поселения, по осуществлению муниципального контроля на территориии особой экономической зоны, по осуществлению муниципального лесного контроля, по осуществлению муниципального контроля за проведением муниципальных лотерей, по осуществлению муниципального земельного контроля за использованием земель, по осуществлению муниципального контроля в области использования и охраны особо охраняемых природных территорий местного значения</t>
  </si>
  <si>
    <t>141</t>
  </si>
  <si>
    <t>Административные штрафы, установленные Кодексом РФ об административных правонарушениях</t>
  </si>
  <si>
    <t>822</t>
  </si>
  <si>
    <t>073</t>
  </si>
  <si>
    <t>Административные штрафы, установленные Главой 7 Кодекса РФ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несовершинолетних и защите их прав</t>
  </si>
  <si>
    <t>076</t>
  </si>
  <si>
    <t>825</t>
  </si>
  <si>
    <t>083</t>
  </si>
  <si>
    <t>Административные штрафы, установленные Главой 8 Кодекса РФ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несовершинолетних и защите их прав</t>
  </si>
  <si>
    <t>188</t>
  </si>
  <si>
    <t>153</t>
  </si>
  <si>
    <t>Административные штрафы, установленные Главой 15 Кодекса РФ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п.6 ст.46 БК РФ), налагаемые мировыми судьями, комиссиями по делам несовершеннолетних и защите их прав</t>
  </si>
  <si>
    <t>203</t>
  </si>
  <si>
    <t>Административные штрафы, установленные Главой 20 Кодекса РФ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</si>
  <si>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штрафы,установленные законами субъектов РФ об административных правонарушениях</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</si>
  <si>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</si>
  <si>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РФ, иной организацией, действующей от имени РФ</t>
  </si>
  <si>
    <t>Платежи в целях возмещения причиненного ущерба (убытков)</t>
  </si>
  <si>
    <t>123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</si>
  <si>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</si>
  <si>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</si>
  <si>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</si>
  <si>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территориях),подлежащие зачислению в бюджет  муниципального образования</t>
  </si>
  <si>
    <t>Источники финансирования дефицита бюджета за 1 квартал 2021 год</t>
  </si>
  <si>
    <t>000 01  05  02  01  00  0000  610</t>
  </si>
  <si>
    <t>000 01  05  02  00  00  0000  600</t>
  </si>
  <si>
    <t>000 01  05  00  00  00  0000  600</t>
  </si>
  <si>
    <t>000 01  05  02  01  00  0000  510</t>
  </si>
  <si>
    <t>000 01  05  02  00  00  0000  500</t>
  </si>
  <si>
    <t>000 01  05  00  00  00  0000  500</t>
  </si>
  <si>
    <t>019  01  06  05  02  05  0000 640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</si>
  <si>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</si>
  <si>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</si>
  <si>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Возврат бюджетных кредитов, предоставленных внутри страны в валюте Российской Федерации</t>
  </si>
  <si>
    <t>000  01  06  05  02  05  0000 600</t>
  </si>
  <si>
    <t>000  01  06  05  00  05  0000 600</t>
  </si>
  <si>
    <t>000 01  03  01  00  00  0000  800</t>
  </si>
  <si>
    <t>000 01  03  01  00  00  0000  000</t>
  </si>
  <si>
    <t>Погашение бюджетами муниципальных районов кредитов от кредитных организаций в валюте Российской Федерации</t>
  </si>
  <si>
    <t>000 01  02  00  00  00  0000  800</t>
  </si>
  <si>
    <t>000 01  02  00  00  00  0000  700</t>
  </si>
  <si>
    <t>Привлечение кредитов от кредитных организаций бюджетами муниципальных районов в валюте Российской Федерации</t>
  </si>
  <si>
    <t>Привлечение кредитов от кредитных организаций в валюте Российской ФедерацииФедерации</t>
  </si>
  <si>
    <t>000 01  02  00  00  00  0000  000</t>
  </si>
  <si>
    <t>Х</t>
  </si>
  <si>
    <t>ИСТОЧНИКИ  ФИНАНСИРОВАНИЯ ДЕФИЦИТА  БЮДЖЕТА</t>
  </si>
  <si>
    <t>Исполнение бюджета муниципального образования "Суоярвский район" по разделам и подразделам классификации расходов бюджетов за 1 квартал  2021 год</t>
  </si>
  <si>
    <t>Утверждено на 2021 год</t>
  </si>
  <si>
    <t>Исполнено за 1 квартал 2021 г.</t>
  </si>
  <si>
    <t>Массовый спорт</t>
  </si>
  <si>
    <t>Другие вопросы в области жилищно-коммунального хозяйства</t>
  </si>
  <si>
    <t>Исполнение бюджета муниципального образования "Суоярвский район" по кодам классификации доходов бюджета за 1 квартал  2021 год</t>
  </si>
  <si>
    <t xml:space="preserve">Исполнено за 1 квартал 2021 г. </t>
  </si>
  <si>
    <t>Государственная пошлина за выдачу разрешения на установку рекламной конструкции</t>
  </si>
  <si>
    <t>Государственная пошлина за государственную регистрацию, а также за совершение прочих юридически значимых действий</t>
  </si>
  <si>
    <t>Доходы, поступающие в порядке возмещения расходов, понесенных в связи с эксплуатацией имущества</t>
  </si>
  <si>
    <t>060</t>
  </si>
  <si>
    <t>065</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</si>
  <si>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</si>
  <si>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Административные штрафы, установленные Главой 5 Кодекса РФ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несовершинолетних и защите их прав</t>
  </si>
  <si>
    <t>Административные штрафы, установленные Главой 6 Кодекса РФ об административных правонарушениях, за административные правонарушения, посягающее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</si>
  <si>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063</t>
  </si>
  <si>
    <t>Административные штрафы, установленные Главой 13 Кодекса РФ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</si>
  <si>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133</t>
  </si>
  <si>
    <t>Административные штрафы, установленные Главой 14 Кодекса РФ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</si>
  <si>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143</t>
  </si>
  <si>
    <t>Административные штрафы, установленные Главой 17 Кодекса РФ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</si>
  <si>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173</t>
  </si>
  <si>
    <t>Административные штрафы, установленные Главой 19 Кодекса РФ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</si>
  <si>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193</t>
  </si>
  <si>
    <t>Административные штрафы, установленные Главой 20 Кодекса РФ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</si>
  <si>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204</t>
  </si>
  <si>
    <t>Административные штрафы, установленные законами субъектов РФ об административных правонарушениях, за нарушение муниципальных правовых актов</t>
  </si>
  <si>
    <t>8.3.</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</si>
  <si>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</si>
  <si>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</si>
  <si>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РФ, государственной корпорацией</t>
  </si>
  <si>
    <t>090</t>
  </si>
  <si>
    <t>805</t>
  </si>
  <si>
    <t>Дотации бюджетам бюджетной системы Российской Федерации</t>
  </si>
  <si>
    <t>Дотации бюджетам муниципальных районов на выравнивание  бюджетной обеспеченности из бюджета субъекта РФ</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</si>
  <si>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</si>
  <si>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</si>
  <si>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304</t>
  </si>
  <si>
    <t>Субсидии бюджетам муниципальных райлнов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</si>
  <si>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буджетам на обеспечение устойчивого развития сельских территорий</t>
  </si>
  <si>
    <t>Субсидии буджетам муниципальных районов на обеспечение устойчивого развития сельских территорий</t>
  </si>
  <si>
    <t>567</t>
  </si>
  <si>
    <t>Субвенции бюджетам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</si>
  <si>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</si>
  <si>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469</t>
  </si>
  <si>
    <t>Единая субвенция бюджетам муниципальных районов из бюджета субъекта Российской Федерации</t>
  </si>
  <si>
    <t>36</t>
  </si>
  <si>
    <t>900</t>
  </si>
  <si>
    <t>Единая субвенция местным бюджетам из бюджета субъекта Российской Федерации</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</si>
  <si>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</si>
  <si>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303</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</si>
  <si>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</si>
  <si>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Реализация государственных функций, связанных с общегосударственным управлением (резервные средства)</t>
  </si>
  <si>
    <t>08 1 01 75011</t>
  </si>
  <si>
    <t>МКУ "ЦУМИ и ЗР Суоярвского района"</t>
  </si>
  <si>
    <t>08 1 01 76050</t>
  </si>
  <si>
    <t>Субсидия местным бюджетам на реализацию мероприятий государственной программы Республики Карелия "Развитие транспортной системы "( в целях реализации мероприятий по повышению безопасности дорожного движения)</t>
  </si>
  <si>
    <t>06 2 01 43180</t>
  </si>
  <si>
    <t>08 2 01 43180</t>
  </si>
  <si>
    <t>ЖИЛИЩНО-КОММУНАЛЬНОЕ ХОЗЯЙСТВО</t>
  </si>
  <si>
    <t>Иные межбюджетные трансферты на мероприятия по формированию земельных участков под аварийными многоквартирными домами</t>
  </si>
  <si>
    <t>08 3 01 44280</t>
  </si>
  <si>
    <t>Мероприятия по разработке проектно-сметной документации по сносу ветхих и аварийных объектов</t>
  </si>
  <si>
    <t>08 3 01 44300</t>
  </si>
  <si>
    <t>Иные межбюджетные трансферты на реализацию отдельных мероприятий по повышению комфортности условий проживания граждан</t>
  </si>
  <si>
    <t>08 3 01 44340</t>
  </si>
  <si>
    <t>08 3 01 73501</t>
  </si>
  <si>
    <t>08 3 01 44110</t>
  </si>
  <si>
    <t>Грант по ППМИ на мероприятия по благоустройству</t>
  </si>
  <si>
    <t>06 2 01 43141</t>
  </si>
  <si>
    <t>Иные межбюджетные трансферты на поощрение победителей конкурса по благоустройству территорий муниципальных образований</t>
  </si>
  <si>
    <t>06 2 01 44120</t>
  </si>
  <si>
    <t>Участие в организации деятельности по накоплению и транспортированию ТБО на территории сельских поселений</t>
  </si>
  <si>
    <t>06 2 01 66050</t>
  </si>
  <si>
    <t>Софинансирование развития территориально-общественного самоуправления</t>
  </si>
  <si>
    <t>06 2 01 S4070</t>
  </si>
  <si>
    <t>08 3 01 43140</t>
  </si>
  <si>
    <t>Мероприятий по разработке проектно-сметной документации по сносу ветхих и аварийных объектов</t>
  </si>
  <si>
    <t>Софинансирование субсидии на поддержку местных инициатив граждан, проживающих в городских и сельских поселениях РК</t>
  </si>
  <si>
    <t>08 3 01 S3140</t>
  </si>
  <si>
    <t>Софинансирование субсидии на поддержку местных инициатив граждан, проживающих в городских и сельских поселениях РК за счет юридических и физических лиц</t>
  </si>
  <si>
    <t>08 3 01 73140</t>
  </si>
  <si>
    <t>Иные межбюджетные трнсферты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t>
  </si>
  <si>
    <t>01 1 02 53030</t>
  </si>
  <si>
    <t xml:space="preserve">Иные межбюджетные трнсферты на реализацию мероприятий по соблюдению санитарного режима в муниципальных общеобразовательных организаций </t>
  </si>
  <si>
    <t>01 1 02 75050</t>
  </si>
  <si>
    <t>Субсидия на организацию бесплатного горячего питания обучающихся</t>
  </si>
  <si>
    <t>01 1 02 L3040</t>
  </si>
  <si>
    <t>01 1 02 S3040</t>
  </si>
  <si>
    <t>01 1 02 S5050</t>
  </si>
  <si>
    <t>Субсидии на реализацию мероприятий по организации бесплатного горячего питания обучающихся</t>
  </si>
  <si>
    <t>01 1 02 К3040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</si>
  <si>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</si>
  <si>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Софинансирование субсидии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</si>
  <si>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Субсидия на поддержку местных инициатив граждан, проживающих в муниципальных образованиях (на реализацию проектов по итогам конкурсного отбора)</t>
  </si>
  <si>
    <t>Субсидия на реализацию мероприятий в рамках федеральной целевой прораммы "Увековечивание памяти погибших при защите Отечества  на 2019-2024 годы"</t>
  </si>
  <si>
    <t>06 2 01 L2990</t>
  </si>
  <si>
    <t>Субсидия на реализацию мероприятий по гос.поддержке отрасли культуры-гос.поддержка лучших сельских учреждений культуры (за исключением субсидии на софинансирование кап.вложений в объекты гос.(муниц.) собственности)</t>
  </si>
  <si>
    <t>06 2 01 L5190</t>
  </si>
  <si>
    <t>Субсидии на реализацию мероприятий гос.программы РК "Развитие физической культуры,спорта,и совершенствование молодежной политики"</t>
  </si>
  <si>
    <t>05 0 01 43230</t>
  </si>
  <si>
    <t>Мероприятия в рамках программы "Развитие физической культуры и спорта" за счет иных межбюджетных трансфертов на стимулирование органов местного самоуправления за достижение наилучших результатов реализации программ оздоравления муниципальных финансов</t>
  </si>
  <si>
    <t>05 0 01 44110</t>
  </si>
  <si>
    <t>Реализация прочих мероприятий в рамках муниципальной программы "Развитие физической культуры и спорта в Суоярвском районе</t>
  </si>
  <si>
    <t>05 0 01 74820</t>
  </si>
  <si>
    <t>Софинансирование cубсидии на реализацию мероприятий госпрограммы РК "Развитие физической культуры,спорта (в целях создания условий для занятий физической культурой и спортом)</t>
  </si>
  <si>
    <t>05 0 01 S3230</t>
  </si>
  <si>
    <t>Предоставление иных межбюджетных трансфертов из бюджета РК бюджетам муниципальных образований на поощрение за достижение показателей деятельности органов исполнительной власти субъектов РФ (в целях поощрения муниципальных управленческих команд)</t>
  </si>
  <si>
    <t>06 2 01 5549F</t>
  </si>
  <si>
    <t>собственные</t>
  </si>
  <si>
    <t>прочие безвозмездные</t>
  </si>
  <si>
    <t>платные</t>
  </si>
  <si>
    <t>от поселений</t>
  </si>
  <si>
    <t>целевые</t>
  </si>
  <si>
    <t>ИТОГО</t>
  </si>
  <si>
    <r>
      <t xml:space="preserve">Ведомственная структура расходов бюджета муниципального образования "Суоярвский район" за 2021 год по                                   разделам и подразделам, целевым статьям и видам расходов классификации расходов бюджетов                           </t>
    </r>
    <r>
      <rPr>
        <sz val="12"/>
        <rFont val="Times New Roman"/>
        <family val="1"/>
      </rPr>
      <t xml:space="preserve"> рублей</t>
    </r>
  </si>
  <si>
    <t>08 1 01 42200</t>
  </si>
  <si>
    <t>Закупка энергетических ресурсов</t>
  </si>
  <si>
    <t>08 1 01 20223</t>
  </si>
  <si>
    <t>247</t>
  </si>
  <si>
    <t>Прочая закупка товаров, работ и услуг</t>
  </si>
  <si>
    <t>08 1 01 54690</t>
  </si>
  <si>
    <t>Субвенции на подготовку и проведение Всероссийской переписи населения 2020 года на 2021 год</t>
  </si>
  <si>
    <t>МП "Обеспечение безопасности жизнедеятельности населения в "Суоярвском районе"</t>
  </si>
  <si>
    <t>Субсидии на реализацию мероприятий по переселению граждан из аварийного жилищного  фонда, софинансируемых за счет ср-в Фонда содействия реформированию жилищно-коммунального хозяйства (этап 2020 года-срок реализации 2020 год)</t>
  </si>
  <si>
    <t>Иные межбюджетные трансферты на поддержку  развития практик инициативного бюджетирования в муниципальных образованиях</t>
  </si>
  <si>
    <t>06 2 01 44200</t>
  </si>
  <si>
    <t>Содержание МКУ "Служба по вопросам похоронного дела"</t>
  </si>
  <si>
    <t>08 3 01 26040</t>
  </si>
  <si>
    <t>01 1 01 00000</t>
  </si>
  <si>
    <t>01 1 01 20223</t>
  </si>
  <si>
    <t>Меры социальной поддержки педагогическим работникам образовательных учреждений, расположенных в сельской местности</t>
  </si>
  <si>
    <t>01 1 02 00000</t>
  </si>
  <si>
    <t>01 1 02 20223</t>
  </si>
  <si>
    <t>414</t>
  </si>
  <si>
    <t>03 1 01 20223</t>
  </si>
  <si>
    <t>08 4 01 L5761</t>
  </si>
  <si>
    <t>Подпрограмма "Социальная политика"</t>
  </si>
  <si>
    <t>08 4 01 77950</t>
  </si>
  <si>
    <t>08 4 01 42200</t>
  </si>
  <si>
    <t>05 0 01 20223</t>
  </si>
  <si>
    <t>Единая субвенция бюджетам муниципальных районов</t>
  </si>
  <si>
    <t>Прочие закупки товаров, работ и услуг</t>
  </si>
  <si>
    <t xml:space="preserve">Фонд оплаты труда государственных (муниципальных) органов </t>
  </si>
  <si>
    <t xml:space="preserve">Прочие закупки товаров, работ и услуг </t>
  </si>
  <si>
    <t xml:space="preserve">Прочая закупка товаров, работ и услуг </t>
  </si>
  <si>
    <t>Мероприятия по программе "Обеспечение безопасности жизнедеятельности населения МО "Суоярвский район"</t>
  </si>
  <si>
    <t>14 0 01 77951</t>
  </si>
  <si>
    <t>14 0 00 00000</t>
  </si>
  <si>
    <t>Муниципальная программа "Профилактика терроризма, а также минимизация и (или) ликвидация последствий его проявления на территории Суоярвского муниципального района"</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</si>
  <si>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</si>
  <si>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09 0 02 S3240</t>
  </si>
  <si>
    <t>Софинансирование по муниципаьной программе развития и поддержки малого и среднего предпринимательства в Суоярвском районе</t>
  </si>
  <si>
    <t>09 0 00 00000</t>
  </si>
  <si>
    <t>Муниципальная программа развития и поддержки малого и среднего предприянимательства в Суоярвском районе</t>
  </si>
  <si>
    <t xml:space="preserve">Приобретение товаров, работ, услуг </t>
  </si>
  <si>
    <t>Фонд оплаты труда государственных (муниципальных) органов</t>
  </si>
  <si>
    <t>Функционирование Правительства Российской Федерации, высших органов государственной власти субъектов РФ, местных администраций</t>
  </si>
  <si>
    <t>Обслуживание государственног (муниципального) долга</t>
  </si>
  <si>
    <t>11 0 01 77950</t>
  </si>
  <si>
    <t>Расходы на прочие мероприятия по благоустройству в рамках муниципального контракта</t>
  </si>
  <si>
    <t>Мероприятия по муниципальной программе " Профилактика правонарушений и преступлений в Суоярвском районе</t>
  </si>
  <si>
    <t>Прочая закупка товаров, работ и услуг (за счет остатка)</t>
  </si>
  <si>
    <t>Прочая закупка товаров, работ и услуг (переданные от города)</t>
  </si>
  <si>
    <t>Субсидии бюджетным учреждениям на иные цели (собств)</t>
  </si>
  <si>
    <t>единая</t>
  </si>
  <si>
    <t>Прочие мероприятия в рамках подпрограммы "Социальная политика"</t>
  </si>
  <si>
    <t>Софинансирование субсидии местным бюджетам на реализацию мероприятий по организации бесплатного горячего питания обучающихся</t>
  </si>
  <si>
    <t>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t>
  </si>
  <si>
    <t>остаток по оборотке</t>
  </si>
  <si>
    <t>к постановлению администрации муниципального образования "Суоярвский район" от 29.04.2021 № 317</t>
  </si>
  <si>
    <t>Приложение № 4                                                                                                       к постановлению администрации муниципального образования "Суоярвский район" от 29.04.2021 № 317</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</si>
</sst>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_ ;[Red]\-#,##0\ "/>
    <numFmt numFmtId="186" formatCode="0_ ;[Red]\-0\ "/>
    <numFmt numFmtId="187" formatCode="#,##0.0"/>
    <numFmt numFmtId="188" formatCode="000000"/>
    <numFmt numFmtId="189" formatCode="#,##0;[Red]#,##0"/>
    <numFmt numFmtId="190" formatCode="#,##0.000"/>
    <numFmt numFmtId="191" formatCode="#,##0.0000"/>
    <numFmt numFmtId="192" formatCode="00\.00\.00"/>
    <numFmt numFmtId="193" formatCode="000"/>
    <numFmt numFmtId="194" formatCode="#,##0.00;[Red]\-#,##0.00;0.00"/>
    <numFmt numFmtId="195" formatCode="#,##0.00000"/>
    <numFmt numFmtId="196" formatCode="#,##0.000000"/>
    <numFmt numFmtId="197" formatCode="#,##0.00;[Red]\-#,##0.00"/>
    <numFmt numFmtId="198" formatCode="000000000"/>
    <numFmt numFmtId="199" formatCode="0000000"/>
    <numFmt numFmtId="200" formatCode="00\.00"/>
    <numFmt numFmtId="201" formatCode="000\.00\.000\.0"/>
    <numFmt numFmtId="202" formatCode="0\.00\.0"/>
    <numFmt numFmtId="203" formatCode="0000\.00\.00"/>
    <numFmt numFmtId="204" formatCode="#,##0.00_ ;[Red]\-#,##0.00\ "/>
    <numFmt numFmtId="205" formatCode="&quot;&quot;#000"/>
    <numFmt numFmtId="206" formatCode="&quot;&quot;###,##0.00"/>
    <numFmt numFmtId="207" formatCode="[$-FC19]d\ mmmm\ yyyy\ &quot;г.&quot;"/>
  </numFmts>
  <fonts count="145">
    <font>
      <sz val="10"/>
      <name val="Arial Cyr"/>
      <family val="0"/>
    </font>
    <font>
      <u val="single"/>
      <sz val="10"/>
      <color indexed="12"/>
      <name val="Arial Cyr"/>
      <family val="0"/>
    </font>
    <font>
      <u val="single"/>
      <sz val="10"/>
      <color indexed="36"/>
      <name val="Arial Cyr"/>
      <family val="0"/>
    </font>
    <font>
      <b/>
      <sz val="12"/>
      <color indexed="10"/>
      <name val="Times New Roman"/>
      <family val="1"/>
    </font>
    <font>
      <sz val="8"/>
      <name val="Arial Cyr"/>
      <family val="0"/>
    </font>
    <font>
      <b/>
      <sz val="14"/>
      <name val="Times New Roman"/>
      <family val="1"/>
    </font>
    <font>
      <sz val="10"/>
      <name val="Arial"/>
      <family val="2"/>
    </font>
    <font>
      <sz val="12"/>
      <name val="Times New Roman"/>
      <family val="1"/>
    </font>
    <font>
      <b/>
      <sz val="12"/>
      <name val="Times New Roman"/>
      <family val="1"/>
    </font>
    <font>
      <sz val="14"/>
      <name val="Times New Roman"/>
      <family val="1"/>
    </font>
    <font>
      <b/>
      <sz val="14"/>
      <color indexed="14"/>
      <name val="Times New Roman"/>
      <family val="1"/>
    </font>
    <font>
      <b/>
      <sz val="12"/>
      <color indexed="14"/>
      <name val="Times New Roman"/>
      <family val="1"/>
    </font>
    <font>
      <sz val="12"/>
      <color indexed="14"/>
      <name val="Times New Roman"/>
      <family val="1"/>
    </font>
    <font>
      <b/>
      <sz val="14"/>
      <color indexed="10"/>
      <name val="Times New Roman"/>
      <family val="1"/>
    </font>
    <font>
      <b/>
      <sz val="14"/>
      <color indexed="18"/>
      <name val="Times New Roman"/>
      <family val="1"/>
    </font>
    <font>
      <b/>
      <sz val="12"/>
      <color indexed="18"/>
      <name val="Times New Roman"/>
      <family val="1"/>
    </font>
    <font>
      <sz val="14"/>
      <color indexed="18"/>
      <name val="Times New Roman"/>
      <family val="1"/>
    </font>
    <font>
      <sz val="14"/>
      <color indexed="16"/>
      <name val="Times New Roman"/>
      <family val="1"/>
    </font>
    <font>
      <b/>
      <sz val="10"/>
      <name val="Arial Cyr"/>
      <family val="0"/>
    </font>
    <font>
      <sz val="14"/>
      <color indexed="58"/>
      <name val="Times New Roman"/>
      <family val="1"/>
    </font>
    <font>
      <sz val="10"/>
      <name val="Times New Roman"/>
      <family val="1"/>
    </font>
    <font>
      <b/>
      <sz val="10"/>
      <name val="Times New Roman"/>
      <family val="1"/>
    </font>
    <font>
      <sz val="10"/>
      <color indexed="8"/>
      <name val="Times New Roman"/>
      <family val="1"/>
    </font>
    <font>
      <sz val="10"/>
      <color indexed="17"/>
      <name val="Times New Roman"/>
      <family val="1"/>
    </font>
    <font>
      <b/>
      <sz val="10"/>
      <color indexed="8"/>
      <name val="Times New Roman"/>
      <family val="1"/>
    </font>
    <font>
      <b/>
      <sz val="10"/>
      <color indexed="10"/>
      <name val="Times New Roman"/>
      <family val="1"/>
    </font>
    <font>
      <sz val="10"/>
      <color indexed="12"/>
      <name val="Times New Roman"/>
      <family val="1"/>
    </font>
    <font>
      <sz val="10"/>
      <color indexed="20"/>
      <name val="Times New Roman"/>
      <family val="1"/>
    </font>
    <font>
      <sz val="10"/>
      <color indexed="36"/>
      <name val="Times New Roman"/>
      <family val="1"/>
    </font>
    <font>
      <sz val="10"/>
      <color indexed="48"/>
      <name val="Times New Roman"/>
      <family val="1"/>
    </font>
    <font>
      <b/>
      <sz val="10"/>
      <color indexed="20"/>
      <name val="Times New Roman"/>
      <family val="1"/>
    </font>
    <font>
      <sz val="10"/>
      <color indexed="57"/>
      <name val="Times New Roman"/>
      <family val="1"/>
    </font>
    <font>
      <sz val="14"/>
      <color indexed="8"/>
      <name val="Times New Roman"/>
      <family val="1"/>
    </font>
    <font>
      <sz val="14"/>
      <color indexed="60"/>
      <name val="Times New Roman"/>
      <family val="1"/>
    </font>
    <font>
      <sz val="14"/>
      <color indexed="56"/>
      <name val="Times New Roman"/>
      <family val="1"/>
    </font>
    <font>
      <b/>
      <sz val="10"/>
      <color indexed="17"/>
      <name val="Times New Roman"/>
      <family val="1"/>
    </font>
    <font>
      <b/>
      <sz val="14"/>
      <color indexed="56"/>
      <name val="Times New Roman"/>
      <family val="1"/>
    </font>
    <font>
      <sz val="14"/>
      <color indexed="10"/>
      <name val="Times New Roman"/>
      <family val="1"/>
    </font>
    <font>
      <sz val="14"/>
      <color indexed="36"/>
      <name val="Times New Roman"/>
      <family val="1"/>
    </font>
    <font>
      <b/>
      <u val="single"/>
      <sz val="14"/>
      <color indexed="14"/>
      <name val="Times New Roman"/>
      <family val="1"/>
    </font>
    <font>
      <b/>
      <sz val="14"/>
      <color indexed="36"/>
      <name val="Times New Roman"/>
      <family val="1"/>
    </font>
    <font>
      <vertAlign val="superscript"/>
      <sz val="14"/>
      <name val="Times New Roman"/>
      <family val="1"/>
    </font>
    <font>
      <b/>
      <sz val="14"/>
      <color indexed="62"/>
      <name val="Times New Roman"/>
      <family val="1"/>
    </font>
    <font>
      <b/>
      <sz val="14"/>
      <color indexed="60"/>
      <name val="Times New Roman"/>
      <family val="1"/>
    </font>
    <font>
      <b/>
      <sz val="14"/>
      <color indexed="16"/>
      <name val="Times New Roman"/>
      <family val="1"/>
    </font>
    <font>
      <sz val="11"/>
      <color indexed="48"/>
      <name val="Times New Roman"/>
      <family val="1"/>
    </font>
    <font>
      <b/>
      <sz val="11"/>
      <color indexed="10"/>
      <name val="Times New Roman"/>
      <family val="1"/>
    </font>
    <font>
      <b/>
      <sz val="11"/>
      <name val="Times New Roman"/>
      <family val="1"/>
    </font>
    <font>
      <b/>
      <sz val="11"/>
      <color indexed="12"/>
      <name val="Times New Roman"/>
      <family val="1"/>
    </font>
    <font>
      <b/>
      <sz val="11"/>
      <color indexed="48"/>
      <name val="Times New Roman"/>
      <family val="1"/>
    </font>
    <font>
      <sz val="9"/>
      <name val="Times New Roman"/>
      <family val="1"/>
    </font>
    <font>
      <sz val="9"/>
      <color indexed="12"/>
      <name val="Times New Roman"/>
      <family val="1"/>
    </font>
    <font>
      <sz val="9"/>
      <color indexed="20"/>
      <name val="Times New Roman"/>
      <family val="1"/>
    </font>
    <font>
      <sz val="9"/>
      <color indexed="36"/>
      <name val="Times New Roman"/>
      <family val="1"/>
    </font>
    <font>
      <sz val="12"/>
      <color indexed="8"/>
      <name val="Times New Roman"/>
      <family val="1"/>
    </font>
    <font>
      <sz val="12"/>
      <color indexed="58"/>
      <name val="Times New Roman"/>
      <family val="1"/>
    </font>
    <font>
      <b/>
      <sz val="12"/>
      <color indexed="62"/>
      <name val="Times New Roman"/>
      <family val="1"/>
    </font>
    <font>
      <sz val="12"/>
      <color indexed="59"/>
      <name val="Times New Roman"/>
      <family val="1"/>
    </font>
    <font>
      <sz val="11"/>
      <name val="Times New Roman"/>
      <family val="1"/>
    </font>
    <font>
      <b/>
      <sz val="9"/>
      <color indexed="10"/>
      <name val="Times New Roman"/>
      <family val="1"/>
    </font>
    <font>
      <sz val="9"/>
      <color indexed="8"/>
      <name val="Times New Roman"/>
      <family val="1"/>
    </font>
    <font>
      <b/>
      <sz val="9"/>
      <color indexed="12"/>
      <name val="Times New Roman"/>
      <family val="1"/>
    </font>
    <font>
      <i/>
      <sz val="9"/>
      <color indexed="12"/>
      <name val="Times New Roman"/>
      <family val="1"/>
    </font>
    <font>
      <b/>
      <i/>
      <sz val="9"/>
      <color indexed="12"/>
      <name val="Times New Roman"/>
      <family val="1"/>
    </font>
    <font>
      <sz val="9"/>
      <color indexed="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48"/>
      <name val="Times New Roman"/>
      <family val="1"/>
    </font>
    <font>
      <b/>
      <sz val="12"/>
      <color indexed="30"/>
      <name val="Times New Roman"/>
      <family val="1"/>
    </font>
    <font>
      <sz val="12"/>
      <color indexed="60"/>
      <name val="Times New Roman"/>
      <family val="1"/>
    </font>
    <font>
      <sz val="12"/>
      <color indexed="56"/>
      <name val="Times New Roman"/>
      <family val="1"/>
    </font>
    <font>
      <b/>
      <sz val="10"/>
      <color indexed="36"/>
      <name val="Times New Roman"/>
      <family val="1"/>
    </font>
    <font>
      <b/>
      <sz val="10"/>
      <color indexed="12"/>
      <name val="Times New Roman"/>
      <family val="1"/>
    </font>
    <font>
      <sz val="9"/>
      <color indexed="56"/>
      <name val="Times New Roman"/>
      <family val="1"/>
    </font>
    <font>
      <sz val="10"/>
      <color indexed="56"/>
      <name val="Times New Roman"/>
      <family val="1"/>
    </font>
    <font>
      <b/>
      <sz val="10"/>
      <color indexed="28"/>
      <name val="Times New Roman"/>
      <family val="1"/>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3333FF"/>
      <name val="Times New Roman"/>
      <family val="1"/>
    </font>
    <font>
      <sz val="14"/>
      <color theme="9" tint="-0.4999699890613556"/>
      <name val="Times New Roman"/>
      <family val="1"/>
    </font>
    <font>
      <b/>
      <sz val="14"/>
      <color rgb="FF002060"/>
      <name val="Times New Roman"/>
      <family val="1"/>
    </font>
    <font>
      <b/>
      <sz val="12"/>
      <color rgb="FF0033CC"/>
      <name val="Times New Roman"/>
      <family val="1"/>
    </font>
    <font>
      <sz val="14"/>
      <color theme="5" tint="-0.24997000396251678"/>
      <name val="Times New Roman"/>
      <family val="1"/>
    </font>
    <font>
      <sz val="12"/>
      <color theme="5" tint="-0.24997000396251678"/>
      <name val="Times New Roman"/>
      <family val="1"/>
    </font>
    <font>
      <b/>
      <sz val="12"/>
      <color rgb="FFFF0000"/>
      <name val="Times New Roman"/>
      <family val="1"/>
    </font>
    <font>
      <sz val="14"/>
      <color theme="3"/>
      <name val="Times New Roman"/>
      <family val="1"/>
    </font>
    <font>
      <b/>
      <sz val="14"/>
      <color theme="3"/>
      <name val="Times New Roman"/>
      <family val="1"/>
    </font>
    <font>
      <b/>
      <sz val="14"/>
      <color theme="3" tint="-0.24997000396251678"/>
      <name val="Times New Roman"/>
      <family val="1"/>
    </font>
    <font>
      <sz val="14"/>
      <color rgb="FF002060"/>
      <name val="Times New Roman"/>
      <family val="1"/>
    </font>
    <font>
      <sz val="12"/>
      <color theme="3"/>
      <name val="Times New Roman"/>
      <family val="1"/>
    </font>
    <font>
      <b/>
      <sz val="14"/>
      <color theme="9" tint="-0.4999699890613556"/>
      <name val="Times New Roman"/>
      <family val="1"/>
    </font>
    <font>
      <sz val="10"/>
      <color rgb="FF800080"/>
      <name val="Times New Roman"/>
      <family val="1"/>
    </font>
    <font>
      <sz val="9"/>
      <color rgb="FF7030A0"/>
      <name val="Times New Roman"/>
      <family val="1"/>
    </font>
    <font>
      <b/>
      <sz val="10"/>
      <color rgb="FF7030A0"/>
      <name val="Times New Roman"/>
      <family val="1"/>
    </font>
    <font>
      <sz val="10"/>
      <color rgb="FF7030A0"/>
      <name val="Times New Roman"/>
      <family val="1"/>
    </font>
    <font>
      <sz val="10"/>
      <color theme="1"/>
      <name val="Times New Roman"/>
      <family val="1"/>
    </font>
    <font>
      <sz val="10"/>
      <color rgb="FF0000FF"/>
      <name val="Times New Roman"/>
      <family val="1"/>
    </font>
    <font>
      <sz val="9"/>
      <color rgb="FF800080"/>
      <name val="Times New Roman"/>
      <family val="1"/>
    </font>
    <font>
      <b/>
      <sz val="9"/>
      <color rgb="FF0000FF"/>
      <name val="Times New Roman"/>
      <family val="1"/>
    </font>
    <font>
      <sz val="9"/>
      <color rgb="FF00B050"/>
      <name val="Times New Roman"/>
      <family val="1"/>
    </font>
    <font>
      <b/>
      <sz val="10"/>
      <color rgb="FF00B050"/>
      <name val="Times New Roman"/>
      <family val="1"/>
    </font>
    <font>
      <sz val="10"/>
      <color rgb="FF00B050"/>
      <name val="Times New Roman"/>
      <family val="1"/>
    </font>
    <font>
      <b/>
      <sz val="10"/>
      <color rgb="FF800080"/>
      <name val="Times New Roman"/>
      <family val="1"/>
    </font>
    <font>
      <b/>
      <sz val="10"/>
      <color theme="7" tint="-0.24997000396251678"/>
      <name val="Times New Roman"/>
      <family val="1"/>
    </font>
    <font>
      <sz val="10"/>
      <color rgb="FF008000"/>
      <name val="Times New Roman"/>
      <family val="1"/>
    </font>
    <font>
      <sz val="9"/>
      <color rgb="FF0000FF"/>
      <name val="Times New Roman"/>
      <family val="1"/>
    </font>
    <font>
      <b/>
      <sz val="10"/>
      <color rgb="FF0000FF"/>
      <name val="Times New Roman"/>
      <family val="1"/>
    </font>
    <font>
      <sz val="9"/>
      <color theme="3" tint="-0.4999699890613556"/>
      <name val="Times New Roman"/>
      <family val="1"/>
    </font>
    <font>
      <sz val="10"/>
      <color theme="3" tint="-0.4999699890613556"/>
      <name val="Times New Roman"/>
      <family val="1"/>
    </font>
    <font>
      <b/>
      <sz val="10"/>
      <color theme="7" tint="-0.4999699890613556"/>
      <name val="Times New Roman"/>
      <family val="1"/>
    </font>
    <font>
      <sz val="9"/>
      <color rgb="FF990099"/>
      <name val="Times New Roman"/>
      <family val="1"/>
    </font>
    <font>
      <b/>
      <sz val="10"/>
      <color rgb="FF990099"/>
      <name val="Times New Roman"/>
      <family val="1"/>
    </font>
    <font>
      <sz val="10"/>
      <color rgb="FF990099"/>
      <name val="Times New Roman"/>
      <family val="1"/>
    </font>
    <font>
      <sz val="10"/>
      <color rgb="FFFF0000"/>
      <name val="Arial Cyr"/>
      <family val="0"/>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color indexed="63"/>
      </left>
      <right style="thin"/>
      <top style="medium"/>
      <bottom style="medium"/>
    </border>
    <border>
      <left style="thin"/>
      <right>
        <color indexed="63"/>
      </right>
      <top style="thin"/>
      <bottom style="thin"/>
    </border>
    <border>
      <left style="thin"/>
      <right style="thin"/>
      <top>
        <color indexed="63"/>
      </top>
      <bottom>
        <color indexed="63"/>
      </bottom>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medium">
        <color indexed="8"/>
      </right>
      <top>
        <color indexed="8"/>
      </top>
      <bottom style="thin">
        <color indexed="8"/>
      </bottom>
    </border>
    <border>
      <left>
        <color indexed="63"/>
      </left>
      <right style="thin"/>
      <top style="thin"/>
      <bottom style="thin"/>
    </border>
    <border>
      <left style="medium"/>
      <right>
        <color indexed="63"/>
      </right>
      <top style="medium"/>
      <bottom style="medium"/>
    </border>
    <border>
      <left style="medium"/>
      <right style="thin"/>
      <top style="medium"/>
      <bottom style="medium"/>
    </border>
    <border>
      <left style="medium"/>
      <right style="thin"/>
      <top style="thin"/>
      <bottom style="thin"/>
    </border>
    <border>
      <left>
        <color indexed="63"/>
      </left>
      <right>
        <color indexed="63"/>
      </right>
      <top style="thin"/>
      <bottom style="thin"/>
    </border>
    <border>
      <left style="medium"/>
      <right style="medium"/>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color indexed="63"/>
      </right>
      <top style="medium"/>
      <bottom style="thin"/>
    </border>
    <border>
      <left style="thin"/>
      <right>
        <color indexed="63"/>
      </right>
      <top style="medium"/>
      <bottom style="medium"/>
    </border>
    <border>
      <left>
        <color indexed="63"/>
      </left>
      <right style="thin"/>
      <top style="medium"/>
      <bottom style="thin"/>
    </border>
    <border>
      <left>
        <color indexed="63"/>
      </left>
      <right style="medium"/>
      <top style="medium"/>
      <bottom style="medium"/>
    </border>
    <border>
      <left>
        <color indexed="63"/>
      </left>
      <right style="medium"/>
      <top style="thin"/>
      <bottom style="thin"/>
    </border>
    <border>
      <left style="thin"/>
      <right style="thin"/>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border>
    <border>
      <left style="thin">
        <color indexed="8"/>
      </left>
      <right style="medium"/>
      <top style="medium"/>
      <bottom style="thin"/>
    </border>
    <border>
      <left style="medium"/>
      <right style="thin">
        <color indexed="8"/>
      </right>
      <top>
        <color indexed="8"/>
      </top>
      <bottom style="thin">
        <color indexed="8"/>
      </bottom>
    </border>
    <border>
      <left style="thin">
        <color indexed="8"/>
      </left>
      <right style="medium"/>
      <top>
        <color indexed="8"/>
      </top>
      <bottom style="thin">
        <color indexed="8"/>
      </bottom>
    </border>
    <border>
      <left style="medium"/>
      <right style="thin">
        <color indexed="8"/>
      </right>
      <top>
        <color indexed="8"/>
      </top>
      <bottom style="medium"/>
    </border>
    <border>
      <left style="thin">
        <color indexed="8"/>
      </left>
      <right style="thin">
        <color indexed="8"/>
      </right>
      <top>
        <color indexed="8"/>
      </top>
      <bottom style="medium"/>
    </border>
    <border>
      <left style="thin">
        <color indexed="8"/>
      </left>
      <right style="medium"/>
      <top>
        <color indexed="8"/>
      </top>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s>
  <cellStyleXfs count="5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0"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4" fillId="25" borderId="1" applyNumberFormat="0" applyAlignment="0" applyProtection="0"/>
    <xf numFmtId="0" fontId="95" fillId="26" borderId="2" applyNumberFormat="0" applyAlignment="0" applyProtection="0"/>
    <xf numFmtId="0" fontId="96"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0" borderId="6" applyNumberFormat="0" applyFill="0" applyAlignment="0" applyProtection="0"/>
    <xf numFmtId="0" fontId="101" fillId="27" borderId="7" applyNumberFormat="0" applyAlignment="0" applyProtection="0"/>
    <xf numFmtId="0" fontId="102" fillId="0" borderId="0" applyNumberFormat="0" applyFill="0" applyBorder="0" applyAlignment="0" applyProtection="0"/>
    <xf numFmtId="0" fontId="103" fillId="28" borderId="0" applyNumberFormat="0" applyBorder="0" applyAlignment="0" applyProtection="0"/>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6" fillId="0" borderId="0">
      <alignment/>
      <protection/>
    </xf>
    <xf numFmtId="0" fontId="6" fillId="0" borderId="0">
      <alignment/>
      <protection/>
    </xf>
    <xf numFmtId="0" fontId="0" fillId="0" borderId="0">
      <alignment/>
      <protection/>
    </xf>
    <xf numFmtId="0" fontId="2" fillId="0" borderId="0" applyNumberFormat="0" applyFill="0" applyBorder="0" applyAlignment="0" applyProtection="0"/>
    <xf numFmtId="0" fontId="104" fillId="29" borderId="0" applyNumberFormat="0" applyBorder="0" applyAlignment="0" applyProtection="0"/>
    <xf numFmtId="0" fontId="10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8" fillId="31" borderId="0" applyNumberFormat="0" applyBorder="0" applyAlignment="0" applyProtection="0"/>
  </cellStyleXfs>
  <cellXfs count="641">
    <xf numFmtId="0" fontId="0" fillId="0" borderId="0" xfId="0" applyAlignment="1">
      <alignment/>
    </xf>
    <xf numFmtId="0" fontId="7" fillId="0" borderId="0" xfId="0" applyFont="1" applyAlignment="1">
      <alignment vertical="top"/>
    </xf>
    <xf numFmtId="0" fontId="7" fillId="0" borderId="0" xfId="0" applyFont="1" applyBorder="1" applyAlignment="1">
      <alignment vertical="top"/>
    </xf>
    <xf numFmtId="49" fontId="7" fillId="0" borderId="0" xfId="0" applyNumberFormat="1" applyFont="1" applyAlignment="1">
      <alignment horizontal="center" vertical="top"/>
    </xf>
    <xf numFmtId="3" fontId="7" fillId="0" borderId="0" xfId="0" applyNumberFormat="1" applyFont="1" applyAlignment="1">
      <alignment vertical="top"/>
    </xf>
    <xf numFmtId="0" fontId="8" fillId="0" borderId="0" xfId="0" applyFont="1" applyAlignment="1">
      <alignment vertical="top"/>
    </xf>
    <xf numFmtId="0" fontId="9" fillId="0" borderId="0" xfId="0" applyFont="1" applyAlignment="1">
      <alignment vertical="top"/>
    </xf>
    <xf numFmtId="0" fontId="9" fillId="0" borderId="0" xfId="0" applyFont="1" applyBorder="1" applyAlignment="1">
      <alignment vertical="top"/>
    </xf>
    <xf numFmtId="49" fontId="9" fillId="0" borderId="0" xfId="0" applyNumberFormat="1" applyFont="1" applyAlignment="1">
      <alignment horizontal="center" vertical="top"/>
    </xf>
    <xf numFmtId="3" fontId="9" fillId="0" borderId="0" xfId="0" applyNumberFormat="1" applyFont="1" applyAlignment="1">
      <alignment horizontal="right" vertical="top"/>
    </xf>
    <xf numFmtId="0" fontId="7" fillId="0" borderId="0" xfId="0" applyFont="1" applyAlignment="1">
      <alignment vertical="center"/>
    </xf>
    <xf numFmtId="0" fontId="12" fillId="0" borderId="0" xfId="0" applyFont="1" applyAlignment="1">
      <alignment vertical="top"/>
    </xf>
    <xf numFmtId="0" fontId="3" fillId="0" borderId="0" xfId="0" applyFont="1" applyAlignment="1">
      <alignment vertical="top"/>
    </xf>
    <xf numFmtId="0" fontId="14" fillId="0" borderId="10" xfId="0" applyFont="1" applyBorder="1" applyAlignment="1">
      <alignment vertical="top"/>
    </xf>
    <xf numFmtId="0" fontId="15" fillId="0" borderId="0" xfId="0" applyFont="1" applyAlignment="1">
      <alignment vertical="top"/>
    </xf>
    <xf numFmtId="0" fontId="11" fillId="0" borderId="0" xfId="0" applyFont="1" applyAlignment="1">
      <alignment vertical="top"/>
    </xf>
    <xf numFmtId="3" fontId="9" fillId="0" borderId="0" xfId="0" applyNumberFormat="1" applyFont="1" applyAlignment="1">
      <alignment vertical="top"/>
    </xf>
    <xf numFmtId="0" fontId="0" fillId="0" borderId="0" xfId="0" applyFont="1" applyAlignment="1">
      <alignment/>
    </xf>
    <xf numFmtId="3" fontId="20" fillId="0" borderId="0" xfId="0" applyNumberFormat="1" applyFont="1" applyAlignment="1">
      <alignment vertical="top"/>
    </xf>
    <xf numFmtId="4" fontId="0" fillId="0" borderId="0" xfId="0" applyNumberFormat="1" applyFont="1" applyAlignment="1">
      <alignment/>
    </xf>
    <xf numFmtId="0" fontId="10" fillId="0" borderId="10" xfId="0" applyFont="1" applyBorder="1" applyAlignment="1">
      <alignment vertical="top"/>
    </xf>
    <xf numFmtId="0" fontId="13" fillId="0" borderId="10" xfId="0" applyFont="1" applyBorder="1" applyAlignment="1">
      <alignment vertical="top"/>
    </xf>
    <xf numFmtId="49" fontId="14" fillId="0" borderId="10" xfId="0" applyNumberFormat="1" applyFont="1" applyBorder="1" applyAlignment="1">
      <alignment horizontal="center" vertical="top" wrapText="1"/>
    </xf>
    <xf numFmtId="0" fontId="9" fillId="0" borderId="10" xfId="0" applyFont="1" applyBorder="1" applyAlignment="1">
      <alignment vertical="top"/>
    </xf>
    <xf numFmtId="0" fontId="5" fillId="0" borderId="10" xfId="0" applyFont="1" applyBorder="1" applyAlignment="1">
      <alignment vertical="center"/>
    </xf>
    <xf numFmtId="0" fontId="5" fillId="0" borderId="10" xfId="0" applyFont="1" applyBorder="1" applyAlignment="1">
      <alignment vertical="top"/>
    </xf>
    <xf numFmtId="0" fontId="13" fillId="0" borderId="10" xfId="0" applyFont="1" applyBorder="1" applyAlignment="1">
      <alignment vertical="center"/>
    </xf>
    <xf numFmtId="0" fontId="17" fillId="0" borderId="10" xfId="0" applyFont="1" applyBorder="1" applyAlignment="1">
      <alignment vertical="top"/>
    </xf>
    <xf numFmtId="0" fontId="14" fillId="0" borderId="11" xfId="0" applyFont="1" applyBorder="1" applyAlignment="1">
      <alignment vertical="top"/>
    </xf>
    <xf numFmtId="0" fontId="10" fillId="0" borderId="12" xfId="0" applyFont="1" applyBorder="1" applyAlignment="1">
      <alignment vertical="top"/>
    </xf>
    <xf numFmtId="0" fontId="39" fillId="0" borderId="10" xfId="0" applyFont="1" applyBorder="1" applyAlignment="1">
      <alignment vertical="justify" wrapText="1"/>
    </xf>
    <xf numFmtId="0" fontId="13" fillId="0" borderId="10" xfId="0" applyFont="1" applyBorder="1" applyAlignment="1">
      <alignment vertical="justify" wrapText="1"/>
    </xf>
    <xf numFmtId="0" fontId="14" fillId="0" borderId="10" xfId="0" applyFont="1" applyBorder="1" applyAlignment="1">
      <alignment vertical="justify" wrapText="1"/>
    </xf>
    <xf numFmtId="0" fontId="9" fillId="0" borderId="10" xfId="0" applyFont="1" applyBorder="1" applyAlignment="1">
      <alignment horizontal="left" vertical="top" wrapText="1"/>
    </xf>
    <xf numFmtId="0" fontId="9" fillId="0" borderId="10" xfId="0" applyFont="1" applyBorder="1" applyAlignment="1">
      <alignment wrapText="1"/>
    </xf>
    <xf numFmtId="0" fontId="9" fillId="0" borderId="10" xfId="0" applyFont="1" applyBorder="1" applyAlignment="1">
      <alignment vertical="justify" wrapText="1"/>
    </xf>
    <xf numFmtId="0" fontId="9" fillId="0" borderId="10" xfId="514" applyNumberFormat="1" applyFont="1" applyFill="1" applyBorder="1" applyAlignment="1" applyProtection="1">
      <alignment horizontal="left" vertical="top" wrapText="1"/>
      <protection hidden="1"/>
    </xf>
    <xf numFmtId="0" fontId="14" fillId="0" borderId="10" xfId="0" applyFont="1" applyBorder="1" applyAlignment="1">
      <alignment horizontal="justify" vertical="top" wrapText="1"/>
    </xf>
    <xf numFmtId="0" fontId="9" fillId="0" borderId="0" xfId="0" applyFont="1" applyAlignment="1">
      <alignment horizontal="justify" vertical="top" wrapText="1"/>
    </xf>
    <xf numFmtId="0" fontId="14" fillId="0" borderId="10" xfId="514" applyNumberFormat="1" applyFont="1" applyFill="1" applyBorder="1" applyAlignment="1" applyProtection="1">
      <alignment vertical="center" wrapText="1"/>
      <protection hidden="1"/>
    </xf>
    <xf numFmtId="0" fontId="9" fillId="0" borderId="10" xfId="514" applyNumberFormat="1" applyFont="1" applyFill="1" applyBorder="1" applyAlignment="1" applyProtection="1">
      <alignment vertical="center" wrapText="1"/>
      <protection hidden="1"/>
    </xf>
    <xf numFmtId="0" fontId="14" fillId="0" borderId="0" xfId="0" applyNumberFormat="1" applyFont="1" applyAlignment="1">
      <alignment horizontal="left" wrapText="1"/>
    </xf>
    <xf numFmtId="0" fontId="16" fillId="0" borderId="10" xfId="0" applyFont="1" applyBorder="1" applyAlignment="1">
      <alignment horizontal="left" vertical="justify" wrapText="1"/>
    </xf>
    <xf numFmtId="0" fontId="32" fillId="0" borderId="10" xfId="0" applyNumberFormat="1" applyFont="1" applyBorder="1" applyAlignment="1">
      <alignment wrapText="1"/>
    </xf>
    <xf numFmtId="0" fontId="32" fillId="0" borderId="10" xfId="0" applyNumberFormat="1" applyFont="1" applyBorder="1" applyAlignment="1">
      <alignment horizontal="left" wrapText="1"/>
    </xf>
    <xf numFmtId="0" fontId="16" fillId="0" borderId="10" xfId="0" applyNumberFormat="1" applyFont="1" applyBorder="1" applyAlignment="1">
      <alignment horizontal="left" wrapText="1"/>
    </xf>
    <xf numFmtId="0" fontId="32" fillId="0" borderId="10" xfId="0" applyFont="1" applyBorder="1" applyAlignment="1">
      <alignment horizontal="left" wrapText="1"/>
    </xf>
    <xf numFmtId="0" fontId="34" fillId="0" borderId="13" xfId="203" applyNumberFormat="1" applyFont="1" applyFill="1" applyBorder="1" applyAlignment="1" applyProtection="1">
      <alignment horizontal="left" vertical="top" wrapText="1"/>
      <protection hidden="1"/>
    </xf>
    <xf numFmtId="0" fontId="9" fillId="0" borderId="10" xfId="203" applyNumberFormat="1" applyFont="1" applyFill="1" applyBorder="1" applyAlignment="1" applyProtection="1">
      <alignment horizontal="left" vertical="top" wrapText="1"/>
      <protection hidden="1"/>
    </xf>
    <xf numFmtId="0" fontId="36" fillId="0" borderId="10" xfId="0" applyFont="1" applyBorder="1" applyAlignment="1">
      <alignment vertical="justify" wrapText="1"/>
    </xf>
    <xf numFmtId="0" fontId="34" fillId="0" borderId="0" xfId="0" applyNumberFormat="1" applyFont="1" applyAlignment="1">
      <alignment horizontal="left" wrapText="1"/>
    </xf>
    <xf numFmtId="0" fontId="9" fillId="0" borderId="10" xfId="0" applyNumberFormat="1" applyFont="1" applyBorder="1" applyAlignment="1">
      <alignment wrapText="1"/>
    </xf>
    <xf numFmtId="0" fontId="14" fillId="0" borderId="10" xfId="0" applyFont="1" applyBorder="1" applyAlignment="1">
      <alignment horizontal="left" wrapText="1"/>
    </xf>
    <xf numFmtId="0" fontId="34" fillId="0" borderId="10" xfId="0" applyFont="1" applyBorder="1" applyAlignment="1">
      <alignment horizontal="left" wrapText="1"/>
    </xf>
    <xf numFmtId="0" fontId="9" fillId="0" borderId="13" xfId="514" applyNumberFormat="1" applyFont="1" applyFill="1" applyBorder="1" applyAlignment="1" applyProtection="1">
      <alignment wrapText="1"/>
      <protection hidden="1"/>
    </xf>
    <xf numFmtId="0" fontId="36" fillId="0" borderId="13" xfId="225" applyNumberFormat="1" applyFont="1" applyFill="1" applyBorder="1" applyAlignment="1" applyProtection="1">
      <alignment horizontal="left" vertical="top" wrapText="1"/>
      <protection hidden="1"/>
    </xf>
    <xf numFmtId="0" fontId="9" fillId="0" borderId="10" xfId="225" applyNumberFormat="1" applyFont="1" applyFill="1" applyBorder="1" applyAlignment="1" applyProtection="1">
      <alignment horizontal="left" vertical="top" wrapText="1"/>
      <protection hidden="1"/>
    </xf>
    <xf numFmtId="0" fontId="33" fillId="0" borderId="10" xfId="0" applyFont="1" applyBorder="1" applyAlignment="1">
      <alignment vertical="justify" wrapText="1"/>
    </xf>
    <xf numFmtId="0" fontId="32" fillId="0" borderId="10" xfId="0" applyFont="1" applyBorder="1" applyAlignment="1">
      <alignment vertical="justify" wrapText="1"/>
    </xf>
    <xf numFmtId="0" fontId="36" fillId="32" borderId="13" xfId="147" applyNumberFormat="1" applyFont="1" applyFill="1" applyBorder="1" applyAlignment="1" applyProtection="1">
      <alignment vertical="top" wrapText="1"/>
      <protection hidden="1"/>
    </xf>
    <xf numFmtId="0" fontId="9" fillId="0" borderId="10" xfId="265" applyNumberFormat="1" applyFont="1" applyFill="1" applyBorder="1" applyAlignment="1" applyProtection="1">
      <alignment horizontal="left" vertical="top" wrapText="1"/>
      <protection hidden="1"/>
    </xf>
    <xf numFmtId="0" fontId="9" fillId="0" borderId="10" xfId="267" applyNumberFormat="1" applyFont="1" applyFill="1" applyBorder="1" applyAlignment="1" applyProtection="1">
      <alignment horizontal="left" vertical="top" wrapText="1"/>
      <protection hidden="1"/>
    </xf>
    <xf numFmtId="0" fontId="43" fillId="32" borderId="13" xfId="152" applyNumberFormat="1" applyFont="1" applyFill="1" applyBorder="1" applyAlignment="1" applyProtection="1">
      <alignment vertical="top" wrapText="1"/>
      <protection hidden="1"/>
    </xf>
    <xf numFmtId="0" fontId="9" fillId="0" borderId="10" xfId="152" applyNumberFormat="1" applyFont="1" applyFill="1" applyBorder="1" applyAlignment="1" applyProtection="1">
      <alignment horizontal="left" vertical="top" wrapText="1"/>
      <protection hidden="1"/>
    </xf>
    <xf numFmtId="0" fontId="33" fillId="32" borderId="13" xfId="155" applyNumberFormat="1" applyFont="1" applyFill="1" applyBorder="1" applyAlignment="1" applyProtection="1">
      <alignment horizontal="left" vertical="top" wrapText="1"/>
      <protection hidden="1"/>
    </xf>
    <xf numFmtId="0" fontId="9" fillId="0" borderId="10" xfId="186" applyNumberFormat="1" applyFont="1" applyFill="1" applyBorder="1" applyAlignment="1" applyProtection="1">
      <alignment horizontal="left" vertical="top" wrapText="1"/>
      <protection hidden="1"/>
    </xf>
    <xf numFmtId="0" fontId="33" fillId="32" borderId="13" xfId="188" applyNumberFormat="1" applyFont="1" applyFill="1" applyBorder="1" applyAlignment="1" applyProtection="1">
      <alignment horizontal="left" vertical="top" wrapText="1"/>
      <protection hidden="1"/>
    </xf>
    <xf numFmtId="0" fontId="9" fillId="32" borderId="10" xfId="188" applyNumberFormat="1" applyFont="1" applyFill="1" applyBorder="1" applyAlignment="1" applyProtection="1">
      <alignment horizontal="left" vertical="top" wrapText="1"/>
      <protection hidden="1"/>
    </xf>
    <xf numFmtId="0" fontId="9" fillId="0" borderId="10" xfId="190" applyNumberFormat="1" applyFont="1" applyFill="1" applyBorder="1" applyAlignment="1" applyProtection="1">
      <alignment horizontal="left" vertical="top" wrapText="1"/>
      <protection hidden="1"/>
    </xf>
    <xf numFmtId="0" fontId="17" fillId="0" borderId="10" xfId="0" applyFont="1" applyBorder="1" applyAlignment="1">
      <alignment wrapText="1"/>
    </xf>
    <xf numFmtId="0" fontId="17" fillId="0" borderId="10"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0" fontId="9" fillId="0" borderId="14" xfId="0" applyFont="1" applyBorder="1" applyAlignment="1">
      <alignment vertical="justify" wrapText="1"/>
    </xf>
    <xf numFmtId="0" fontId="40" fillId="0" borderId="15" xfId="0" applyFont="1" applyBorder="1" applyAlignment="1">
      <alignment vertical="justify"/>
    </xf>
    <xf numFmtId="0" fontId="33" fillId="0" borderId="13" xfId="190" applyNumberFormat="1" applyFont="1" applyFill="1" applyBorder="1" applyAlignment="1" applyProtection="1">
      <alignment horizontal="left" vertical="top" wrapText="1"/>
      <protection hidden="1"/>
    </xf>
    <xf numFmtId="0" fontId="15" fillId="0" borderId="13" xfId="514" applyNumberFormat="1" applyFont="1" applyFill="1" applyBorder="1" applyAlignment="1" applyProtection="1">
      <alignment wrapText="1"/>
      <protection hidden="1"/>
    </xf>
    <xf numFmtId="0" fontId="7" fillId="0" borderId="13" xfId="515" applyNumberFormat="1" applyFont="1" applyFill="1" applyBorder="1" applyAlignment="1" applyProtection="1">
      <alignment wrapText="1"/>
      <protection hidden="1"/>
    </xf>
    <xf numFmtId="0" fontId="56" fillId="0" borderId="10" xfId="514" applyNumberFormat="1" applyFont="1" applyFill="1" applyBorder="1" applyAlignment="1" applyProtection="1">
      <alignment horizontal="left" vertical="top" wrapText="1"/>
      <protection hidden="1"/>
    </xf>
    <xf numFmtId="0" fontId="13" fillId="0" borderId="10" xfId="0" applyFont="1" applyBorder="1" applyAlignment="1">
      <alignment horizontal="left" vertical="justify"/>
    </xf>
    <xf numFmtId="0" fontId="20" fillId="0" borderId="0" xfId="0" applyFont="1" applyAlignment="1">
      <alignment/>
    </xf>
    <xf numFmtId="0" fontId="7" fillId="0" borderId="0" xfId="0" applyFont="1" applyAlignment="1">
      <alignment/>
    </xf>
    <xf numFmtId="0" fontId="20" fillId="0" borderId="0" xfId="0" applyFont="1" applyAlignment="1">
      <alignmen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5" fillId="0" borderId="10" xfId="0" applyFont="1" applyFill="1" applyBorder="1" applyAlignment="1">
      <alignment horizontal="center" vertical="center" textRotation="90" wrapText="1"/>
    </xf>
    <xf numFmtId="0" fontId="32" fillId="0" borderId="18" xfId="0" applyFont="1" applyBorder="1" applyAlignment="1">
      <alignment horizontal="left" vertical="top" wrapText="1"/>
    </xf>
    <xf numFmtId="0" fontId="109" fillId="0" borderId="18" xfId="0" applyFont="1" applyBorder="1" applyAlignment="1">
      <alignment horizontal="left" vertical="top" wrapText="1"/>
    </xf>
    <xf numFmtId="0" fontId="7" fillId="0" borderId="0" xfId="0" applyFont="1" applyAlignment="1">
      <alignment horizontal="justify"/>
    </xf>
    <xf numFmtId="0" fontId="3" fillId="0" borderId="10" xfId="0" applyFont="1" applyBorder="1" applyAlignment="1">
      <alignment vertical="justify" wrapText="1"/>
    </xf>
    <xf numFmtId="0" fontId="110" fillId="0" borderId="10" xfId="190" applyNumberFormat="1" applyFont="1" applyFill="1" applyBorder="1" applyAlignment="1" applyProtection="1">
      <alignment horizontal="left" vertical="top" wrapText="1"/>
      <protection hidden="1"/>
    </xf>
    <xf numFmtId="0" fontId="110" fillId="32" borderId="13" xfId="265" applyNumberFormat="1" applyFont="1" applyFill="1" applyBorder="1" applyAlignment="1" applyProtection="1">
      <alignment horizontal="left" vertical="top" wrapText="1"/>
      <protection hidden="1"/>
    </xf>
    <xf numFmtId="0" fontId="111" fillId="32" borderId="13" xfId="154" applyNumberFormat="1" applyFont="1" applyFill="1" applyBorder="1" applyAlignment="1" applyProtection="1">
      <alignment horizontal="left" vertical="top" wrapText="1"/>
      <protection hidden="1"/>
    </xf>
    <xf numFmtId="0" fontId="9" fillId="0" borderId="10" xfId="0" applyFont="1" applyBorder="1" applyAlignment="1">
      <alignment horizontal="left" wrapText="1"/>
    </xf>
    <xf numFmtId="0" fontId="110" fillId="0" borderId="13" xfId="267" applyNumberFormat="1" applyFont="1" applyFill="1" applyBorder="1" applyAlignment="1" applyProtection="1">
      <alignment horizontal="left" vertical="top" wrapText="1"/>
      <protection hidden="1"/>
    </xf>
    <xf numFmtId="0" fontId="112" fillId="0" borderId="0" xfId="0" applyFont="1" applyAlignment="1">
      <alignment horizontal="justify"/>
    </xf>
    <xf numFmtId="0" fontId="22" fillId="0" borderId="19" xfId="0" applyFont="1" applyBorder="1" applyAlignment="1">
      <alignment horizontal="left" vertical="top" wrapText="1"/>
    </xf>
    <xf numFmtId="0" fontId="22" fillId="0" borderId="19" xfId="0" applyFont="1" applyBorder="1" applyAlignment="1">
      <alignment horizontal="center" wrapText="1"/>
    </xf>
    <xf numFmtId="206" fontId="22" fillId="0" borderId="19" xfId="0" applyNumberFormat="1" applyFont="1" applyBorder="1" applyAlignment="1">
      <alignment horizontal="right" wrapText="1"/>
    </xf>
    <xf numFmtId="206" fontId="22" fillId="0" borderId="20" xfId="0" applyNumberFormat="1" applyFont="1" applyBorder="1" applyAlignment="1">
      <alignment horizontal="right" wrapText="1"/>
    </xf>
    <xf numFmtId="0" fontId="24" fillId="0" borderId="19" xfId="0" applyFont="1" applyBorder="1" applyAlignment="1">
      <alignment horizontal="left" vertical="top" wrapText="1"/>
    </xf>
    <xf numFmtId="1" fontId="22" fillId="0" borderId="19" xfId="0" applyNumberFormat="1" applyFont="1" applyBorder="1" applyAlignment="1">
      <alignment horizontal="center" wrapText="1"/>
    </xf>
    <xf numFmtId="206" fontId="24" fillId="0" borderId="19" xfId="0" applyNumberFormat="1" applyFont="1" applyBorder="1" applyAlignment="1">
      <alignment horizontal="right" wrapText="1"/>
    </xf>
    <xf numFmtId="0" fontId="58" fillId="0" borderId="0" xfId="0" applyFont="1" applyAlignment="1">
      <alignment wrapText="1"/>
    </xf>
    <xf numFmtId="49" fontId="7" fillId="0" borderId="0" xfId="0" applyNumberFormat="1" applyFont="1" applyAlignment="1">
      <alignment/>
    </xf>
    <xf numFmtId="49" fontId="20" fillId="0" borderId="0" xfId="0" applyNumberFormat="1" applyFont="1" applyAlignment="1">
      <alignment/>
    </xf>
    <xf numFmtId="206" fontId="24" fillId="33" borderId="19" xfId="0" applyNumberFormat="1" applyFont="1" applyFill="1" applyBorder="1" applyAlignment="1">
      <alignment horizontal="right" wrapText="1"/>
    </xf>
    <xf numFmtId="0" fontId="10" fillId="0" borderId="10" xfId="0" applyFont="1" applyBorder="1" applyAlignment="1">
      <alignment/>
    </xf>
    <xf numFmtId="49" fontId="10" fillId="0" borderId="10" xfId="0" applyNumberFormat="1" applyFont="1" applyBorder="1" applyAlignment="1" quotePrefix="1">
      <alignment horizontal="center" wrapText="1"/>
    </xf>
    <xf numFmtId="49" fontId="10" fillId="0" borderId="10" xfId="0" applyNumberFormat="1" applyFont="1" applyBorder="1" applyAlignment="1">
      <alignment horizontal="center" wrapText="1"/>
    </xf>
    <xf numFmtId="0" fontId="13" fillId="0" borderId="10" xfId="0" applyFont="1" applyBorder="1" applyAlignment="1">
      <alignment/>
    </xf>
    <xf numFmtId="49" fontId="13" fillId="0" borderId="10" xfId="0" applyNumberFormat="1" applyFont="1" applyBorder="1" applyAlignment="1" quotePrefix="1">
      <alignment horizontal="center" wrapText="1"/>
    </xf>
    <xf numFmtId="49" fontId="13" fillId="0" borderId="10" xfId="0" applyNumberFormat="1" applyFont="1" applyBorder="1" applyAlignment="1">
      <alignment horizontal="center" wrapText="1"/>
    </xf>
    <xf numFmtId="4" fontId="13" fillId="33" borderId="21" xfId="0" applyNumberFormat="1" applyFont="1" applyFill="1" applyBorder="1" applyAlignment="1">
      <alignment/>
    </xf>
    <xf numFmtId="3" fontId="13" fillId="33" borderId="10" xfId="0" applyNumberFormat="1" applyFont="1" applyFill="1" applyBorder="1" applyAlignment="1">
      <alignment/>
    </xf>
    <xf numFmtId="3" fontId="13" fillId="33" borderId="14" xfId="0" applyNumberFormat="1" applyFont="1" applyFill="1" applyBorder="1" applyAlignment="1">
      <alignment/>
    </xf>
    <xf numFmtId="0" fontId="14" fillId="0" borderId="10" xfId="0" applyFont="1" applyBorder="1" applyAlignment="1">
      <alignment/>
    </xf>
    <xf numFmtId="49" fontId="14" fillId="0" borderId="10" xfId="0" applyNumberFormat="1" applyFont="1" applyBorder="1" applyAlignment="1">
      <alignment horizontal="center" wrapText="1"/>
    </xf>
    <xf numFmtId="49" fontId="14" fillId="0" borderId="10" xfId="0" applyNumberFormat="1" applyFont="1" applyBorder="1" applyAlignment="1" quotePrefix="1">
      <alignment horizontal="center" wrapText="1"/>
    </xf>
    <xf numFmtId="4" fontId="14" fillId="33" borderId="21" xfId="0" applyNumberFormat="1" applyFont="1" applyFill="1" applyBorder="1" applyAlignment="1">
      <alignment/>
    </xf>
    <xf numFmtId="49" fontId="9" fillId="0" borderId="10" xfId="0" applyNumberFormat="1" applyFont="1" applyBorder="1" applyAlignment="1">
      <alignment/>
    </xf>
    <xf numFmtId="49" fontId="9" fillId="0" borderId="10" xfId="0" applyNumberFormat="1" applyFont="1" applyBorder="1" applyAlignment="1">
      <alignment horizontal="center" wrapText="1"/>
    </xf>
    <xf numFmtId="49" fontId="32" fillId="0" borderId="10" xfId="0" applyNumberFormat="1" applyFont="1" applyBorder="1" applyAlignment="1">
      <alignment horizontal="center" wrapText="1"/>
    </xf>
    <xf numFmtId="49" fontId="32" fillId="0" borderId="10" xfId="0" applyNumberFormat="1" applyFont="1" applyBorder="1" applyAlignment="1" quotePrefix="1">
      <alignment horizontal="center" wrapText="1"/>
    </xf>
    <xf numFmtId="3" fontId="9" fillId="33" borderId="10" xfId="0" applyNumberFormat="1" applyFont="1" applyFill="1" applyBorder="1" applyAlignment="1">
      <alignment/>
    </xf>
    <xf numFmtId="3" fontId="9" fillId="33" borderId="14" xfId="0" applyNumberFormat="1" applyFont="1" applyFill="1" applyBorder="1" applyAlignment="1">
      <alignment/>
    </xf>
    <xf numFmtId="4" fontId="9" fillId="33" borderId="21" xfId="0" applyNumberFormat="1" applyFont="1" applyFill="1" applyBorder="1" applyAlignment="1">
      <alignment/>
    </xf>
    <xf numFmtId="16" fontId="14" fillId="0" borderId="10" xfId="0" applyNumberFormat="1" applyFont="1" applyBorder="1" applyAlignment="1">
      <alignment/>
    </xf>
    <xf numFmtId="49" fontId="42" fillId="0" borderId="10" xfId="0" applyNumberFormat="1" applyFont="1" applyBorder="1" applyAlignment="1">
      <alignment horizontal="center" wrapText="1"/>
    </xf>
    <xf numFmtId="49" fontId="16" fillId="0" borderId="10" xfId="0" applyNumberFormat="1" applyFont="1" applyBorder="1" applyAlignment="1">
      <alignment horizontal="center" wrapText="1"/>
    </xf>
    <xf numFmtId="49" fontId="109" fillId="0" borderId="10" xfId="0" applyNumberFormat="1" applyFont="1" applyBorder="1" applyAlignment="1">
      <alignment horizontal="center" wrapText="1"/>
    </xf>
    <xf numFmtId="49" fontId="34" fillId="0" borderId="10" xfId="0" applyNumberFormat="1" applyFont="1" applyBorder="1" applyAlignment="1">
      <alignment horizontal="center" wrapText="1"/>
    </xf>
    <xf numFmtId="16" fontId="19" fillId="0" borderId="10" xfId="0" applyNumberFormat="1" applyFont="1" applyBorder="1" applyAlignment="1">
      <alignment/>
    </xf>
    <xf numFmtId="49" fontId="14" fillId="0" borderId="10" xfId="0" applyNumberFormat="1" applyFont="1" applyBorder="1" applyAlignment="1">
      <alignment/>
    </xf>
    <xf numFmtId="49" fontId="36" fillId="0" borderId="10" xfId="0" applyNumberFormat="1" applyFont="1" applyBorder="1" applyAlignment="1">
      <alignment horizontal="center" wrapText="1"/>
    </xf>
    <xf numFmtId="49" fontId="19" fillId="0" borderId="10" xfId="0" applyNumberFormat="1" applyFont="1" applyBorder="1" applyAlignment="1">
      <alignment/>
    </xf>
    <xf numFmtId="4" fontId="42" fillId="33" borderId="21" xfId="0" applyNumberFormat="1" applyFont="1" applyFill="1" applyBorder="1" applyAlignment="1">
      <alignment/>
    </xf>
    <xf numFmtId="194" fontId="9" fillId="33" borderId="10" xfId="247" applyNumberFormat="1" applyFont="1" applyFill="1" applyBorder="1" applyAlignment="1" applyProtection="1">
      <alignment horizontal="right"/>
      <protection hidden="1"/>
    </xf>
    <xf numFmtId="49" fontId="54" fillId="0" borderId="10" xfId="0" applyNumberFormat="1" applyFont="1" applyBorder="1" applyAlignment="1">
      <alignment horizontal="center" wrapText="1"/>
    </xf>
    <xf numFmtId="49" fontId="15" fillId="0" borderId="10" xfId="0" applyNumberFormat="1" applyFont="1" applyBorder="1" applyAlignment="1">
      <alignment horizontal="center" wrapText="1"/>
    </xf>
    <xf numFmtId="49" fontId="55" fillId="0" borderId="10" xfId="0" applyNumberFormat="1" applyFont="1" applyBorder="1" applyAlignment="1">
      <alignment horizontal="center" wrapText="1"/>
    </xf>
    <xf numFmtId="49" fontId="57" fillId="0" borderId="10" xfId="0" applyNumberFormat="1" applyFont="1" applyBorder="1" applyAlignment="1">
      <alignment horizontal="center" wrapText="1"/>
    </xf>
    <xf numFmtId="16" fontId="13" fillId="0" borderId="10" xfId="0" applyNumberFormat="1" applyFont="1" applyBorder="1" applyAlignment="1">
      <alignment/>
    </xf>
    <xf numFmtId="49" fontId="33" fillId="0" borderId="10" xfId="0" applyNumberFormat="1" applyFont="1" applyBorder="1" applyAlignment="1">
      <alignment horizontal="center" wrapText="1"/>
    </xf>
    <xf numFmtId="0" fontId="9" fillId="0" borderId="13" xfId="265" applyNumberFormat="1" applyFont="1" applyFill="1" applyBorder="1" applyAlignment="1" applyProtection="1">
      <alignment horizontal="left" vertical="top" wrapText="1"/>
      <protection hidden="1"/>
    </xf>
    <xf numFmtId="49" fontId="110" fillId="0" borderId="10" xfId="0" applyNumberFormat="1" applyFont="1" applyBorder="1" applyAlignment="1">
      <alignment horizontal="center" wrapText="1"/>
    </xf>
    <xf numFmtId="49" fontId="17" fillId="0" borderId="10" xfId="0" applyNumberFormat="1" applyFont="1" applyBorder="1" applyAlignment="1">
      <alignment horizontal="center" wrapText="1"/>
    </xf>
    <xf numFmtId="0" fontId="113" fillId="0" borderId="10" xfId="0" applyNumberFormat="1" applyFont="1" applyBorder="1" applyAlignment="1">
      <alignment horizontal="left" vertical="center" wrapText="1"/>
    </xf>
    <xf numFmtId="49" fontId="9" fillId="0" borderId="14" xfId="0" applyNumberFormat="1" applyFont="1" applyBorder="1" applyAlignment="1">
      <alignment horizontal="center" wrapText="1"/>
    </xf>
    <xf numFmtId="49" fontId="10" fillId="0" borderId="15" xfId="0" applyNumberFormat="1" applyFont="1" applyBorder="1" applyAlignment="1">
      <alignment horizontal="center"/>
    </xf>
    <xf numFmtId="4" fontId="40" fillId="33" borderId="22" xfId="0" applyNumberFormat="1" applyFont="1" applyFill="1" applyBorder="1" applyAlignment="1">
      <alignment/>
    </xf>
    <xf numFmtId="0" fontId="0" fillId="0" borderId="0" xfId="0" applyAlignment="1">
      <alignment/>
    </xf>
    <xf numFmtId="49" fontId="20" fillId="34" borderId="10" xfId="0" applyNumberFormat="1" applyFont="1" applyFill="1" applyBorder="1" applyAlignment="1" applyProtection="1">
      <alignment horizontal="center" vertical="center"/>
      <protection locked="0"/>
    </xf>
    <xf numFmtId="49" fontId="20" fillId="33" borderId="10" xfId="0" applyNumberFormat="1" applyFont="1" applyFill="1" applyBorder="1" applyAlignment="1" applyProtection="1">
      <alignment horizontal="center" vertical="center"/>
      <protection locked="0"/>
    </xf>
    <xf numFmtId="0" fontId="3" fillId="34" borderId="23" xfId="0" applyFont="1" applyFill="1" applyBorder="1" applyAlignment="1" applyProtection="1">
      <alignment horizontal="right" vertical="top" wrapText="1"/>
      <protection/>
    </xf>
    <xf numFmtId="49" fontId="3" fillId="34" borderId="15" xfId="0" applyNumberFormat="1" applyFont="1" applyFill="1" applyBorder="1" applyAlignment="1">
      <alignment horizontal="center" vertical="center"/>
    </xf>
    <xf numFmtId="4" fontId="3" fillId="34" borderId="15" xfId="0" applyNumberFormat="1" applyFont="1" applyFill="1" applyBorder="1" applyAlignment="1">
      <alignment horizontal="center" vertical="center"/>
    </xf>
    <xf numFmtId="0" fontId="25" fillId="34" borderId="24" xfId="0" applyFont="1" applyFill="1" applyBorder="1" applyAlignment="1">
      <alignment horizontal="left" vertical="top" wrapText="1"/>
    </xf>
    <xf numFmtId="49" fontId="25" fillId="34" borderId="10" xfId="0" applyNumberFormat="1" applyFont="1" applyFill="1" applyBorder="1" applyAlignment="1" applyProtection="1">
      <alignment horizontal="center" vertical="center"/>
      <protection/>
    </xf>
    <xf numFmtId="49" fontId="25" fillId="34" borderId="10" xfId="0" applyNumberFormat="1" applyFont="1" applyFill="1" applyBorder="1" applyAlignment="1" applyProtection="1">
      <alignment horizontal="center" vertical="center"/>
      <protection locked="0"/>
    </xf>
    <xf numFmtId="0" fontId="3" fillId="34" borderId="24" xfId="0" applyFont="1" applyFill="1" applyBorder="1" applyAlignment="1">
      <alignment horizontal="left" vertical="top" wrapText="1"/>
    </xf>
    <xf numFmtId="49" fontId="3" fillId="34" borderId="10" xfId="0" applyNumberFormat="1" applyFont="1" applyFill="1" applyBorder="1" applyAlignment="1" applyProtection="1">
      <alignment horizontal="center" vertical="center"/>
      <protection/>
    </xf>
    <xf numFmtId="49" fontId="3" fillId="34" borderId="10" xfId="0" applyNumberFormat="1" applyFont="1" applyFill="1" applyBorder="1" applyAlignment="1" applyProtection="1">
      <alignment horizontal="center" vertical="center"/>
      <protection locked="0"/>
    </xf>
    <xf numFmtId="49" fontId="25" fillId="34" borderId="10" xfId="0" applyNumberFormat="1" applyFont="1" applyFill="1" applyBorder="1" applyAlignment="1">
      <alignment horizontal="center" vertical="center"/>
    </xf>
    <xf numFmtId="49" fontId="21" fillId="33" borderId="25" xfId="0" applyNumberFormat="1" applyFont="1" applyFill="1" applyBorder="1" applyAlignment="1" applyProtection="1">
      <alignment horizontal="center" vertical="center" wrapText="1"/>
      <protection/>
    </xf>
    <xf numFmtId="49" fontId="20" fillId="33" borderId="25" xfId="0" applyNumberFormat="1" applyFont="1" applyFill="1" applyBorder="1" applyAlignment="1" applyProtection="1">
      <alignment horizontal="center" vertical="center"/>
      <protection locked="0"/>
    </xf>
    <xf numFmtId="49" fontId="25" fillId="34" borderId="10" xfId="0" applyNumberFormat="1" applyFont="1" applyFill="1" applyBorder="1" applyAlignment="1" applyProtection="1">
      <alignment horizontal="center" vertical="top"/>
      <protection locked="0"/>
    </xf>
    <xf numFmtId="49" fontId="3" fillId="34" borderId="24" xfId="0" applyNumberFormat="1" applyFont="1" applyFill="1" applyBorder="1" applyAlignment="1">
      <alignment horizontal="left" vertical="center" wrapText="1"/>
    </xf>
    <xf numFmtId="49" fontId="46" fillId="34" borderId="10" xfId="0" applyNumberFormat="1" applyFont="1" applyFill="1" applyBorder="1" applyAlignment="1" applyProtection="1">
      <alignment horizontal="center" vertical="center"/>
      <protection locked="0"/>
    </xf>
    <xf numFmtId="49" fontId="50" fillId="33" borderId="26" xfId="0" applyNumberFormat="1" applyFont="1" applyFill="1" applyBorder="1" applyAlignment="1">
      <alignment horizontal="left" vertical="center" wrapText="1"/>
    </xf>
    <xf numFmtId="49" fontId="20" fillId="33" borderId="26" xfId="0" applyNumberFormat="1" applyFont="1" applyFill="1" applyBorder="1" applyAlignment="1" applyProtection="1">
      <alignment horizontal="center" vertical="center"/>
      <protection/>
    </xf>
    <xf numFmtId="49" fontId="28" fillId="33" borderId="26" xfId="0" applyNumberFormat="1" applyFont="1" applyFill="1" applyBorder="1" applyAlignment="1" applyProtection="1">
      <alignment horizontal="center" vertical="center"/>
      <protection/>
    </xf>
    <xf numFmtId="49" fontId="28" fillId="33" borderId="25" xfId="0" applyNumberFormat="1" applyFont="1" applyFill="1" applyBorder="1" applyAlignment="1" applyProtection="1">
      <alignment horizontal="center" vertical="center"/>
      <protection locked="0"/>
    </xf>
    <xf numFmtId="0" fontId="3" fillId="34" borderId="27" xfId="0" applyFont="1" applyFill="1" applyBorder="1" applyAlignment="1">
      <alignment horizontal="left" vertical="top" wrapText="1"/>
    </xf>
    <xf numFmtId="49" fontId="3" fillId="34" borderId="28" xfId="0" applyNumberFormat="1" applyFont="1" applyFill="1" applyBorder="1" applyAlignment="1">
      <alignment horizontal="center" vertical="center"/>
    </xf>
    <xf numFmtId="49" fontId="13" fillId="34" borderId="0" xfId="0" applyNumberFormat="1" applyFont="1" applyFill="1" applyBorder="1" applyAlignment="1" applyProtection="1">
      <alignment horizontal="center" vertical="center" wrapText="1"/>
      <protection/>
    </xf>
    <xf numFmtId="49" fontId="46" fillId="34" borderId="25" xfId="0" applyNumberFormat="1" applyFont="1" applyFill="1" applyBorder="1" applyAlignment="1" applyProtection="1">
      <alignment horizontal="center" vertical="center" wrapText="1"/>
      <protection/>
    </xf>
    <xf numFmtId="49" fontId="25" fillId="34" borderId="25" xfId="0" applyNumberFormat="1" applyFont="1" applyFill="1" applyBorder="1" applyAlignment="1" applyProtection="1">
      <alignment horizontal="center" vertical="center" wrapText="1"/>
      <protection/>
    </xf>
    <xf numFmtId="49" fontId="3" fillId="34" borderId="29" xfId="0" applyNumberFormat="1" applyFont="1" applyFill="1" applyBorder="1" applyAlignment="1" applyProtection="1">
      <alignment horizontal="center" vertical="center" wrapText="1"/>
      <protection/>
    </xf>
    <xf numFmtId="49" fontId="20" fillId="33" borderId="26" xfId="0" applyNumberFormat="1" applyFont="1" applyFill="1" applyBorder="1" applyAlignment="1" applyProtection="1">
      <alignment horizontal="center" vertical="center"/>
      <protection locked="0"/>
    </xf>
    <xf numFmtId="49" fontId="20" fillId="33" borderId="25" xfId="0" applyNumberFormat="1" applyFont="1" applyFill="1" applyBorder="1" applyAlignment="1">
      <alignment horizontal="center" vertical="center"/>
    </xf>
    <xf numFmtId="3" fontId="38" fillId="33" borderId="29" xfId="0" applyNumberFormat="1" applyFont="1" applyFill="1" applyBorder="1" applyAlignment="1">
      <alignment/>
    </xf>
    <xf numFmtId="0" fontId="114" fillId="0" borderId="10" xfId="0" applyFont="1" applyBorder="1" applyAlignment="1">
      <alignment horizontal="justify"/>
    </xf>
    <xf numFmtId="0" fontId="110" fillId="0" borderId="13" xfId="265" applyNumberFormat="1" applyFont="1" applyFill="1" applyBorder="1" applyAlignment="1" applyProtection="1">
      <alignment horizontal="left" vertical="top" wrapText="1"/>
      <protection hidden="1"/>
    </xf>
    <xf numFmtId="0" fontId="110" fillId="0" borderId="10" xfId="267" applyNumberFormat="1" applyFont="1" applyFill="1" applyBorder="1" applyAlignment="1" applyProtection="1">
      <alignment horizontal="left" vertical="top" wrapText="1"/>
      <protection hidden="1"/>
    </xf>
    <xf numFmtId="0" fontId="9" fillId="0" borderId="13" xfId="267" applyNumberFormat="1" applyFont="1" applyFill="1" applyBorder="1" applyAlignment="1" applyProtection="1">
      <alignment horizontal="left" vertical="top" wrapText="1"/>
      <protection hidden="1"/>
    </xf>
    <xf numFmtId="4" fontId="3" fillId="34" borderId="28" xfId="0" applyNumberFormat="1" applyFont="1" applyFill="1" applyBorder="1" applyAlignment="1">
      <alignment horizontal="center" vertical="center"/>
    </xf>
    <xf numFmtId="4" fontId="3" fillId="34" borderId="10" xfId="0" applyNumberFormat="1" applyFont="1" applyFill="1" applyBorder="1" applyAlignment="1">
      <alignment horizontal="center" vertical="center"/>
    </xf>
    <xf numFmtId="49" fontId="3" fillId="34" borderId="30" xfId="0" applyNumberFormat="1" applyFont="1" applyFill="1" applyBorder="1" applyAlignment="1">
      <alignment horizontal="center" vertical="center"/>
    </xf>
    <xf numFmtId="49" fontId="20" fillId="33" borderId="13" xfId="0" applyNumberFormat="1" applyFont="1" applyFill="1" applyBorder="1" applyAlignment="1" applyProtection="1">
      <alignment horizontal="center" vertical="center"/>
      <protection locked="0"/>
    </xf>
    <xf numFmtId="49" fontId="3" fillId="34" borderId="13" xfId="0" applyNumberFormat="1" applyFont="1" applyFill="1" applyBorder="1" applyAlignment="1" applyProtection="1">
      <alignment horizontal="center" vertical="center"/>
      <protection locked="0"/>
    </xf>
    <xf numFmtId="49" fontId="20" fillId="34" borderId="13" xfId="0" applyNumberFormat="1" applyFont="1" applyFill="1" applyBorder="1" applyAlignment="1" applyProtection="1">
      <alignment horizontal="center" vertical="center"/>
      <protection locked="0"/>
    </xf>
    <xf numFmtId="49" fontId="25" fillId="34" borderId="13" xfId="0" applyNumberFormat="1" applyFont="1" applyFill="1" applyBorder="1" applyAlignment="1" applyProtection="1">
      <alignment horizontal="center" vertical="center"/>
      <protection locked="0"/>
    </xf>
    <xf numFmtId="49" fontId="25" fillId="34" borderId="13" xfId="0" applyNumberFormat="1" applyFont="1" applyFill="1" applyBorder="1" applyAlignment="1">
      <alignment horizontal="center" vertical="center"/>
    </xf>
    <xf numFmtId="49" fontId="3" fillId="34" borderId="31" xfId="0" applyNumberFormat="1" applyFont="1" applyFill="1" applyBorder="1" applyAlignment="1">
      <alignment horizontal="center" vertical="center"/>
    </xf>
    <xf numFmtId="49" fontId="3" fillId="34" borderId="32" xfId="0" applyNumberFormat="1" applyFont="1" applyFill="1" applyBorder="1" applyAlignment="1">
      <alignment horizontal="center" vertical="center"/>
    </xf>
    <xf numFmtId="49" fontId="3" fillId="34" borderId="21" xfId="0" applyNumberFormat="1" applyFont="1" applyFill="1" applyBorder="1" applyAlignment="1" applyProtection="1">
      <alignment horizontal="center" vertical="center"/>
      <protection locked="0"/>
    </xf>
    <xf numFmtId="49" fontId="25" fillId="34" borderId="21" xfId="0" applyNumberFormat="1" applyFont="1" applyFill="1" applyBorder="1" applyAlignment="1" applyProtection="1">
      <alignment horizontal="center" vertical="center"/>
      <protection locked="0"/>
    </xf>
    <xf numFmtId="49" fontId="25" fillId="34" borderId="21" xfId="0" applyNumberFormat="1" applyFont="1" applyFill="1" applyBorder="1" applyAlignment="1" applyProtection="1">
      <alignment horizontal="center" vertical="top"/>
      <protection locked="0"/>
    </xf>
    <xf numFmtId="49" fontId="25" fillId="34" borderId="21" xfId="0" applyNumberFormat="1" applyFont="1" applyFill="1" applyBorder="1" applyAlignment="1">
      <alignment horizontal="center" vertical="center"/>
    </xf>
    <xf numFmtId="49" fontId="3" fillId="34" borderId="12" xfId="0" applyNumberFormat="1" applyFont="1" applyFill="1" applyBorder="1" applyAlignment="1">
      <alignment horizontal="center" vertical="center"/>
    </xf>
    <xf numFmtId="49" fontId="47" fillId="0" borderId="25" xfId="0" applyNumberFormat="1" applyFont="1" applyFill="1" applyBorder="1" applyAlignment="1" applyProtection="1">
      <alignment horizontal="center" vertical="center" wrapText="1"/>
      <protection/>
    </xf>
    <xf numFmtId="3" fontId="115" fillId="34" borderId="33" xfId="0" applyNumberFormat="1" applyFont="1" applyFill="1" applyBorder="1" applyAlignment="1">
      <alignment horizontal="center" vertical="center" wrapText="1"/>
    </xf>
    <xf numFmtId="3" fontId="115" fillId="34" borderId="34" xfId="0" applyNumberFormat="1" applyFont="1" applyFill="1" applyBorder="1" applyAlignment="1">
      <alignment horizontal="center" vertical="center" wrapText="1"/>
    </xf>
    <xf numFmtId="3" fontId="9" fillId="33" borderId="21" xfId="0" applyNumberFormat="1" applyFont="1" applyFill="1" applyBorder="1" applyAlignment="1">
      <alignment/>
    </xf>
    <xf numFmtId="3" fontId="9" fillId="33" borderId="11" xfId="0" applyNumberFormat="1" applyFont="1" applyFill="1" applyBorder="1" applyAlignment="1">
      <alignment/>
    </xf>
    <xf numFmtId="194" fontId="9" fillId="33" borderId="21" xfId="247" applyNumberFormat="1" applyFont="1" applyFill="1" applyBorder="1" applyAlignment="1" applyProtection="1">
      <alignment horizontal="right"/>
      <protection hidden="1"/>
    </xf>
    <xf numFmtId="3" fontId="21" fillId="33" borderId="34" xfId="0" applyNumberFormat="1" applyFont="1" applyFill="1" applyBorder="1" applyAlignment="1">
      <alignment horizontal="center" vertical="center" wrapText="1"/>
    </xf>
    <xf numFmtId="4" fontId="10" fillId="33" borderId="21" xfId="0" applyNumberFormat="1" applyFont="1" applyFill="1" applyBorder="1" applyAlignment="1">
      <alignment/>
    </xf>
    <xf numFmtId="3" fontId="10" fillId="33" borderId="10" xfId="0" applyNumberFormat="1" applyFont="1" applyFill="1" applyBorder="1" applyAlignment="1">
      <alignment/>
    </xf>
    <xf numFmtId="3" fontId="10" fillId="33" borderId="35" xfId="0" applyNumberFormat="1" applyFont="1" applyFill="1" applyBorder="1" applyAlignment="1">
      <alignment/>
    </xf>
    <xf numFmtId="4" fontId="13" fillId="33" borderId="10" xfId="0" applyNumberFormat="1" applyFont="1" applyFill="1" applyBorder="1" applyAlignment="1">
      <alignment/>
    </xf>
    <xf numFmtId="3" fontId="14" fillId="33" borderId="10" xfId="0" applyNumberFormat="1" applyFont="1" applyFill="1" applyBorder="1" applyAlignment="1">
      <alignment/>
    </xf>
    <xf numFmtId="3" fontId="14" fillId="33" borderId="14" xfId="0" applyNumberFormat="1" applyFont="1" applyFill="1" applyBorder="1" applyAlignment="1">
      <alignment/>
    </xf>
    <xf numFmtId="4" fontId="14" fillId="33" borderId="10" xfId="0" applyNumberFormat="1" applyFont="1" applyFill="1" applyBorder="1" applyAlignment="1">
      <alignment/>
    </xf>
    <xf numFmtId="194" fontId="9" fillId="33" borderId="10" xfId="134" applyNumberFormat="1" applyFont="1" applyFill="1" applyBorder="1" applyAlignment="1" applyProtection="1">
      <alignment wrapText="1"/>
      <protection hidden="1"/>
    </xf>
    <xf numFmtId="3" fontId="16" fillId="33" borderId="21" xfId="0" applyNumberFormat="1" applyFont="1" applyFill="1" applyBorder="1" applyAlignment="1">
      <alignment/>
    </xf>
    <xf numFmtId="3" fontId="16" fillId="33" borderId="10" xfId="0" applyNumberFormat="1" applyFont="1" applyFill="1" applyBorder="1" applyAlignment="1">
      <alignment/>
    </xf>
    <xf numFmtId="3" fontId="16" fillId="33" borderId="14" xfId="0" applyNumberFormat="1" applyFont="1" applyFill="1" applyBorder="1" applyAlignment="1">
      <alignment/>
    </xf>
    <xf numFmtId="194" fontId="9" fillId="33" borderId="10" xfId="232" applyNumberFormat="1" applyFont="1" applyFill="1" applyBorder="1" applyAlignment="1" applyProtection="1">
      <alignment horizontal="right"/>
      <protection hidden="1"/>
    </xf>
    <xf numFmtId="4" fontId="9" fillId="33" borderId="10" xfId="0" applyNumberFormat="1" applyFont="1" applyFill="1" applyBorder="1" applyAlignment="1">
      <alignment horizontal="right"/>
    </xf>
    <xf numFmtId="4" fontId="9" fillId="33" borderId="10" xfId="0" applyNumberFormat="1" applyFont="1" applyFill="1" applyBorder="1" applyAlignment="1">
      <alignment/>
    </xf>
    <xf numFmtId="194" fontId="9" fillId="33" borderId="10" xfId="233" applyNumberFormat="1" applyFont="1" applyFill="1" applyBorder="1" applyAlignment="1" applyProtection="1">
      <alignment horizontal="right"/>
      <protection hidden="1"/>
    </xf>
    <xf numFmtId="194" fontId="9" fillId="33" borderId="10" xfId="234" applyNumberFormat="1" applyFont="1" applyFill="1" applyBorder="1" applyAlignment="1" applyProtection="1">
      <alignment horizontal="right"/>
      <protection hidden="1"/>
    </xf>
    <xf numFmtId="194" fontId="9" fillId="33" borderId="21" xfId="514" applyNumberFormat="1" applyFont="1" applyFill="1" applyBorder="1" applyAlignment="1" applyProtection="1">
      <alignment horizontal="right"/>
      <protection hidden="1"/>
    </xf>
    <xf numFmtId="194" fontId="9" fillId="33" borderId="10" xfId="235" applyNumberFormat="1" applyFont="1" applyFill="1" applyBorder="1" applyAlignment="1" applyProtection="1">
      <alignment horizontal="right"/>
      <protection hidden="1"/>
    </xf>
    <xf numFmtId="194" fontId="9" fillId="33" borderId="13" xfId="236" applyNumberFormat="1" applyFont="1" applyFill="1" applyBorder="1" applyAlignment="1" applyProtection="1">
      <alignment horizontal="right"/>
      <protection hidden="1"/>
    </xf>
    <xf numFmtId="194" fontId="9" fillId="33" borderId="10" xfId="199" applyNumberFormat="1" applyFont="1" applyFill="1" applyBorder="1" applyAlignment="1" applyProtection="1">
      <alignment horizontal="right"/>
      <protection hidden="1"/>
    </xf>
    <xf numFmtId="4" fontId="16" fillId="33" borderId="21" xfId="0" applyNumberFormat="1" applyFont="1" applyFill="1" applyBorder="1" applyAlignment="1">
      <alignment/>
    </xf>
    <xf numFmtId="194" fontId="9" fillId="33" borderId="10" xfId="237" applyNumberFormat="1" applyFont="1" applyFill="1" applyBorder="1" applyAlignment="1" applyProtection="1">
      <alignment horizontal="right"/>
      <protection hidden="1"/>
    </xf>
    <xf numFmtId="194" fontId="9" fillId="33" borderId="10" xfId="200" applyNumberFormat="1" applyFont="1" applyFill="1" applyBorder="1" applyAlignment="1" applyProtection="1">
      <alignment horizontal="right"/>
      <protection hidden="1"/>
    </xf>
    <xf numFmtId="194" fontId="9" fillId="33" borderId="10" xfId="238" applyNumberFormat="1" applyFont="1" applyFill="1" applyBorder="1" applyAlignment="1" applyProtection="1">
      <alignment horizontal="right"/>
      <protection hidden="1"/>
    </xf>
    <xf numFmtId="4" fontId="16" fillId="33" borderId="10" xfId="0" applyNumberFormat="1" applyFont="1" applyFill="1" applyBorder="1" applyAlignment="1">
      <alignment/>
    </xf>
    <xf numFmtId="194" fontId="9" fillId="33" borderId="10" xfId="239" applyNumberFormat="1" applyFont="1" applyFill="1" applyBorder="1" applyAlignment="1" applyProtection="1">
      <alignment horizontal="right"/>
      <protection hidden="1"/>
    </xf>
    <xf numFmtId="4" fontId="109" fillId="33" borderId="21" xfId="0" applyNumberFormat="1" applyFont="1" applyFill="1" applyBorder="1" applyAlignment="1">
      <alignment/>
    </xf>
    <xf numFmtId="3" fontId="109" fillId="33" borderId="10" xfId="0" applyNumberFormat="1" applyFont="1" applyFill="1" applyBorder="1" applyAlignment="1">
      <alignment/>
    </xf>
    <xf numFmtId="3" fontId="109" fillId="33" borderId="14" xfId="0" applyNumberFormat="1" applyFont="1" applyFill="1" applyBorder="1" applyAlignment="1">
      <alignment/>
    </xf>
    <xf numFmtId="194" fontId="109" fillId="33" borderId="10" xfId="241" applyNumberFormat="1" applyFont="1" applyFill="1" applyBorder="1" applyAlignment="1" applyProtection="1">
      <alignment horizontal="right"/>
      <protection hidden="1"/>
    </xf>
    <xf numFmtId="194" fontId="9" fillId="33" borderId="10" xfId="241" applyNumberFormat="1" applyFont="1" applyFill="1" applyBorder="1" applyAlignment="1" applyProtection="1">
      <alignment horizontal="right"/>
      <protection hidden="1"/>
    </xf>
    <xf numFmtId="4" fontId="34" fillId="33" borderId="21" xfId="0" applyNumberFormat="1" applyFont="1" applyFill="1" applyBorder="1" applyAlignment="1">
      <alignment/>
    </xf>
    <xf numFmtId="3" fontId="34" fillId="33" borderId="10" xfId="0" applyNumberFormat="1" applyFont="1" applyFill="1" applyBorder="1" applyAlignment="1">
      <alignment/>
    </xf>
    <xf numFmtId="3" fontId="34" fillId="33" borderId="14" xfId="0" applyNumberFormat="1" applyFont="1" applyFill="1" applyBorder="1" applyAlignment="1">
      <alignment/>
    </xf>
    <xf numFmtId="194" fontId="34" fillId="33" borderId="10" xfId="202" applyNumberFormat="1" applyFont="1" applyFill="1" applyBorder="1" applyAlignment="1" applyProtection="1">
      <alignment horizontal="right"/>
      <protection hidden="1"/>
    </xf>
    <xf numFmtId="194" fontId="9" fillId="33" borderId="10" xfId="242" applyNumberFormat="1" applyFont="1" applyFill="1" applyBorder="1" applyAlignment="1" applyProtection="1">
      <alignment horizontal="right"/>
      <protection hidden="1"/>
    </xf>
    <xf numFmtId="194" fontId="9" fillId="33" borderId="10" xfId="243" applyNumberFormat="1" applyFont="1" applyFill="1" applyBorder="1" applyAlignment="1" applyProtection="1">
      <alignment horizontal="right"/>
      <protection hidden="1"/>
    </xf>
    <xf numFmtId="4" fontId="36" fillId="33" borderId="21" xfId="0" applyNumberFormat="1" applyFont="1" applyFill="1" applyBorder="1" applyAlignment="1">
      <alignment/>
    </xf>
    <xf numFmtId="3" fontId="36" fillId="33" borderId="10" xfId="0" applyNumberFormat="1" applyFont="1" applyFill="1" applyBorder="1" applyAlignment="1">
      <alignment/>
    </xf>
    <xf numFmtId="3" fontId="36" fillId="33" borderId="14" xfId="0" applyNumberFormat="1" applyFont="1" applyFill="1" applyBorder="1" applyAlignment="1">
      <alignment/>
    </xf>
    <xf numFmtId="194" fontId="9" fillId="33" borderId="10" xfId="244" applyNumberFormat="1" applyFont="1" applyFill="1" applyBorder="1" applyAlignment="1" applyProtection="1">
      <alignment horizontal="right"/>
      <protection hidden="1"/>
    </xf>
    <xf numFmtId="4" fontId="36" fillId="33" borderId="10" xfId="0" applyNumberFormat="1" applyFont="1" applyFill="1" applyBorder="1" applyAlignment="1">
      <alignment/>
    </xf>
    <xf numFmtId="4" fontId="34" fillId="33" borderId="10" xfId="0" applyNumberFormat="1" applyFont="1" applyFill="1" applyBorder="1" applyAlignment="1">
      <alignment/>
    </xf>
    <xf numFmtId="194" fontId="9" fillId="33" borderId="10" xfId="245" applyNumberFormat="1" applyFont="1" applyFill="1" applyBorder="1" applyAlignment="1" applyProtection="1">
      <alignment horizontal="right"/>
      <protection hidden="1"/>
    </xf>
    <xf numFmtId="194" fontId="9" fillId="33" borderId="10" xfId="246" applyNumberFormat="1" applyFont="1" applyFill="1" applyBorder="1" applyAlignment="1" applyProtection="1">
      <alignment horizontal="right"/>
      <protection hidden="1"/>
    </xf>
    <xf numFmtId="194" fontId="9" fillId="33" borderId="13" xfId="228" applyNumberFormat="1" applyFont="1" applyFill="1" applyBorder="1" applyAlignment="1" applyProtection="1">
      <alignment horizontal="right"/>
      <protection hidden="1"/>
    </xf>
    <xf numFmtId="194" fontId="9" fillId="33" borderId="10" xfId="254" applyNumberFormat="1" applyFont="1" applyFill="1" applyBorder="1" applyAlignment="1" applyProtection="1">
      <alignment horizontal="right"/>
      <protection hidden="1"/>
    </xf>
    <xf numFmtId="4" fontId="33" fillId="33" borderId="21" xfId="0" applyNumberFormat="1" applyFont="1" applyFill="1" applyBorder="1" applyAlignment="1">
      <alignment/>
    </xf>
    <xf numFmtId="3" fontId="33" fillId="33" borderId="10" xfId="0" applyNumberFormat="1" applyFont="1" applyFill="1" applyBorder="1" applyAlignment="1">
      <alignment/>
    </xf>
    <xf numFmtId="3" fontId="33" fillId="33" borderId="14" xfId="0" applyNumberFormat="1" applyFont="1" applyFill="1" applyBorder="1" applyAlignment="1">
      <alignment/>
    </xf>
    <xf numFmtId="4" fontId="33" fillId="33" borderId="10" xfId="0" applyNumberFormat="1" applyFont="1" applyFill="1" applyBorder="1" applyAlignment="1">
      <alignment/>
    </xf>
    <xf numFmtId="194" fontId="9" fillId="33" borderId="10" xfId="257" applyNumberFormat="1" applyFont="1" applyFill="1" applyBorder="1" applyAlignment="1" applyProtection="1">
      <alignment horizontal="right"/>
      <protection hidden="1"/>
    </xf>
    <xf numFmtId="4" fontId="5" fillId="33" borderId="21" xfId="0" applyNumberFormat="1" applyFont="1" applyFill="1" applyBorder="1" applyAlignment="1">
      <alignment/>
    </xf>
    <xf numFmtId="4" fontId="5" fillId="33" borderId="11" xfId="0" applyNumberFormat="1" applyFont="1" applyFill="1" applyBorder="1" applyAlignment="1">
      <alignment/>
    </xf>
    <xf numFmtId="194" fontId="9" fillId="33" borderId="10" xfId="266" applyNumberFormat="1" applyFont="1" applyFill="1" applyBorder="1" applyAlignment="1" applyProtection="1">
      <alignment horizontal="right"/>
      <protection hidden="1"/>
    </xf>
    <xf numFmtId="194" fontId="9" fillId="33" borderId="21" xfId="266" applyNumberFormat="1" applyFont="1" applyFill="1" applyBorder="1" applyAlignment="1" applyProtection="1">
      <alignment horizontal="right"/>
      <protection hidden="1"/>
    </xf>
    <xf numFmtId="194" fontId="9" fillId="33" borderId="10" xfId="153" applyNumberFormat="1" applyFont="1" applyFill="1" applyBorder="1" applyAlignment="1" applyProtection="1">
      <alignment horizontal="right"/>
      <protection hidden="1"/>
    </xf>
    <xf numFmtId="194" fontId="9" fillId="33" borderId="10" xfId="258" applyNumberFormat="1" applyFont="1" applyFill="1" applyBorder="1" applyAlignment="1" applyProtection="1">
      <alignment horizontal="right"/>
      <protection hidden="1"/>
    </xf>
    <xf numFmtId="194" fontId="9" fillId="33" borderId="10" xfId="187" applyNumberFormat="1" applyFont="1" applyFill="1" applyBorder="1" applyAlignment="1" applyProtection="1">
      <alignment horizontal="right"/>
      <protection hidden="1"/>
    </xf>
    <xf numFmtId="194" fontId="9" fillId="33" borderId="10" xfId="259" applyNumberFormat="1" applyFont="1" applyFill="1" applyBorder="1" applyAlignment="1" applyProtection="1">
      <alignment horizontal="right"/>
      <protection hidden="1"/>
    </xf>
    <xf numFmtId="194" fontId="9" fillId="33" borderId="10" xfId="189" applyNumberFormat="1" applyFont="1" applyFill="1" applyBorder="1" applyAlignment="1" applyProtection="1">
      <alignment horizontal="right"/>
      <protection hidden="1"/>
    </xf>
    <xf numFmtId="194" fontId="9" fillId="33" borderId="10" xfId="191" applyNumberFormat="1" applyFont="1" applyFill="1" applyBorder="1" applyAlignment="1" applyProtection="1">
      <alignment horizontal="right"/>
      <protection hidden="1"/>
    </xf>
    <xf numFmtId="4" fontId="44" fillId="33" borderId="10" xfId="0" applyNumberFormat="1" applyFont="1" applyFill="1" applyBorder="1" applyAlignment="1">
      <alignment/>
    </xf>
    <xf numFmtId="194" fontId="9" fillId="33" borderId="10" xfId="260" applyNumberFormat="1" applyFont="1" applyFill="1" applyBorder="1" applyAlignment="1" applyProtection="1">
      <alignment horizontal="right"/>
      <protection hidden="1"/>
    </xf>
    <xf numFmtId="194" fontId="110" fillId="33" borderId="21" xfId="191" applyNumberFormat="1" applyFont="1" applyFill="1" applyBorder="1" applyAlignment="1" applyProtection="1">
      <alignment horizontal="right"/>
      <protection hidden="1"/>
    </xf>
    <xf numFmtId="194" fontId="9" fillId="33" borderId="21" xfId="191" applyNumberFormat="1" applyFont="1" applyFill="1" applyBorder="1" applyAlignment="1" applyProtection="1">
      <alignment horizontal="right"/>
      <protection hidden="1"/>
    </xf>
    <xf numFmtId="194" fontId="9" fillId="33" borderId="21" xfId="260" applyNumberFormat="1" applyFont="1" applyFill="1" applyBorder="1" applyAlignment="1" applyProtection="1">
      <alignment horizontal="right"/>
      <protection hidden="1"/>
    </xf>
    <xf numFmtId="4" fontId="17" fillId="33" borderId="21" xfId="0" applyNumberFormat="1" applyFont="1" applyFill="1" applyBorder="1" applyAlignment="1">
      <alignment/>
    </xf>
    <xf numFmtId="194" fontId="9" fillId="33" borderId="10" xfId="261" applyNumberFormat="1" applyFont="1" applyFill="1" applyBorder="1" applyAlignment="1" applyProtection="1">
      <alignment horizontal="right"/>
      <protection hidden="1"/>
    </xf>
    <xf numFmtId="194" fontId="9" fillId="33" borderId="10" xfId="514" applyNumberFormat="1" applyFont="1" applyFill="1" applyBorder="1" applyAlignment="1" applyProtection="1">
      <alignment horizontal="right"/>
      <protection hidden="1"/>
    </xf>
    <xf numFmtId="4" fontId="32" fillId="33" borderId="10" xfId="0" applyNumberFormat="1" applyFont="1" applyFill="1" applyBorder="1" applyAlignment="1">
      <alignment/>
    </xf>
    <xf numFmtId="194" fontId="9" fillId="33" borderId="10" xfId="263" applyNumberFormat="1" applyFont="1" applyFill="1" applyBorder="1" applyAlignment="1" applyProtection="1">
      <alignment horizontal="right"/>
      <protection hidden="1"/>
    </xf>
    <xf numFmtId="3" fontId="9" fillId="33" borderId="0" xfId="0" applyNumberFormat="1" applyFont="1" applyFill="1" applyAlignment="1">
      <alignment/>
    </xf>
    <xf numFmtId="3" fontId="37" fillId="33" borderId="0" xfId="0" applyNumberFormat="1" applyFont="1" applyFill="1" applyAlignment="1">
      <alignment/>
    </xf>
    <xf numFmtId="4" fontId="9" fillId="33" borderId="35" xfId="0" applyNumberFormat="1" applyFont="1" applyFill="1" applyBorder="1" applyAlignment="1">
      <alignment/>
    </xf>
    <xf numFmtId="0" fontId="7" fillId="0" borderId="0" xfId="0" applyFont="1" applyAlignment="1">
      <alignment/>
    </xf>
    <xf numFmtId="0" fontId="20" fillId="33" borderId="24" xfId="0" applyFont="1" applyFill="1" applyBorder="1" applyAlignment="1">
      <alignment horizontal="left" vertical="top" wrapText="1"/>
    </xf>
    <xf numFmtId="49" fontId="20" fillId="33" borderId="10" xfId="0" applyNumberFormat="1" applyFont="1" applyFill="1" applyBorder="1" applyAlignment="1" applyProtection="1">
      <alignment horizontal="center" vertical="center"/>
      <protection/>
    </xf>
    <xf numFmtId="49" fontId="20" fillId="33" borderId="21" xfId="0" applyNumberFormat="1" applyFont="1" applyFill="1" applyBorder="1" applyAlignment="1" applyProtection="1">
      <alignment horizontal="center" vertical="center"/>
      <protection locked="0"/>
    </xf>
    <xf numFmtId="4" fontId="20" fillId="33" borderId="10" xfId="0" applyNumberFormat="1" applyFont="1" applyFill="1" applyBorder="1" applyAlignment="1">
      <alignment horizontal="center" vertical="center"/>
    </xf>
    <xf numFmtId="49" fontId="20" fillId="33" borderId="10" xfId="0" applyNumberFormat="1" applyFont="1" applyFill="1" applyBorder="1" applyAlignment="1">
      <alignment horizontal="center" vertical="center"/>
    </xf>
    <xf numFmtId="49" fontId="21" fillId="33" borderId="10" xfId="0" applyNumberFormat="1" applyFont="1" applyFill="1" applyBorder="1" applyAlignment="1" applyProtection="1">
      <alignment horizontal="center" vertical="center"/>
      <protection locked="0"/>
    </xf>
    <xf numFmtId="49" fontId="21" fillId="33" borderId="13" xfId="0" applyNumberFormat="1" applyFont="1" applyFill="1" applyBorder="1" applyAlignment="1">
      <alignment horizontal="center" vertical="center"/>
    </xf>
    <xf numFmtId="49" fontId="20" fillId="33" borderId="21" xfId="0" applyNumberFormat="1" applyFont="1" applyFill="1" applyBorder="1" applyAlignment="1">
      <alignment horizontal="center" vertical="center"/>
    </xf>
    <xf numFmtId="49" fontId="20" fillId="33" borderId="13" xfId="0" applyNumberFormat="1" applyFont="1" applyFill="1" applyBorder="1" applyAlignment="1">
      <alignment horizontal="center" vertical="center"/>
    </xf>
    <xf numFmtId="49" fontId="58" fillId="0" borderId="10"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47" fillId="0" borderId="10" xfId="0" applyNumberFormat="1" applyFont="1" applyFill="1" applyBorder="1" applyAlignment="1" applyProtection="1">
      <alignment horizontal="center" vertical="center"/>
      <protection locked="0"/>
    </xf>
    <xf numFmtId="49" fontId="47" fillId="0" borderId="13" xfId="0" applyNumberFormat="1" applyFont="1" applyFill="1" applyBorder="1" applyAlignment="1" applyProtection="1">
      <alignment horizontal="center" vertical="center"/>
      <protection locked="0"/>
    </xf>
    <xf numFmtId="4" fontId="58" fillId="33" borderId="10" xfId="0" applyNumberFormat="1" applyFont="1" applyFill="1" applyBorder="1" applyAlignment="1">
      <alignment horizontal="center" vertical="center"/>
    </xf>
    <xf numFmtId="49" fontId="8" fillId="33" borderId="10" xfId="0" applyNumberFormat="1" applyFont="1" applyFill="1" applyBorder="1" applyAlignment="1" applyProtection="1">
      <alignment horizontal="center" vertical="center"/>
      <protection locked="0"/>
    </xf>
    <xf numFmtId="49" fontId="8" fillId="33" borderId="13" xfId="0" applyNumberFormat="1" applyFont="1" applyFill="1" applyBorder="1" applyAlignment="1" applyProtection="1">
      <alignment horizontal="center" vertical="center"/>
      <protection locked="0"/>
    </xf>
    <xf numFmtId="49" fontId="20" fillId="33" borderId="24" xfId="0" applyNumberFormat="1" applyFont="1" applyFill="1" applyBorder="1" applyAlignment="1">
      <alignment horizontal="left" vertical="center" wrapText="1"/>
    </xf>
    <xf numFmtId="0" fontId="50" fillId="33" borderId="24" xfId="0" applyFont="1" applyFill="1" applyBorder="1" applyAlignment="1">
      <alignment horizontal="left" vertical="top"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1" fontId="22" fillId="0" borderId="39" xfId="0" applyNumberFormat="1" applyFont="1" applyBorder="1" applyAlignment="1">
      <alignment horizontal="center" vertical="top" wrapText="1"/>
    </xf>
    <xf numFmtId="1" fontId="22" fillId="0" borderId="40" xfId="0" applyNumberFormat="1" applyFont="1" applyBorder="1" applyAlignment="1">
      <alignment horizontal="center" wrapText="1"/>
    </xf>
    <xf numFmtId="0" fontId="22" fillId="0" borderId="39" xfId="0" applyFont="1" applyBorder="1" applyAlignment="1">
      <alignment horizontal="left" vertical="top" wrapText="1"/>
    </xf>
    <xf numFmtId="206" fontId="22" fillId="0" borderId="40" xfId="0" applyNumberFormat="1" applyFont="1" applyBorder="1" applyAlignment="1">
      <alignment horizontal="right" wrapText="1"/>
    </xf>
    <xf numFmtId="0" fontId="24" fillId="0" borderId="39" xfId="0" applyFont="1" applyBorder="1" applyAlignment="1">
      <alignment horizontal="left" vertical="top" wrapText="1"/>
    </xf>
    <xf numFmtId="0" fontId="22" fillId="0" borderId="41" xfId="0" applyFont="1" applyBorder="1" applyAlignment="1">
      <alignment horizontal="left" vertical="top" wrapText="1"/>
    </xf>
    <xf numFmtId="0" fontId="22" fillId="0" borderId="42" xfId="0" applyFont="1" applyBorder="1" applyAlignment="1">
      <alignment horizontal="center" wrapText="1"/>
    </xf>
    <xf numFmtId="206" fontId="22" fillId="0" borderId="42" xfId="0" applyNumberFormat="1" applyFont="1" applyBorder="1" applyAlignment="1">
      <alignment horizontal="right" wrapText="1"/>
    </xf>
    <xf numFmtId="206" fontId="22" fillId="0" borderId="43" xfId="0" applyNumberFormat="1" applyFont="1" applyBorder="1" applyAlignment="1">
      <alignment horizontal="right" wrapText="1"/>
    </xf>
    <xf numFmtId="49" fontId="58" fillId="0" borderId="1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13" xfId="0" applyNumberFormat="1" applyFont="1" applyFill="1" applyBorder="1" applyAlignment="1">
      <alignment horizontal="center" vertical="center"/>
    </xf>
    <xf numFmtId="194" fontId="9" fillId="33" borderId="25" xfId="236" applyNumberFormat="1" applyFont="1" applyFill="1" applyBorder="1" applyAlignment="1" applyProtection="1">
      <alignment horizontal="right"/>
      <protection hidden="1"/>
    </xf>
    <xf numFmtId="0" fontId="9" fillId="0" borderId="10" xfId="0" applyFont="1" applyBorder="1" applyAlignment="1">
      <alignment horizontal="justify" vertical="top" wrapText="1"/>
    </xf>
    <xf numFmtId="49" fontId="116" fillId="0" borderId="10" xfId="0" applyNumberFormat="1" applyFont="1" applyBorder="1" applyAlignment="1">
      <alignment horizontal="center" wrapText="1"/>
    </xf>
    <xf numFmtId="4" fontId="116" fillId="33" borderId="21" xfId="0" applyNumberFormat="1" applyFont="1" applyFill="1" applyBorder="1" applyAlignment="1">
      <alignment/>
    </xf>
    <xf numFmtId="3" fontId="116" fillId="33" borderId="21" xfId="0" applyNumberFormat="1" applyFont="1" applyFill="1" applyBorder="1" applyAlignment="1">
      <alignment/>
    </xf>
    <xf numFmtId="3" fontId="116" fillId="33" borderId="11" xfId="0" applyNumberFormat="1" applyFont="1" applyFill="1" applyBorder="1" applyAlignment="1">
      <alignment/>
    </xf>
    <xf numFmtId="49" fontId="117" fillId="0" borderId="10" xfId="0" applyNumberFormat="1" applyFont="1" applyBorder="1" applyAlignment="1">
      <alignment horizontal="center" wrapText="1"/>
    </xf>
    <xf numFmtId="4" fontId="117" fillId="33" borderId="21" xfId="0" applyNumberFormat="1" applyFont="1" applyFill="1" applyBorder="1" applyAlignment="1">
      <alignment/>
    </xf>
    <xf numFmtId="3" fontId="117" fillId="33" borderId="21" xfId="0" applyNumberFormat="1" applyFont="1" applyFill="1" applyBorder="1" applyAlignment="1">
      <alignment/>
    </xf>
    <xf numFmtId="3" fontId="117" fillId="33" borderId="11" xfId="0" applyNumberFormat="1" applyFont="1" applyFill="1" applyBorder="1" applyAlignment="1">
      <alignment/>
    </xf>
    <xf numFmtId="194" fontId="117" fillId="33" borderId="25" xfId="236" applyNumberFormat="1" applyFont="1" applyFill="1" applyBorder="1" applyAlignment="1" applyProtection="1">
      <alignment horizontal="right"/>
      <protection hidden="1"/>
    </xf>
    <xf numFmtId="0" fontId="116" fillId="0" borderId="10" xfId="0" applyFont="1" applyBorder="1" applyAlignment="1">
      <alignment horizontal="justify" vertical="top" wrapText="1"/>
    </xf>
    <xf numFmtId="194" fontId="9" fillId="33" borderId="21" xfId="200" applyNumberFormat="1" applyFont="1" applyFill="1" applyBorder="1" applyAlignment="1" applyProtection="1">
      <alignment horizontal="right"/>
      <protection hidden="1"/>
    </xf>
    <xf numFmtId="0" fontId="116" fillId="0" borderId="10" xfId="514" applyNumberFormat="1" applyFont="1" applyFill="1" applyBorder="1" applyAlignment="1" applyProtection="1">
      <alignment vertical="center" wrapText="1"/>
      <protection hidden="1"/>
    </xf>
    <xf numFmtId="0" fontId="118" fillId="0" borderId="10" xfId="0" applyFont="1" applyBorder="1" applyAlignment="1">
      <alignment wrapText="1"/>
    </xf>
    <xf numFmtId="0" fontId="119" fillId="0" borderId="10" xfId="0" applyFont="1" applyBorder="1" applyAlignment="1">
      <alignment horizontal="left" wrapText="1"/>
    </xf>
    <xf numFmtId="49" fontId="119" fillId="0" borderId="10" xfId="0" applyNumberFormat="1" applyFont="1" applyBorder="1" applyAlignment="1">
      <alignment horizontal="center" wrapText="1"/>
    </xf>
    <xf numFmtId="4" fontId="119" fillId="33" borderId="21" xfId="0" applyNumberFormat="1" applyFont="1" applyFill="1" applyBorder="1" applyAlignment="1">
      <alignment/>
    </xf>
    <xf numFmtId="3" fontId="111" fillId="33" borderId="10" xfId="0" applyNumberFormat="1" applyFont="1" applyFill="1" applyBorder="1" applyAlignment="1">
      <alignment/>
    </xf>
    <xf numFmtId="3" fontId="111" fillId="33" borderId="14" xfId="0" applyNumberFormat="1" applyFont="1" applyFill="1" applyBorder="1" applyAlignment="1">
      <alignment/>
    </xf>
    <xf numFmtId="194" fontId="119" fillId="33" borderId="13" xfId="228" applyNumberFormat="1" applyFont="1" applyFill="1" applyBorder="1" applyAlignment="1" applyProtection="1">
      <alignment horizontal="right"/>
      <protection hidden="1"/>
    </xf>
    <xf numFmtId="4" fontId="9" fillId="33" borderId="11" xfId="0" applyNumberFormat="1" applyFont="1" applyFill="1" applyBorder="1" applyAlignment="1">
      <alignment/>
    </xf>
    <xf numFmtId="0" fontId="120" fillId="0" borderId="13" xfId="515" applyNumberFormat="1" applyFont="1" applyFill="1" applyBorder="1" applyAlignment="1" applyProtection="1">
      <alignment wrapText="1"/>
      <protection hidden="1"/>
    </xf>
    <xf numFmtId="49" fontId="120" fillId="0" borderId="10" xfId="0" applyNumberFormat="1" applyFont="1" applyBorder="1" applyAlignment="1">
      <alignment horizontal="center" wrapText="1"/>
    </xf>
    <xf numFmtId="3" fontId="116" fillId="33" borderId="10" xfId="0" applyNumberFormat="1" applyFont="1" applyFill="1" applyBorder="1" applyAlignment="1">
      <alignment/>
    </xf>
    <xf numFmtId="3" fontId="116" fillId="33" borderId="14" xfId="0" applyNumberFormat="1" applyFont="1" applyFill="1" applyBorder="1" applyAlignment="1">
      <alignment/>
    </xf>
    <xf numFmtId="194" fontId="116" fillId="33" borderId="10" xfId="247" applyNumberFormat="1" applyFont="1" applyFill="1" applyBorder="1" applyAlignment="1" applyProtection="1">
      <alignment horizontal="right"/>
      <protection hidden="1"/>
    </xf>
    <xf numFmtId="194" fontId="116" fillId="33" borderId="21" xfId="247" applyNumberFormat="1" applyFont="1" applyFill="1" applyBorder="1" applyAlignment="1" applyProtection="1">
      <alignment horizontal="right"/>
      <protection hidden="1"/>
    </xf>
    <xf numFmtId="194" fontId="110" fillId="33" borderId="21" xfId="266" applyNumberFormat="1" applyFont="1" applyFill="1" applyBorder="1" applyAlignment="1" applyProtection="1">
      <alignment horizontal="right"/>
      <protection hidden="1"/>
    </xf>
    <xf numFmtId="3" fontId="110" fillId="33" borderId="10" xfId="0" applyNumberFormat="1" applyFont="1" applyFill="1" applyBorder="1" applyAlignment="1">
      <alignment/>
    </xf>
    <xf numFmtId="3" fontId="110" fillId="33" borderId="14" xfId="0" applyNumberFormat="1" applyFont="1" applyFill="1" applyBorder="1" applyAlignment="1">
      <alignment/>
    </xf>
    <xf numFmtId="4" fontId="110" fillId="33" borderId="21" xfId="0" applyNumberFormat="1" applyFont="1" applyFill="1" applyBorder="1" applyAlignment="1">
      <alignment/>
    </xf>
    <xf numFmtId="4" fontId="110" fillId="33" borderId="10" xfId="0" applyNumberFormat="1" applyFont="1" applyFill="1" applyBorder="1" applyAlignment="1">
      <alignment/>
    </xf>
    <xf numFmtId="4" fontId="121" fillId="33" borderId="10" xfId="0" applyNumberFormat="1" applyFont="1" applyFill="1" applyBorder="1" applyAlignment="1">
      <alignment/>
    </xf>
    <xf numFmtId="194" fontId="110" fillId="33" borderId="21" xfId="260" applyNumberFormat="1" applyFont="1" applyFill="1" applyBorder="1" applyAlignment="1" applyProtection="1">
      <alignment horizontal="right"/>
      <protection hidden="1"/>
    </xf>
    <xf numFmtId="4" fontId="33" fillId="33" borderId="21" xfId="516" applyNumberFormat="1" applyFont="1" applyFill="1" applyBorder="1" applyAlignment="1">
      <alignment/>
      <protection/>
    </xf>
    <xf numFmtId="0" fontId="110" fillId="0" borderId="10" xfId="0" applyFont="1" applyFill="1" applyBorder="1" applyAlignment="1">
      <alignment wrapText="1"/>
    </xf>
    <xf numFmtId="49" fontId="110" fillId="0" borderId="10" xfId="0" applyNumberFormat="1" applyFont="1" applyFill="1" applyBorder="1" applyAlignment="1">
      <alignment horizontal="center" wrapText="1"/>
    </xf>
    <xf numFmtId="194" fontId="110" fillId="0" borderId="21" xfId="514" applyNumberFormat="1" applyFont="1" applyFill="1" applyBorder="1" applyAlignment="1" applyProtection="1">
      <alignment horizontal="right"/>
      <protection hidden="1"/>
    </xf>
    <xf numFmtId="3" fontId="110" fillId="0" borderId="10" xfId="0" applyNumberFormat="1" applyFont="1" applyFill="1" applyBorder="1" applyAlignment="1">
      <alignment/>
    </xf>
    <xf numFmtId="3" fontId="110" fillId="0" borderId="14" xfId="0" applyNumberFormat="1" applyFont="1" applyFill="1" applyBorder="1" applyAlignment="1">
      <alignment/>
    </xf>
    <xf numFmtId="4" fontId="110" fillId="0" borderId="10" xfId="0" applyNumberFormat="1" applyFont="1" applyFill="1" applyBorder="1" applyAlignment="1">
      <alignment/>
    </xf>
    <xf numFmtId="194" fontId="110" fillId="0" borderId="21" xfId="263" applyNumberFormat="1" applyFont="1" applyFill="1" applyBorder="1" applyAlignment="1" applyProtection="1">
      <alignment horizontal="right"/>
      <protection hidden="1"/>
    </xf>
    <xf numFmtId="0" fontId="9" fillId="0" borderId="10" xfId="0" applyFont="1" applyFill="1" applyBorder="1" applyAlignment="1">
      <alignment wrapText="1"/>
    </xf>
    <xf numFmtId="49" fontId="32" fillId="0" borderId="10" xfId="0" applyNumberFormat="1" applyFont="1" applyFill="1" applyBorder="1" applyAlignment="1">
      <alignment horizontal="center" wrapText="1"/>
    </xf>
    <xf numFmtId="194" fontId="9" fillId="0" borderId="21" xfId="514" applyNumberFormat="1" applyFont="1" applyFill="1" applyBorder="1" applyAlignment="1" applyProtection="1">
      <alignment horizontal="right"/>
      <protection hidden="1"/>
    </xf>
    <xf numFmtId="3" fontId="33" fillId="0" borderId="10" xfId="0" applyNumberFormat="1" applyFont="1" applyFill="1" applyBorder="1" applyAlignment="1">
      <alignment/>
    </xf>
    <xf numFmtId="3" fontId="33" fillId="0" borderId="14" xfId="0" applyNumberFormat="1" applyFont="1" applyFill="1" applyBorder="1" applyAlignment="1">
      <alignment/>
    </xf>
    <xf numFmtId="4" fontId="32" fillId="0" borderId="10" xfId="0" applyNumberFormat="1" applyFont="1" applyFill="1" applyBorder="1" applyAlignment="1">
      <alignment/>
    </xf>
    <xf numFmtId="194" fontId="9" fillId="0" borderId="21" xfId="263" applyNumberFormat="1" applyFont="1" applyFill="1" applyBorder="1" applyAlignment="1" applyProtection="1">
      <alignment horizontal="right"/>
      <protection hidden="1"/>
    </xf>
    <xf numFmtId="0" fontId="20" fillId="0" borderId="0" xfId="0" applyFont="1" applyFill="1" applyAlignment="1">
      <alignment/>
    </xf>
    <xf numFmtId="3" fontId="20" fillId="0" borderId="0" xfId="0" applyNumberFormat="1" applyFont="1" applyFill="1" applyAlignment="1">
      <alignment vertical="top"/>
    </xf>
    <xf numFmtId="0" fontId="0" fillId="0" borderId="0" xfId="0" applyFont="1" applyFill="1" applyAlignment="1">
      <alignment/>
    </xf>
    <xf numFmtId="49" fontId="20" fillId="0" borderId="0" xfId="0" applyNumberFormat="1" applyFont="1" applyFill="1" applyAlignment="1">
      <alignment horizontal="left"/>
    </xf>
    <xf numFmtId="0" fontId="24" fillId="0" borderId="23" xfId="0" applyFont="1" applyFill="1" applyBorder="1" applyAlignment="1" applyProtection="1">
      <alignment horizontal="center" vertical="center" wrapText="1"/>
      <protection/>
    </xf>
    <xf numFmtId="49" fontId="21" fillId="0" borderId="15" xfId="0" applyNumberFormat="1" applyFont="1" applyFill="1" applyBorder="1" applyAlignment="1" applyProtection="1">
      <alignment horizontal="center" vertical="center" wrapText="1"/>
      <protection/>
    </xf>
    <xf numFmtId="49" fontId="24" fillId="0" borderId="15" xfId="0" applyNumberFormat="1" applyFont="1" applyFill="1" applyBorder="1" applyAlignment="1" applyProtection="1">
      <alignment horizontal="center" vertical="center" textRotation="90" wrapText="1"/>
      <protection/>
    </xf>
    <xf numFmtId="0" fontId="18" fillId="0" borderId="15" xfId="0" applyFont="1" applyFill="1" applyBorder="1" applyAlignment="1">
      <alignment/>
    </xf>
    <xf numFmtId="4" fontId="21" fillId="0" borderId="15" xfId="0" applyNumberFormat="1" applyFont="1" applyFill="1" applyBorder="1" applyAlignment="1">
      <alignment horizontal="center" vertical="center" wrapText="1"/>
    </xf>
    <xf numFmtId="3" fontId="21" fillId="0" borderId="44" xfId="0" applyNumberFormat="1" applyFont="1" applyFill="1" applyBorder="1" applyAlignment="1">
      <alignment horizontal="center" vertical="center" wrapText="1"/>
    </xf>
    <xf numFmtId="0" fontId="59" fillId="0" borderId="45" xfId="0" applyFont="1" applyFill="1" applyBorder="1" applyAlignment="1">
      <alignment horizontal="left" vertical="top" wrapText="1"/>
    </xf>
    <xf numFmtId="49" fontId="13" fillId="0" borderId="14" xfId="0" applyNumberFormat="1" applyFont="1" applyFill="1" applyBorder="1" applyAlignment="1" applyProtection="1">
      <alignment horizontal="center" vertical="center" wrapText="1"/>
      <protection/>
    </xf>
    <xf numFmtId="49" fontId="3" fillId="0" borderId="46" xfId="0" applyNumberFormat="1" applyFont="1" applyFill="1" applyBorder="1" applyAlignment="1">
      <alignment horizontal="center" vertical="center"/>
    </xf>
    <xf numFmtId="4" fontId="3" fillId="0" borderId="46" xfId="0" applyNumberFormat="1" applyFont="1" applyFill="1" applyBorder="1" applyAlignment="1">
      <alignment horizontal="center" vertical="center"/>
    </xf>
    <xf numFmtId="3" fontId="21" fillId="0" borderId="47" xfId="0" applyNumberFormat="1" applyFont="1" applyFill="1" applyBorder="1" applyAlignment="1">
      <alignment horizontal="center" vertical="center" wrapText="1"/>
    </xf>
    <xf numFmtId="0" fontId="51" fillId="0" borderId="24" xfId="0" applyFont="1" applyFill="1" applyBorder="1" applyAlignment="1">
      <alignment horizontal="left" vertical="top" wrapText="1"/>
    </xf>
    <xf numFmtId="49" fontId="21" fillId="0" borderId="10" xfId="0" applyNumberFormat="1" applyFont="1" applyFill="1" applyBorder="1" applyAlignment="1" applyProtection="1">
      <alignment horizontal="center" vertical="center" wrapText="1"/>
      <protection/>
    </xf>
    <xf numFmtId="49" fontId="26" fillId="0" borderId="10" xfId="0" applyNumberFormat="1" applyFont="1" applyFill="1" applyBorder="1" applyAlignment="1" applyProtection="1">
      <alignment horizontal="center" vertical="center"/>
      <protection/>
    </xf>
    <xf numFmtId="49" fontId="26" fillId="0" borderId="10" xfId="0" applyNumberFormat="1" applyFont="1" applyFill="1" applyBorder="1" applyAlignment="1" applyProtection="1">
      <alignment horizontal="center" vertical="center"/>
      <protection locked="0"/>
    </xf>
    <xf numFmtId="4" fontId="26" fillId="0" borderId="10" xfId="0" applyNumberFormat="1" applyFont="1" applyFill="1" applyBorder="1" applyAlignment="1">
      <alignment horizontal="center" vertical="center"/>
    </xf>
    <xf numFmtId="3" fontId="21" fillId="0" borderId="48" xfId="0" applyNumberFormat="1" applyFont="1" applyFill="1" applyBorder="1" applyAlignment="1">
      <alignment horizontal="center" vertical="center" wrapText="1"/>
    </xf>
    <xf numFmtId="49" fontId="52" fillId="0" borderId="24" xfId="0" applyNumberFormat="1" applyFont="1" applyFill="1" applyBorder="1" applyAlignment="1">
      <alignment horizontal="left" vertical="center" wrapText="1"/>
    </xf>
    <xf numFmtId="49" fontId="27" fillId="0" borderId="10" xfId="0" applyNumberFormat="1" applyFont="1" applyFill="1" applyBorder="1" applyAlignment="1" applyProtection="1">
      <alignment horizontal="center" vertical="center"/>
      <protection/>
    </xf>
    <xf numFmtId="49" fontId="27" fillId="0" borderId="10" xfId="0" applyNumberFormat="1" applyFont="1" applyFill="1" applyBorder="1" applyAlignment="1" applyProtection="1">
      <alignment horizontal="center" vertical="center"/>
      <protection locked="0"/>
    </xf>
    <xf numFmtId="4" fontId="27" fillId="0" borderId="10" xfId="0" applyNumberFormat="1" applyFont="1" applyFill="1" applyBorder="1" applyAlignment="1">
      <alignment horizontal="center" vertical="center"/>
    </xf>
    <xf numFmtId="49" fontId="50" fillId="0" borderId="24" xfId="0" applyNumberFormat="1" applyFont="1" applyFill="1" applyBorder="1" applyAlignment="1">
      <alignment horizontal="left" vertical="center" wrapText="1"/>
    </xf>
    <xf numFmtId="49" fontId="20" fillId="0" borderId="10" xfId="0" applyNumberFormat="1" applyFont="1" applyFill="1" applyBorder="1" applyAlignment="1" applyProtection="1">
      <alignment horizontal="center" vertical="center"/>
      <protection/>
    </xf>
    <xf numFmtId="49" fontId="20" fillId="0" borderId="10" xfId="0" applyNumberFormat="1" applyFont="1" applyFill="1" applyBorder="1" applyAlignment="1" applyProtection="1">
      <alignment horizontal="center" vertical="center"/>
      <protection locked="0"/>
    </xf>
    <xf numFmtId="4" fontId="20" fillId="0" borderId="10" xfId="0" applyNumberFormat="1" applyFont="1" applyFill="1" applyBorder="1" applyAlignment="1">
      <alignment horizontal="center" vertical="center"/>
    </xf>
    <xf numFmtId="0" fontId="52" fillId="0" borderId="24" xfId="0" applyFont="1" applyFill="1" applyBorder="1" applyAlignment="1">
      <alignment horizontal="left" vertical="top" wrapText="1"/>
    </xf>
    <xf numFmtId="4" fontId="0" fillId="0" borderId="0" xfId="0" applyNumberFormat="1" applyFont="1" applyFill="1" applyAlignment="1">
      <alignment/>
    </xf>
    <xf numFmtId="0" fontId="52" fillId="0" borderId="24" xfId="0" applyFont="1" applyFill="1" applyBorder="1" applyAlignment="1">
      <alignment wrapText="1"/>
    </xf>
    <xf numFmtId="0" fontId="53" fillId="0" borderId="24" xfId="0" applyFont="1" applyFill="1" applyBorder="1" applyAlignment="1">
      <alignment wrapText="1"/>
    </xf>
    <xf numFmtId="49" fontId="28" fillId="0" borderId="10"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locked="0"/>
    </xf>
    <xf numFmtId="0" fontId="60" fillId="0" borderId="19" xfId="0" applyFont="1" applyBorder="1" applyAlignment="1">
      <alignment horizontal="left" vertical="top" wrapText="1"/>
    </xf>
    <xf numFmtId="188" fontId="52" fillId="0" borderId="24" xfId="0" applyNumberFormat="1" applyFont="1" applyFill="1" applyBorder="1" applyAlignment="1">
      <alignment horizontal="left" vertical="center" wrapText="1"/>
    </xf>
    <xf numFmtId="49" fontId="122" fillId="0" borderId="10" xfId="0" applyNumberFormat="1" applyFont="1" applyFill="1" applyBorder="1" applyAlignment="1" applyProtection="1">
      <alignment horizontal="center" vertical="center"/>
      <protection/>
    </xf>
    <xf numFmtId="49" fontId="122" fillId="0" borderId="10" xfId="0" applyNumberFormat="1" applyFont="1" applyFill="1" applyBorder="1" applyAlignment="1" applyProtection="1">
      <alignment horizontal="center" vertical="center"/>
      <protection locked="0"/>
    </xf>
    <xf numFmtId="188" fontId="50" fillId="0" borderId="24" xfId="0" applyNumberFormat="1" applyFont="1" applyFill="1" applyBorder="1" applyAlignment="1">
      <alignment horizontal="left" vertical="center" wrapText="1"/>
    </xf>
    <xf numFmtId="49" fontId="123" fillId="0" borderId="24" xfId="0" applyNumberFormat="1" applyFont="1" applyFill="1" applyBorder="1" applyAlignment="1">
      <alignment horizontal="left" vertical="center" wrapText="1"/>
    </xf>
    <xf numFmtId="49" fontId="124" fillId="0" borderId="10" xfId="0" applyNumberFormat="1" applyFont="1" applyFill="1" applyBorder="1" applyAlignment="1" applyProtection="1">
      <alignment horizontal="center" vertical="center" wrapText="1"/>
      <protection/>
    </xf>
    <xf numFmtId="49" fontId="125" fillId="0" borderId="10" xfId="0" applyNumberFormat="1" applyFont="1" applyFill="1" applyBorder="1" applyAlignment="1" applyProtection="1">
      <alignment horizontal="center" vertical="center"/>
      <protection/>
    </xf>
    <xf numFmtId="49" fontId="125" fillId="0" borderId="10" xfId="0" applyNumberFormat="1" applyFont="1" applyFill="1" applyBorder="1" applyAlignment="1" applyProtection="1">
      <alignment horizontal="center" vertical="center"/>
      <protection locked="0"/>
    </xf>
    <xf numFmtId="4" fontId="125" fillId="0" borderId="10" xfId="0" applyNumberFormat="1" applyFont="1" applyFill="1" applyBorder="1" applyAlignment="1">
      <alignment horizontal="center" vertical="center"/>
    </xf>
    <xf numFmtId="49" fontId="126" fillId="0" borderId="10" xfId="0" applyNumberFormat="1" applyFont="1" applyFill="1" applyBorder="1" applyAlignment="1" applyProtection="1">
      <alignment horizontal="center" vertical="center"/>
      <protection locked="0"/>
    </xf>
    <xf numFmtId="49" fontId="59" fillId="0" borderId="24" xfId="0" applyNumberFormat="1" applyFont="1" applyFill="1" applyBorder="1" applyAlignment="1">
      <alignment horizontal="left" vertical="center" wrapText="1"/>
    </xf>
    <xf numFmtId="49" fontId="46" fillId="0" borderId="10" xfId="0" applyNumberFormat="1" applyFont="1" applyFill="1" applyBorder="1" applyAlignment="1" applyProtection="1">
      <alignment horizontal="center" vertical="center" wrapText="1"/>
      <protection/>
    </xf>
    <xf numFmtId="49" fontId="46" fillId="0" borderId="1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 fontId="3" fillId="0" borderId="10" xfId="0" applyNumberFormat="1" applyFont="1" applyFill="1" applyBorder="1" applyAlignment="1">
      <alignment horizontal="center" vertical="center"/>
    </xf>
    <xf numFmtId="0" fontId="61" fillId="0" borderId="24" xfId="0" applyFont="1" applyFill="1" applyBorder="1" applyAlignment="1">
      <alignment horizontal="left" vertical="top" wrapText="1"/>
    </xf>
    <xf numFmtId="49" fontId="25" fillId="0" borderId="10" xfId="0" applyNumberFormat="1" applyFont="1" applyFill="1" applyBorder="1" applyAlignment="1" applyProtection="1">
      <alignment horizontal="center" vertical="center"/>
      <protection locked="0"/>
    </xf>
    <xf numFmtId="49" fontId="61" fillId="0" borderId="24" xfId="0" applyNumberFormat="1" applyFont="1" applyFill="1" applyBorder="1" applyAlignment="1">
      <alignment horizontal="left" vertical="center" wrapText="1"/>
    </xf>
    <xf numFmtId="49" fontId="127" fillId="0" borderId="10" xfId="0" applyNumberFormat="1" applyFont="1" applyFill="1" applyBorder="1" applyAlignment="1" applyProtection="1">
      <alignment horizontal="center" vertical="center"/>
      <protection locked="0"/>
    </xf>
    <xf numFmtId="49" fontId="128" fillId="0" borderId="24" xfId="0" applyNumberFormat="1" applyFont="1" applyFill="1" applyBorder="1" applyAlignment="1">
      <alignment horizontal="left" vertical="center" wrapText="1"/>
    </xf>
    <xf numFmtId="4" fontId="122" fillId="0" borderId="10" xfId="0" applyNumberFormat="1" applyFont="1" applyFill="1" applyBorder="1" applyAlignment="1">
      <alignment horizontal="center" vertical="center"/>
    </xf>
    <xf numFmtId="49" fontId="129" fillId="0" borderId="24" xfId="0" applyNumberFormat="1" applyFont="1" applyFill="1" applyBorder="1" applyAlignment="1">
      <alignment horizontal="left" vertical="center" wrapText="1"/>
    </xf>
    <xf numFmtId="49" fontId="20" fillId="0" borderId="10" xfId="0" applyNumberFormat="1" applyFont="1" applyFill="1" applyBorder="1" applyAlignment="1">
      <alignment horizontal="center" vertical="center"/>
    </xf>
    <xf numFmtId="49" fontId="51" fillId="0" borderId="24" xfId="0" applyNumberFormat="1" applyFont="1" applyFill="1" applyBorder="1" applyAlignment="1">
      <alignment horizontal="left" vertical="center" wrapText="1"/>
    </xf>
    <xf numFmtId="49" fontId="20" fillId="0" borderId="35" xfId="0" applyNumberFormat="1" applyFont="1" applyFill="1" applyBorder="1" applyAlignment="1" applyProtection="1">
      <alignment horizontal="center" vertical="center"/>
      <protection locked="0"/>
    </xf>
    <xf numFmtId="0" fontId="130" fillId="0" borderId="24" xfId="0" applyFont="1" applyFill="1" applyBorder="1" applyAlignment="1">
      <alignment wrapText="1"/>
    </xf>
    <xf numFmtId="49" fontId="131" fillId="0" borderId="10" xfId="0" applyNumberFormat="1" applyFont="1" applyFill="1" applyBorder="1" applyAlignment="1" applyProtection="1">
      <alignment horizontal="center" vertical="top" wrapText="1"/>
      <protection/>
    </xf>
    <xf numFmtId="49" fontId="132" fillId="0" borderId="10" xfId="0" applyNumberFormat="1" applyFont="1" applyFill="1" applyBorder="1" applyAlignment="1" applyProtection="1">
      <alignment horizontal="center" vertical="top"/>
      <protection locked="0"/>
    </xf>
    <xf numFmtId="49" fontId="132" fillId="0" borderId="46" xfId="0" applyNumberFormat="1" applyFont="1" applyFill="1" applyBorder="1" applyAlignment="1" applyProtection="1">
      <alignment horizontal="center" vertical="top"/>
      <protection locked="0"/>
    </xf>
    <xf numFmtId="4" fontId="132" fillId="0" borderId="10" xfId="0" applyNumberFormat="1" applyFont="1" applyFill="1" applyBorder="1" applyAlignment="1">
      <alignment horizontal="center" vertical="top"/>
    </xf>
    <xf numFmtId="0" fontId="128" fillId="0" borderId="24" xfId="0" applyFont="1" applyFill="1" applyBorder="1" applyAlignment="1">
      <alignment wrapText="1"/>
    </xf>
    <xf numFmtId="49" fontId="133" fillId="0" borderId="10" xfId="0" applyNumberFormat="1" applyFont="1" applyFill="1" applyBorder="1" applyAlignment="1" applyProtection="1">
      <alignment horizontal="center" vertical="top" wrapText="1"/>
      <protection/>
    </xf>
    <xf numFmtId="49" fontId="122" fillId="0" borderId="10" xfId="0" applyNumberFormat="1" applyFont="1" applyFill="1" applyBorder="1" applyAlignment="1" applyProtection="1">
      <alignment horizontal="center" vertical="top"/>
      <protection locked="0"/>
    </xf>
    <xf numFmtId="4" fontId="27" fillId="0" borderId="10" xfId="0" applyNumberFormat="1" applyFont="1" applyFill="1" applyBorder="1" applyAlignment="1">
      <alignment horizontal="center" vertical="top"/>
    </xf>
    <xf numFmtId="49" fontId="20" fillId="0" borderId="10" xfId="0" applyNumberFormat="1" applyFont="1" applyFill="1" applyBorder="1" applyAlignment="1" applyProtection="1">
      <alignment horizontal="center" vertical="top"/>
      <protection locked="0"/>
    </xf>
    <xf numFmtId="0" fontId="59" fillId="0" borderId="24" xfId="0" applyFont="1" applyFill="1" applyBorder="1" applyAlignment="1">
      <alignment horizontal="left" vertical="top" wrapText="1"/>
    </xf>
    <xf numFmtId="49" fontId="25" fillId="0" borderId="10" xfId="0" applyNumberFormat="1" applyFont="1" applyFill="1" applyBorder="1" applyAlignment="1" applyProtection="1">
      <alignment horizontal="center" vertical="center" wrapText="1"/>
      <protection/>
    </xf>
    <xf numFmtId="49" fontId="25" fillId="0" borderId="10" xfId="0" applyNumberFormat="1" applyFont="1" applyFill="1" applyBorder="1" applyAlignment="1" applyProtection="1">
      <alignment horizontal="center" vertical="top"/>
      <protection locked="0"/>
    </xf>
    <xf numFmtId="4" fontId="25" fillId="0" borderId="10" xfId="0" applyNumberFormat="1" applyFont="1" applyFill="1" applyBorder="1" applyAlignment="1">
      <alignment horizontal="center" vertical="center"/>
    </xf>
    <xf numFmtId="0" fontId="62" fillId="0" borderId="24" xfId="0" applyFont="1" applyFill="1" applyBorder="1" applyAlignment="1">
      <alignment horizontal="left" vertical="top" wrapText="1"/>
    </xf>
    <xf numFmtId="49" fontId="26"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49" fontId="122" fillId="0" borderId="10" xfId="0" applyNumberFormat="1" applyFont="1" applyFill="1" applyBorder="1" applyAlignment="1">
      <alignment horizontal="center" vertical="center"/>
    </xf>
    <xf numFmtId="49" fontId="134" fillId="0" borderId="10" xfId="0" applyNumberFormat="1" applyFont="1" applyFill="1" applyBorder="1" applyAlignment="1" applyProtection="1">
      <alignment horizontal="center" vertical="center" wrapText="1"/>
      <protection/>
    </xf>
    <xf numFmtId="3" fontId="133" fillId="0" borderId="48" xfId="0" applyNumberFormat="1" applyFont="1" applyFill="1" applyBorder="1" applyAlignment="1">
      <alignment horizontal="center" vertical="center" wrapText="1"/>
    </xf>
    <xf numFmtId="0" fontId="63" fillId="0" borderId="24" xfId="0" applyFont="1" applyFill="1" applyBorder="1" applyAlignment="1">
      <alignment horizontal="left" vertical="top" wrapText="1"/>
    </xf>
    <xf numFmtId="49" fontId="47" fillId="0" borderId="10" xfId="0" applyNumberFormat="1" applyFont="1" applyFill="1" applyBorder="1" applyAlignment="1" applyProtection="1">
      <alignment horizontal="center" vertical="center" wrapText="1"/>
      <protection/>
    </xf>
    <xf numFmtId="49" fontId="45" fillId="0" borderId="10" xfId="0" applyNumberFormat="1" applyFont="1" applyFill="1" applyBorder="1" applyAlignment="1" applyProtection="1">
      <alignment horizontal="center" vertical="center"/>
      <protection locked="0"/>
    </xf>
    <xf numFmtId="4" fontId="45" fillId="0" borderId="10" xfId="0" applyNumberFormat="1" applyFont="1" applyFill="1" applyBorder="1" applyAlignment="1">
      <alignment horizontal="center" vertical="center"/>
    </xf>
    <xf numFmtId="49" fontId="30" fillId="0" borderId="10" xfId="0" applyNumberFormat="1" applyFont="1" applyFill="1" applyBorder="1" applyAlignment="1" applyProtection="1">
      <alignment horizontal="center" vertical="center"/>
      <protection locked="0"/>
    </xf>
    <xf numFmtId="0" fontId="64" fillId="0" borderId="24" xfId="0" applyFont="1" applyFill="1" applyBorder="1" applyAlignment="1">
      <alignment horizontal="left" vertical="top" wrapText="1"/>
    </xf>
    <xf numFmtId="49" fontId="23" fillId="0" borderId="10" xfId="0" applyNumberFormat="1" applyFont="1" applyFill="1" applyBorder="1" applyAlignment="1" applyProtection="1">
      <alignment horizontal="center" vertical="center"/>
      <protection locked="0"/>
    </xf>
    <xf numFmtId="4" fontId="23" fillId="0" borderId="10" xfId="0" applyNumberFormat="1" applyFont="1" applyFill="1" applyBorder="1" applyAlignment="1">
      <alignment horizontal="center" vertical="center"/>
    </xf>
    <xf numFmtId="0" fontId="50" fillId="0" borderId="24" xfId="0" applyFont="1" applyFill="1" applyBorder="1" applyAlignment="1">
      <alignment horizontal="left" vertical="top" wrapText="1"/>
    </xf>
    <xf numFmtId="49" fontId="30" fillId="0" borderId="10" xfId="0" applyNumberFormat="1" applyFont="1" applyFill="1" applyBorder="1" applyAlignment="1" applyProtection="1">
      <alignment horizontal="center" vertical="center" wrapText="1"/>
      <protection/>
    </xf>
    <xf numFmtId="49" fontId="23" fillId="0" borderId="10" xfId="0" applyNumberFormat="1" applyFont="1" applyFill="1" applyBorder="1" applyAlignment="1">
      <alignment horizontal="center" vertical="center"/>
    </xf>
    <xf numFmtId="49" fontId="48" fillId="0" borderId="10" xfId="0" applyNumberFormat="1" applyFont="1" applyFill="1" applyBorder="1" applyAlignment="1">
      <alignment horizontal="center" vertical="center"/>
    </xf>
    <xf numFmtId="49" fontId="48" fillId="0" borderId="10" xfId="0" applyNumberFormat="1" applyFont="1" applyFill="1" applyBorder="1" applyAlignment="1" applyProtection="1">
      <alignment horizontal="center" vertical="center"/>
      <protection locked="0"/>
    </xf>
    <xf numFmtId="4" fontId="49" fillId="0" borderId="10" xfId="0" applyNumberFormat="1" applyFont="1" applyFill="1" applyBorder="1" applyAlignment="1">
      <alignment horizontal="center" vertical="center"/>
    </xf>
    <xf numFmtId="49" fontId="125" fillId="0" borderId="10" xfId="0" applyNumberFormat="1" applyFont="1" applyFill="1" applyBorder="1" applyAlignment="1">
      <alignment horizontal="center" vertical="center"/>
    </xf>
    <xf numFmtId="0" fontId="123" fillId="0" borderId="24" xfId="0" applyFont="1" applyFill="1" applyBorder="1" applyAlignment="1">
      <alignment horizontal="left" vertical="top" wrapText="1"/>
    </xf>
    <xf numFmtId="0" fontId="50" fillId="0" borderId="24" xfId="0" applyFont="1" applyFill="1" applyBorder="1" applyAlignment="1">
      <alignment horizontal="left" wrapText="1"/>
    </xf>
    <xf numFmtId="0" fontId="123" fillId="0" borderId="24" xfId="0" applyFont="1" applyFill="1" applyBorder="1" applyAlignment="1">
      <alignment wrapText="1"/>
    </xf>
    <xf numFmtId="49" fontId="50" fillId="0" borderId="24" xfId="0" applyNumberFormat="1" applyFont="1" applyFill="1" applyBorder="1" applyAlignment="1">
      <alignment vertical="center" wrapText="1"/>
    </xf>
    <xf numFmtId="0" fontId="62" fillId="0" borderId="24"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protection/>
    </xf>
    <xf numFmtId="4" fontId="29" fillId="0" borderId="10" xfId="0" applyNumberFormat="1" applyFont="1" applyFill="1" applyBorder="1" applyAlignment="1">
      <alignment horizontal="center" vertical="center"/>
    </xf>
    <xf numFmtId="49" fontId="135" fillId="0" borderId="10" xfId="0" applyNumberFormat="1" applyFont="1" applyFill="1" applyBorder="1" applyAlignment="1" applyProtection="1">
      <alignment horizontal="center" vertical="center"/>
      <protection locked="0"/>
    </xf>
    <xf numFmtId="4" fontId="135"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protection/>
    </xf>
    <xf numFmtId="0" fontId="50" fillId="0" borderId="24" xfId="0" applyNumberFormat="1" applyFont="1" applyFill="1" applyBorder="1" applyAlignment="1">
      <alignment horizontal="left" vertical="top" wrapText="1"/>
    </xf>
    <xf numFmtId="0" fontId="52" fillId="0" borderId="24" xfId="0" applyNumberFormat="1" applyFont="1" applyFill="1" applyBorder="1" applyAlignment="1">
      <alignment horizontal="left" vertical="center" wrapText="1"/>
    </xf>
    <xf numFmtId="49" fontId="29" fillId="0" borderId="10" xfId="0" applyNumberFormat="1" applyFont="1" applyFill="1" applyBorder="1" applyAlignment="1" applyProtection="1">
      <alignment horizontal="center" vertical="center"/>
      <protection locked="0"/>
    </xf>
    <xf numFmtId="0" fontId="52" fillId="0" borderId="24" xfId="0" applyNumberFormat="1" applyFont="1" applyFill="1" applyBorder="1" applyAlignment="1">
      <alignment horizontal="left" vertical="top" wrapText="1"/>
    </xf>
    <xf numFmtId="49" fontId="25" fillId="0" borderId="10" xfId="0" applyNumberFormat="1" applyFont="1" applyFill="1" applyBorder="1" applyAlignment="1">
      <alignment horizontal="center" vertical="center"/>
    </xf>
    <xf numFmtId="49" fontId="136" fillId="0" borderId="24" xfId="0" applyNumberFormat="1" applyFont="1" applyFill="1" applyBorder="1" applyAlignment="1">
      <alignment horizontal="left" vertical="center" wrapText="1"/>
    </xf>
    <xf numFmtId="49" fontId="137" fillId="0" borderId="10" xfId="0" applyNumberFormat="1" applyFont="1" applyFill="1" applyBorder="1" applyAlignment="1" applyProtection="1">
      <alignment horizontal="center" vertical="center" wrapText="1"/>
      <protection/>
    </xf>
    <xf numFmtId="49" fontId="127" fillId="0" borderId="10" xfId="0" applyNumberFormat="1" applyFont="1" applyFill="1" applyBorder="1" applyAlignment="1">
      <alignment horizontal="center" vertical="center"/>
    </xf>
    <xf numFmtId="4" fontId="127" fillId="0" borderId="10" xfId="0" applyNumberFormat="1" applyFont="1" applyFill="1" applyBorder="1" applyAlignment="1">
      <alignment horizontal="center" vertical="center"/>
    </xf>
    <xf numFmtId="49" fontId="25" fillId="0" borderId="46" xfId="0" applyNumberFormat="1" applyFont="1" applyFill="1" applyBorder="1" applyAlignment="1" applyProtection="1">
      <alignment horizontal="center" vertical="center"/>
      <protection locked="0"/>
    </xf>
    <xf numFmtId="49" fontId="25" fillId="0" borderId="46" xfId="0" applyNumberFormat="1" applyFont="1" applyFill="1" applyBorder="1" applyAlignment="1">
      <alignment horizontal="center" vertical="center"/>
    </xf>
    <xf numFmtId="0" fontId="64" fillId="0" borderId="24" xfId="0" applyFont="1" applyFill="1" applyBorder="1" applyAlignment="1">
      <alignment wrapText="1"/>
    </xf>
    <xf numFmtId="49" fontId="31" fillId="0" borderId="10" xfId="0" applyNumberFormat="1" applyFont="1" applyFill="1" applyBorder="1" applyAlignment="1" applyProtection="1">
      <alignment horizontal="center" vertical="center"/>
      <protection/>
    </xf>
    <xf numFmtId="49" fontId="31" fillId="0" borderId="10" xfId="0" applyNumberFormat="1" applyFont="1" applyFill="1" applyBorder="1" applyAlignment="1" applyProtection="1">
      <alignment horizontal="center" vertical="center"/>
      <protection locked="0"/>
    </xf>
    <xf numFmtId="0" fontId="59" fillId="0" borderId="24" xfId="0" applyFont="1" applyFill="1" applyBorder="1" applyAlignment="1">
      <alignment horizontal="left" wrapText="1"/>
    </xf>
    <xf numFmtId="49" fontId="25" fillId="0" borderId="10"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protection/>
    </xf>
    <xf numFmtId="49" fontId="3" fillId="0" borderId="10" xfId="0" applyNumberFormat="1" applyFont="1" applyFill="1" applyBorder="1" applyAlignment="1" applyProtection="1">
      <alignment horizontal="center"/>
      <protection locked="0"/>
    </xf>
    <xf numFmtId="4" fontId="3" fillId="0" borderId="10" xfId="0" applyNumberFormat="1" applyFont="1" applyFill="1" applyBorder="1" applyAlignment="1">
      <alignment horizontal="center"/>
    </xf>
    <xf numFmtId="3" fontId="21" fillId="0" borderId="48" xfId="0" applyNumberFormat="1" applyFont="1" applyFill="1" applyBorder="1" applyAlignment="1">
      <alignment horizontal="center" wrapText="1"/>
    </xf>
    <xf numFmtId="49" fontId="25" fillId="0" borderId="10" xfId="0" applyNumberFormat="1" applyFont="1" applyFill="1" applyBorder="1" applyAlignment="1" applyProtection="1">
      <alignment horizontal="center" vertical="center"/>
      <protection/>
    </xf>
    <xf numFmtId="1" fontId="52" fillId="0" borderId="24"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50" fillId="0" borderId="49" xfId="0" applyFont="1" applyFill="1" applyBorder="1" applyAlignment="1">
      <alignment horizontal="left" vertical="top" wrapText="1"/>
    </xf>
    <xf numFmtId="49" fontId="21" fillId="0" borderId="35" xfId="0" applyNumberFormat="1" applyFont="1" applyFill="1" applyBorder="1" applyAlignment="1" applyProtection="1">
      <alignment horizontal="center" vertical="center" wrapText="1"/>
      <protection/>
    </xf>
    <xf numFmtId="49" fontId="20" fillId="0" borderId="35" xfId="0" applyNumberFormat="1" applyFont="1" applyFill="1" applyBorder="1" applyAlignment="1" applyProtection="1">
      <alignment horizontal="center" vertical="center"/>
      <protection/>
    </xf>
    <xf numFmtId="49" fontId="20" fillId="0" borderId="35" xfId="0" applyNumberFormat="1" applyFont="1" applyFill="1" applyBorder="1" applyAlignment="1">
      <alignment horizontal="center" vertical="center" wrapText="1"/>
    </xf>
    <xf numFmtId="4" fontId="20" fillId="0" borderId="35" xfId="0" applyNumberFormat="1" applyFont="1" applyFill="1" applyBorder="1" applyAlignment="1">
      <alignment horizontal="center" vertical="center"/>
    </xf>
    <xf numFmtId="3" fontId="21" fillId="0" borderId="50" xfId="0" applyNumberFormat="1" applyFont="1" applyFill="1" applyBorder="1" applyAlignment="1">
      <alignment horizontal="center" vertical="center" wrapText="1"/>
    </xf>
    <xf numFmtId="0" fontId="59" fillId="0" borderId="23" xfId="0" applyFont="1" applyFill="1" applyBorder="1" applyAlignment="1" applyProtection="1">
      <alignment horizontal="right" vertical="top" wrapText="1"/>
      <protection/>
    </xf>
    <xf numFmtId="49" fontId="3" fillId="0" borderId="15" xfId="0" applyNumberFormat="1" applyFont="1" applyFill="1" applyBorder="1" applyAlignment="1" applyProtection="1">
      <alignment horizontal="center" vertical="center" wrapText="1"/>
      <protection/>
    </xf>
    <xf numFmtId="49" fontId="3" fillId="0" borderId="15" xfId="0" applyNumberFormat="1" applyFont="1" applyFill="1" applyBorder="1" applyAlignment="1">
      <alignment horizontal="center" vertical="center"/>
    </xf>
    <xf numFmtId="4" fontId="3" fillId="0" borderId="15" xfId="0" applyNumberFormat="1" applyFont="1" applyFill="1" applyBorder="1" applyAlignment="1">
      <alignment horizontal="center" vertical="center"/>
    </xf>
    <xf numFmtId="4" fontId="20" fillId="0" borderId="10" xfId="0" applyNumberFormat="1" applyFont="1" applyBorder="1" applyAlignment="1">
      <alignment/>
    </xf>
    <xf numFmtId="3" fontId="21" fillId="0" borderId="10" xfId="0" applyNumberFormat="1" applyFont="1" applyFill="1" applyBorder="1" applyAlignment="1">
      <alignment horizontal="center" vertical="center" wrapText="1"/>
    </xf>
    <xf numFmtId="4" fontId="20" fillId="33" borderId="10" xfId="0" applyNumberFormat="1" applyFont="1" applyFill="1" applyBorder="1" applyAlignment="1">
      <alignment/>
    </xf>
    <xf numFmtId="3" fontId="21" fillId="33" borderId="10" xfId="0" applyNumberFormat="1" applyFont="1" applyFill="1" applyBorder="1" applyAlignment="1">
      <alignment horizontal="center" vertical="center" wrapText="1"/>
    </xf>
    <xf numFmtId="0" fontId="20" fillId="0" borderId="10" xfId="0" applyFont="1" applyBorder="1" applyAlignment="1">
      <alignment/>
    </xf>
    <xf numFmtId="49" fontId="138" fillId="0" borderId="24" xfId="0" applyNumberFormat="1" applyFont="1" applyFill="1" applyBorder="1" applyAlignment="1">
      <alignment horizontal="left" vertical="center" wrapText="1"/>
    </xf>
    <xf numFmtId="49" fontId="139" fillId="0" borderId="10" xfId="0" applyNumberFormat="1" applyFont="1" applyFill="1" applyBorder="1" applyAlignment="1" applyProtection="1">
      <alignment horizontal="center" vertical="center"/>
      <protection/>
    </xf>
    <xf numFmtId="49" fontId="139" fillId="0" borderId="10" xfId="0" applyNumberFormat="1" applyFont="1" applyFill="1" applyBorder="1" applyAlignment="1" applyProtection="1">
      <alignment horizontal="center" vertical="center"/>
      <protection locked="0"/>
    </xf>
    <xf numFmtId="3" fontId="140" fillId="0" borderId="48" xfId="0" applyNumberFormat="1" applyFont="1" applyFill="1" applyBorder="1" applyAlignment="1">
      <alignment horizontal="center" vertical="center" wrapText="1"/>
    </xf>
    <xf numFmtId="3" fontId="124" fillId="0" borderId="48" xfId="0" applyNumberFormat="1" applyFont="1" applyFill="1" applyBorder="1" applyAlignment="1">
      <alignment horizontal="center" vertical="center" wrapText="1"/>
    </xf>
    <xf numFmtId="49" fontId="50" fillId="33" borderId="24" xfId="0" applyNumberFormat="1" applyFont="1" applyFill="1" applyBorder="1" applyAlignment="1">
      <alignment horizontal="left" vertical="center" wrapText="1"/>
    </xf>
    <xf numFmtId="49" fontId="21" fillId="33" borderId="10" xfId="0" applyNumberFormat="1" applyFont="1" applyFill="1" applyBorder="1" applyAlignment="1" applyProtection="1">
      <alignment horizontal="center" vertical="center" wrapText="1"/>
      <protection/>
    </xf>
    <xf numFmtId="3" fontId="21" fillId="33" borderId="48" xfId="0" applyNumberFormat="1" applyFont="1" applyFill="1" applyBorder="1" applyAlignment="1">
      <alignment horizontal="center" vertical="center" wrapText="1"/>
    </xf>
    <xf numFmtId="0" fontId="53" fillId="33" borderId="26" xfId="0" applyFont="1" applyFill="1" applyBorder="1" applyAlignment="1">
      <alignment vertical="center" wrapText="1"/>
    </xf>
    <xf numFmtId="0" fontId="130" fillId="0" borderId="24" xfId="0" applyFont="1" applyFill="1" applyBorder="1" applyAlignment="1">
      <alignment horizontal="left" vertical="top" wrapText="1"/>
    </xf>
    <xf numFmtId="49" fontId="131" fillId="0" borderId="10" xfId="0" applyNumberFormat="1" applyFont="1" applyFill="1" applyBorder="1" applyAlignment="1" applyProtection="1">
      <alignment horizontal="center" vertical="center" wrapText="1"/>
      <protection/>
    </xf>
    <xf numFmtId="49" fontId="132" fillId="0" borderId="10" xfId="0" applyNumberFormat="1" applyFont="1" applyFill="1" applyBorder="1" applyAlignment="1">
      <alignment horizontal="center" vertical="center"/>
    </xf>
    <xf numFmtId="49" fontId="132" fillId="0" borderId="10" xfId="0" applyNumberFormat="1" applyFont="1" applyFill="1" applyBorder="1" applyAlignment="1" applyProtection="1">
      <alignment horizontal="center" vertical="center"/>
      <protection locked="0"/>
    </xf>
    <xf numFmtId="3" fontId="131" fillId="0" borderId="48" xfId="0" applyNumberFormat="1" applyFont="1" applyFill="1" applyBorder="1" applyAlignment="1">
      <alignment horizontal="center" vertical="center" wrapText="1"/>
    </xf>
    <xf numFmtId="2" fontId="9" fillId="33" borderId="13" xfId="255" applyNumberFormat="1" applyFont="1" applyFill="1" applyBorder="1" applyAlignment="1" applyProtection="1">
      <alignment horizontal="right"/>
      <protection hidden="1"/>
    </xf>
    <xf numFmtId="0" fontId="9" fillId="0" borderId="11" xfId="0" applyFont="1" applyBorder="1" applyAlignment="1">
      <alignment vertical="top"/>
    </xf>
    <xf numFmtId="0" fontId="59" fillId="0" borderId="0" xfId="0" applyFont="1" applyFill="1" applyBorder="1" applyAlignment="1" applyProtection="1">
      <alignment horizontal="right" vertical="top" wrapText="1"/>
      <protection/>
    </xf>
    <xf numFmtId="49" fontId="3"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3" fontId="21" fillId="0" borderId="5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141" fillId="0" borderId="24" xfId="0" applyNumberFormat="1" applyFont="1" applyFill="1" applyBorder="1" applyAlignment="1">
      <alignment horizontal="left" vertical="center" wrapText="1"/>
    </xf>
    <xf numFmtId="49" fontId="142" fillId="0" borderId="10" xfId="0" applyNumberFormat="1" applyFont="1" applyFill="1" applyBorder="1" applyAlignment="1" applyProtection="1">
      <alignment horizontal="center" vertical="center" wrapText="1"/>
      <protection/>
    </xf>
    <xf numFmtId="49" fontId="143" fillId="0" borderId="10" xfId="0" applyNumberFormat="1" applyFont="1" applyFill="1" applyBorder="1" applyAlignment="1" applyProtection="1">
      <alignment horizontal="center" vertical="center"/>
      <protection/>
    </xf>
    <xf numFmtId="49" fontId="143" fillId="0" borderId="10" xfId="0" applyNumberFormat="1" applyFont="1" applyFill="1" applyBorder="1" applyAlignment="1" applyProtection="1">
      <alignment horizontal="center" vertical="center"/>
      <protection locked="0"/>
    </xf>
    <xf numFmtId="3" fontId="142" fillId="0" borderId="48" xfId="0" applyNumberFormat="1" applyFont="1" applyFill="1" applyBorder="1" applyAlignment="1">
      <alignment horizontal="center" vertical="center" wrapText="1"/>
    </xf>
    <xf numFmtId="0" fontId="58" fillId="0" borderId="24" xfId="0" applyFont="1" applyFill="1" applyBorder="1" applyAlignment="1">
      <alignment horizontal="left" vertical="top" wrapText="1"/>
    </xf>
    <xf numFmtId="0" fontId="20" fillId="33" borderId="24" xfId="0" applyFont="1" applyFill="1" applyBorder="1" applyAlignment="1">
      <alignment horizontal="left" vertical="center" wrapText="1"/>
    </xf>
    <xf numFmtId="4" fontId="27" fillId="34" borderId="10" xfId="0" applyNumberFormat="1" applyFont="1" applyFill="1" applyBorder="1" applyAlignment="1">
      <alignment horizontal="center" vertical="center"/>
    </xf>
    <xf numFmtId="4" fontId="122" fillId="34" borderId="10" xfId="0" applyNumberFormat="1" applyFont="1" applyFill="1" applyBorder="1" applyAlignment="1">
      <alignment horizontal="center" vertical="center"/>
    </xf>
    <xf numFmtId="4" fontId="23" fillId="34" borderId="10" xfId="0" applyNumberFormat="1" applyFont="1" applyFill="1" applyBorder="1" applyAlignment="1">
      <alignment horizontal="center" vertical="center"/>
    </xf>
    <xf numFmtId="4" fontId="125" fillId="34" borderId="10" xfId="0" applyNumberFormat="1" applyFont="1" applyFill="1" applyBorder="1" applyAlignment="1">
      <alignment horizontal="center" vertical="center"/>
    </xf>
    <xf numFmtId="4" fontId="27" fillId="35" borderId="10" xfId="0" applyNumberFormat="1" applyFont="1" applyFill="1" applyBorder="1" applyAlignment="1">
      <alignment horizontal="center" vertical="center"/>
    </xf>
    <xf numFmtId="4" fontId="20" fillId="34" borderId="10" xfId="0" applyNumberFormat="1" applyFont="1" applyFill="1" applyBorder="1" applyAlignment="1">
      <alignment/>
    </xf>
    <xf numFmtId="4" fontId="20" fillId="35" borderId="10" xfId="0" applyNumberFormat="1" applyFont="1" applyFill="1" applyBorder="1" applyAlignment="1">
      <alignment/>
    </xf>
    <xf numFmtId="4" fontId="143" fillId="35" borderId="10" xfId="0" applyNumberFormat="1" applyFont="1" applyFill="1" applyBorder="1" applyAlignment="1">
      <alignment horizontal="center" vertical="center"/>
    </xf>
    <xf numFmtId="4" fontId="122" fillId="35" borderId="10" xfId="0" applyNumberFormat="1" applyFont="1" applyFill="1" applyBorder="1" applyAlignment="1">
      <alignment horizontal="center" vertical="center"/>
    </xf>
    <xf numFmtId="4" fontId="125" fillId="35" borderId="10" xfId="0" applyNumberFormat="1" applyFont="1" applyFill="1" applyBorder="1" applyAlignment="1">
      <alignment horizontal="center" vertical="center"/>
    </xf>
    <xf numFmtId="4" fontId="132" fillId="35" borderId="10" xfId="0" applyNumberFormat="1" applyFont="1" applyFill="1" applyBorder="1" applyAlignment="1">
      <alignment horizontal="center" vertical="center"/>
    </xf>
    <xf numFmtId="4" fontId="125" fillId="36" borderId="10" xfId="0" applyNumberFormat="1" applyFont="1" applyFill="1" applyBorder="1" applyAlignment="1">
      <alignment horizontal="center" vertical="center"/>
    </xf>
    <xf numFmtId="4" fontId="23" fillId="35" borderId="10" xfId="0" applyNumberFormat="1" applyFont="1" applyFill="1" applyBorder="1" applyAlignment="1">
      <alignment horizontal="center" vertical="center"/>
    </xf>
    <xf numFmtId="4" fontId="20" fillId="36" borderId="10" xfId="0" applyNumberFormat="1" applyFont="1" applyFill="1" applyBorder="1" applyAlignment="1">
      <alignment/>
    </xf>
    <xf numFmtId="4" fontId="20" fillId="37" borderId="10" xfId="0" applyNumberFormat="1" applyFont="1" applyFill="1" applyBorder="1" applyAlignment="1">
      <alignment/>
    </xf>
    <xf numFmtId="4" fontId="27" fillId="37" borderId="10" xfId="0" applyNumberFormat="1" applyFont="1" applyFill="1" applyBorder="1" applyAlignment="1">
      <alignment horizontal="center" vertical="center"/>
    </xf>
    <xf numFmtId="4" fontId="143" fillId="34" borderId="10" xfId="0" applyNumberFormat="1" applyFont="1" applyFill="1" applyBorder="1" applyAlignment="1">
      <alignment horizontal="center" vertical="center"/>
    </xf>
    <xf numFmtId="4" fontId="0" fillId="33" borderId="0" xfId="0" applyNumberFormat="1" applyFont="1" applyFill="1" applyAlignment="1">
      <alignment/>
    </xf>
    <xf numFmtId="0" fontId="0" fillId="33" borderId="0" xfId="0" applyFont="1" applyFill="1" applyAlignment="1">
      <alignment/>
    </xf>
    <xf numFmtId="4" fontId="27" fillId="34" borderId="10" xfId="0" applyNumberFormat="1" applyFont="1" applyFill="1" applyBorder="1" applyAlignment="1">
      <alignment horizontal="center" vertical="top"/>
    </xf>
    <xf numFmtId="0" fontId="144" fillId="33" borderId="0" xfId="0" applyFont="1" applyFill="1" applyAlignment="1">
      <alignment/>
    </xf>
    <xf numFmtId="4" fontId="20" fillId="36" borderId="10" xfId="0" applyNumberFormat="1" applyFont="1" applyFill="1" applyBorder="1" applyAlignment="1">
      <alignment horizontal="center" vertical="center"/>
    </xf>
    <xf numFmtId="4" fontId="23" fillId="33" borderId="10" xfId="0" applyNumberFormat="1" applyFont="1" applyFill="1" applyBorder="1" applyAlignment="1">
      <alignment horizontal="center" vertical="center"/>
    </xf>
    <xf numFmtId="4" fontId="20" fillId="34" borderId="10" xfId="0" applyNumberFormat="1" applyFont="1" applyFill="1" applyBorder="1" applyAlignment="1">
      <alignment horizontal="center" vertical="center"/>
    </xf>
    <xf numFmtId="4" fontId="143" fillId="33" borderId="10" xfId="0" applyNumberFormat="1" applyFont="1" applyFill="1" applyBorder="1" applyAlignment="1">
      <alignment horizontal="center" vertical="center"/>
    </xf>
    <xf numFmtId="4" fontId="20" fillId="37" borderId="10" xfId="0" applyNumberFormat="1" applyFont="1" applyFill="1" applyBorder="1" applyAlignment="1">
      <alignment horizontal="center" vertical="center"/>
    </xf>
    <xf numFmtId="4" fontId="143" fillId="37" borderId="10" xfId="0" applyNumberFormat="1" applyFont="1" applyFill="1" applyBorder="1" applyAlignment="1">
      <alignment horizontal="center" vertical="center"/>
    </xf>
    <xf numFmtId="0" fontId="144" fillId="0" borderId="0" xfId="0" applyFont="1" applyFill="1" applyAlignment="1">
      <alignment/>
    </xf>
    <xf numFmtId="4" fontId="27" fillId="33" borderId="10" xfId="0" applyNumberFormat="1" applyFont="1" applyFill="1" applyBorder="1" applyAlignment="1">
      <alignment horizontal="center" vertical="center"/>
    </xf>
    <xf numFmtId="4" fontId="20" fillId="35" borderId="10" xfId="0" applyNumberFormat="1" applyFont="1" applyFill="1" applyBorder="1" applyAlignment="1">
      <alignment horizontal="center" vertical="center"/>
    </xf>
    <xf numFmtId="4" fontId="139" fillId="34" borderId="10" xfId="0" applyNumberFormat="1" applyFont="1" applyFill="1" applyBorder="1" applyAlignment="1">
      <alignment horizontal="center" vertical="center"/>
    </xf>
    <xf numFmtId="0" fontId="0" fillId="33" borderId="0" xfId="0" applyFill="1" applyAlignment="1">
      <alignment/>
    </xf>
    <xf numFmtId="0" fontId="18" fillId="33" borderId="0" xfId="0" applyFont="1" applyFill="1" applyBorder="1" applyAlignment="1">
      <alignment/>
    </xf>
    <xf numFmtId="171" fontId="0" fillId="0" borderId="0" xfId="524" applyFont="1" applyFill="1" applyAlignment="1">
      <alignment/>
    </xf>
    <xf numFmtId="171" fontId="144" fillId="0" borderId="0" xfId="524" applyFont="1" applyFill="1" applyAlignment="1">
      <alignment/>
    </xf>
    <xf numFmtId="0" fontId="0" fillId="38" borderId="0" xfId="0" applyFont="1" applyFill="1" applyAlignment="1">
      <alignment/>
    </xf>
    <xf numFmtId="0" fontId="0" fillId="0" borderId="0" xfId="0" applyFill="1" applyAlignment="1">
      <alignment/>
    </xf>
    <xf numFmtId="0" fontId="20" fillId="0" borderId="0" xfId="0" applyFont="1" applyAlignment="1">
      <alignment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3" fontId="5" fillId="33" borderId="35" xfId="0" applyNumberFormat="1" applyFont="1" applyFill="1" applyBorder="1" applyAlignment="1">
      <alignment horizontal="center" vertical="center" wrapText="1"/>
    </xf>
    <xf numFmtId="3" fontId="5" fillId="33" borderId="46"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3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9" fillId="0" borderId="35" xfId="0" applyFont="1" applyBorder="1" applyAlignment="1">
      <alignment horizontal="center" vertical="center"/>
    </xf>
    <xf numFmtId="0" fontId="9" fillId="0" borderId="46" xfId="0" applyFont="1" applyBorder="1" applyAlignment="1">
      <alignment horizontal="center" vertical="center"/>
    </xf>
    <xf numFmtId="0" fontId="7" fillId="0" borderId="0" xfId="0" applyFont="1" applyAlignment="1">
      <alignment wrapText="1"/>
    </xf>
    <xf numFmtId="0" fontId="20" fillId="0" borderId="10" xfId="0" applyFont="1" applyBorder="1" applyAlignment="1">
      <alignment horizontal="center"/>
    </xf>
    <xf numFmtId="0" fontId="24" fillId="0" borderId="52" xfId="0" applyFont="1" applyFill="1" applyBorder="1" applyAlignment="1" applyProtection="1">
      <alignment horizontal="center" vertical="center" wrapText="1"/>
      <protection/>
    </xf>
    <xf numFmtId="0" fontId="24" fillId="0" borderId="53" xfId="0" applyFont="1" applyFill="1" applyBorder="1" applyAlignment="1" applyProtection="1">
      <alignment horizontal="center" vertical="center" wrapText="1"/>
      <protection/>
    </xf>
    <xf numFmtId="0" fontId="24" fillId="0" borderId="54" xfId="0" applyFont="1" applyFill="1" applyBorder="1" applyAlignment="1" applyProtection="1">
      <alignment horizontal="center" vertical="center" wrapText="1"/>
      <protection/>
    </xf>
    <xf numFmtId="0" fontId="20" fillId="0" borderId="10" xfId="0" applyFont="1" applyBorder="1" applyAlignment="1">
      <alignment horizontal="center" wrapText="1"/>
    </xf>
    <xf numFmtId="0" fontId="20" fillId="0" borderId="10" xfId="0" applyFont="1" applyFill="1" applyBorder="1" applyAlignment="1">
      <alignment horizontal="center"/>
    </xf>
    <xf numFmtId="0" fontId="20" fillId="0" borderId="10" xfId="0" applyFont="1" applyFill="1" applyBorder="1" applyAlignment="1">
      <alignment horizontal="center" wrapText="1"/>
    </xf>
    <xf numFmtId="49" fontId="24" fillId="0" borderId="28" xfId="0" applyNumberFormat="1" applyFont="1" applyFill="1" applyBorder="1" applyAlignment="1" applyProtection="1">
      <alignment horizontal="center" vertical="center" textRotation="90" wrapText="1"/>
      <protection/>
    </xf>
    <xf numFmtId="49" fontId="24" fillId="0" borderId="10" xfId="0" applyNumberFormat="1" applyFont="1" applyFill="1" applyBorder="1" applyAlignment="1" applyProtection="1">
      <alignment horizontal="center" vertical="center" textRotation="90" wrapText="1"/>
      <protection/>
    </xf>
    <xf numFmtId="49" fontId="24" fillId="0" borderId="55" xfId="0" applyNumberFormat="1" applyFont="1" applyFill="1" applyBorder="1" applyAlignment="1" applyProtection="1">
      <alignment horizontal="center" vertical="center" textRotation="90" wrapText="1"/>
      <protection/>
    </xf>
    <xf numFmtId="0" fontId="20" fillId="0" borderId="0" xfId="0" applyFont="1" applyAlignment="1">
      <alignment wrapText="1"/>
    </xf>
    <xf numFmtId="0" fontId="0" fillId="0" borderId="0" xfId="0" applyAlignment="1">
      <alignment wrapText="1"/>
    </xf>
    <xf numFmtId="0" fontId="35" fillId="0" borderId="56" xfId="0" applyFont="1" applyFill="1" applyBorder="1" applyAlignment="1">
      <alignment horizontal="center" vertical="center" wrapText="1"/>
    </xf>
    <xf numFmtId="0" fontId="35" fillId="0" borderId="57" xfId="0" applyFont="1" applyFill="1" applyBorder="1" applyAlignment="1">
      <alignment horizontal="center" vertical="center" wrapText="1"/>
    </xf>
    <xf numFmtId="0" fontId="35" fillId="0" borderId="58" xfId="0" applyFont="1" applyFill="1" applyBorder="1" applyAlignment="1">
      <alignment horizontal="center" vertical="center" wrapText="1"/>
    </xf>
    <xf numFmtId="49" fontId="24" fillId="0" borderId="59" xfId="0" applyNumberFormat="1" applyFont="1" applyFill="1" applyBorder="1" applyAlignment="1" applyProtection="1">
      <alignment horizontal="center" vertical="center" wrapText="1"/>
      <protection/>
    </xf>
    <xf numFmtId="0" fontId="18" fillId="0" borderId="14" xfId="0" applyFont="1" applyFill="1" applyBorder="1" applyAlignment="1">
      <alignment/>
    </xf>
    <xf numFmtId="0" fontId="18" fillId="0" borderId="60" xfId="0" applyFont="1" applyFill="1" applyBorder="1" applyAlignment="1">
      <alignment/>
    </xf>
    <xf numFmtId="0" fontId="35" fillId="0" borderId="59"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59"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60" xfId="0" applyFont="1" applyFill="1" applyBorder="1" applyAlignment="1">
      <alignment horizontal="left" vertical="center" wrapText="1"/>
    </xf>
    <xf numFmtId="0" fontId="8" fillId="0" borderId="0" xfId="0" applyFont="1" applyFill="1" applyBorder="1" applyAlignment="1">
      <alignment horizontal="center" wrapText="1"/>
    </xf>
    <xf numFmtId="0" fontId="58" fillId="0" borderId="0" xfId="0" applyFont="1" applyAlignment="1">
      <alignment wrapText="1"/>
    </xf>
    <xf numFmtId="0" fontId="21" fillId="0" borderId="59"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8" fillId="0" borderId="0" xfId="0" applyFont="1" applyBorder="1" applyAlignment="1">
      <alignment horizontal="center" wrapText="1"/>
    </xf>
    <xf numFmtId="49" fontId="24" fillId="0" borderId="64" xfId="0" applyNumberFormat="1" applyFont="1" applyFill="1" applyBorder="1" applyAlignment="1" applyProtection="1">
      <alignment horizontal="center" vertical="center" textRotation="90" wrapText="1"/>
      <protection/>
    </xf>
    <xf numFmtId="49" fontId="24" fillId="0" borderId="25" xfId="0" applyNumberFormat="1" applyFont="1" applyFill="1" applyBorder="1" applyAlignment="1" applyProtection="1">
      <alignment horizontal="center" vertical="center" textRotation="90" wrapText="1"/>
      <protection/>
    </xf>
    <xf numFmtId="49" fontId="24" fillId="0" borderId="65" xfId="0" applyNumberFormat="1" applyFont="1" applyFill="1" applyBorder="1" applyAlignment="1" applyProtection="1">
      <alignment horizontal="center" vertical="center" textRotation="90" wrapText="1"/>
      <protection/>
    </xf>
    <xf numFmtId="49" fontId="24" fillId="0" borderId="32" xfId="0" applyNumberFormat="1" applyFont="1" applyFill="1" applyBorder="1" applyAlignment="1" applyProtection="1">
      <alignment horizontal="center" vertical="center" textRotation="90" wrapText="1"/>
      <protection/>
    </xf>
    <xf numFmtId="49" fontId="24" fillId="0" borderId="21" xfId="0" applyNumberFormat="1" applyFont="1" applyFill="1" applyBorder="1" applyAlignment="1" applyProtection="1">
      <alignment horizontal="center" vertical="center" textRotation="90" wrapText="1"/>
      <protection/>
    </xf>
    <xf numFmtId="49" fontId="24" fillId="0" borderId="66" xfId="0" applyNumberFormat="1" applyFont="1" applyFill="1" applyBorder="1" applyAlignment="1" applyProtection="1">
      <alignment horizontal="center" vertical="center" textRotation="90" wrapText="1"/>
      <protection/>
    </xf>
    <xf numFmtId="0" fontId="18" fillId="0" borderId="14" xfId="0" applyFont="1" applyBorder="1" applyAlignment="1">
      <alignment/>
    </xf>
    <xf numFmtId="0" fontId="18" fillId="0" borderId="60" xfId="0" applyFont="1" applyBorder="1" applyAlignment="1">
      <alignment/>
    </xf>
    <xf numFmtId="49" fontId="24" fillId="0" borderId="30" xfId="0" applyNumberFormat="1" applyFont="1" applyFill="1" applyBorder="1" applyAlignment="1" applyProtection="1">
      <alignment horizontal="center" vertical="center" textRotation="90" wrapText="1"/>
      <protection/>
    </xf>
    <xf numFmtId="49" fontId="24" fillId="0" borderId="13" xfId="0" applyNumberFormat="1" applyFont="1" applyFill="1" applyBorder="1" applyAlignment="1" applyProtection="1">
      <alignment horizontal="center" vertical="center" textRotation="90" wrapText="1"/>
      <protection/>
    </xf>
    <xf numFmtId="49" fontId="24" fillId="0" borderId="67" xfId="0" applyNumberFormat="1" applyFont="1" applyFill="1" applyBorder="1" applyAlignment="1" applyProtection="1">
      <alignment horizontal="center" vertical="center" textRotation="90" wrapText="1"/>
      <protection/>
    </xf>
    <xf numFmtId="0" fontId="8" fillId="0" borderId="0" xfId="0" applyFont="1" applyAlignment="1">
      <alignment horizontal="center"/>
    </xf>
    <xf numFmtId="49" fontId="8" fillId="0" borderId="0" xfId="0" applyNumberFormat="1" applyFont="1" applyAlignment="1">
      <alignment horizontal="center"/>
    </xf>
    <xf numFmtId="0" fontId="20" fillId="0" borderId="0" xfId="0" applyFont="1" applyAlignment="1">
      <alignment horizontal="left" wrapText="1"/>
    </xf>
  </cellXfs>
  <cellStyles count="51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0" xfId="54"/>
    <cellStyle name="Обычный 101" xfId="55"/>
    <cellStyle name="Обычный 102" xfId="56"/>
    <cellStyle name="Обычный 103" xfId="57"/>
    <cellStyle name="Обычный 104" xfId="58"/>
    <cellStyle name="Обычный 105" xfId="59"/>
    <cellStyle name="Обычный 106" xfId="60"/>
    <cellStyle name="Обычный 107" xfId="61"/>
    <cellStyle name="Обычный 108" xfId="62"/>
    <cellStyle name="Обычный 109" xfId="63"/>
    <cellStyle name="Обычный 11" xfId="64"/>
    <cellStyle name="Обычный 110" xfId="65"/>
    <cellStyle name="Обычный 111" xfId="66"/>
    <cellStyle name="Обычный 112" xfId="67"/>
    <cellStyle name="Обычный 113" xfId="68"/>
    <cellStyle name="Обычный 114" xfId="69"/>
    <cellStyle name="Обычный 115" xfId="70"/>
    <cellStyle name="Обычный 116" xfId="71"/>
    <cellStyle name="Обычный 117" xfId="72"/>
    <cellStyle name="Обычный 118" xfId="73"/>
    <cellStyle name="Обычный 119" xfId="74"/>
    <cellStyle name="Обычный 12" xfId="75"/>
    <cellStyle name="Обычный 120" xfId="76"/>
    <cellStyle name="Обычный 121" xfId="77"/>
    <cellStyle name="Обычный 122" xfId="78"/>
    <cellStyle name="Обычный 123" xfId="79"/>
    <cellStyle name="Обычный 124" xfId="80"/>
    <cellStyle name="Обычный 125" xfId="81"/>
    <cellStyle name="Обычный 126" xfId="82"/>
    <cellStyle name="Обычный 127" xfId="83"/>
    <cellStyle name="Обычный 128" xfId="84"/>
    <cellStyle name="Обычный 129" xfId="85"/>
    <cellStyle name="Обычный 13" xfId="86"/>
    <cellStyle name="Обычный 130" xfId="87"/>
    <cellStyle name="Обычный 131" xfId="88"/>
    <cellStyle name="Обычный 132" xfId="89"/>
    <cellStyle name="Обычный 133" xfId="90"/>
    <cellStyle name="Обычный 134" xfId="91"/>
    <cellStyle name="Обычный 135" xfId="92"/>
    <cellStyle name="Обычный 136" xfId="93"/>
    <cellStyle name="Обычный 137" xfId="94"/>
    <cellStyle name="Обычный 138" xfId="95"/>
    <cellStyle name="Обычный 139" xfId="96"/>
    <cellStyle name="Обычный 14" xfId="97"/>
    <cellStyle name="Обычный 140" xfId="98"/>
    <cellStyle name="Обычный 141" xfId="99"/>
    <cellStyle name="Обычный 142" xfId="100"/>
    <cellStyle name="Обычный 143" xfId="101"/>
    <cellStyle name="Обычный 144" xfId="102"/>
    <cellStyle name="Обычный 145" xfId="103"/>
    <cellStyle name="Обычный 146" xfId="104"/>
    <cellStyle name="Обычный 147" xfId="105"/>
    <cellStyle name="Обычный 148" xfId="106"/>
    <cellStyle name="Обычный 149" xfId="107"/>
    <cellStyle name="Обычный 15" xfId="108"/>
    <cellStyle name="Обычный 150" xfId="109"/>
    <cellStyle name="Обычный 151" xfId="110"/>
    <cellStyle name="Обычный 152" xfId="111"/>
    <cellStyle name="Обычный 153" xfId="112"/>
    <cellStyle name="Обычный 154" xfId="113"/>
    <cellStyle name="Обычный 155" xfId="114"/>
    <cellStyle name="Обычный 156" xfId="115"/>
    <cellStyle name="Обычный 157" xfId="116"/>
    <cellStyle name="Обычный 158" xfId="117"/>
    <cellStyle name="Обычный 159" xfId="118"/>
    <cellStyle name="Обычный 16" xfId="119"/>
    <cellStyle name="Обычный 160" xfId="120"/>
    <cellStyle name="Обычный 161" xfId="121"/>
    <cellStyle name="Обычный 162" xfId="122"/>
    <cellStyle name="Обычный 163" xfId="123"/>
    <cellStyle name="Обычный 164" xfId="124"/>
    <cellStyle name="Обычный 165" xfId="125"/>
    <cellStyle name="Обычный 166" xfId="126"/>
    <cellStyle name="Обычный 167" xfId="127"/>
    <cellStyle name="Обычный 168" xfId="128"/>
    <cellStyle name="Обычный 169" xfId="129"/>
    <cellStyle name="Обычный 17" xfId="130"/>
    <cellStyle name="Обычный 18" xfId="131"/>
    <cellStyle name="Обычный 19" xfId="132"/>
    <cellStyle name="Обычный 2" xfId="133"/>
    <cellStyle name="Обычный 2 10" xfId="134"/>
    <cellStyle name="Обычный 2 100" xfId="135"/>
    <cellStyle name="Обычный 2 101" xfId="136"/>
    <cellStyle name="Обычный 2 102" xfId="137"/>
    <cellStyle name="Обычный 2 103" xfId="138"/>
    <cellStyle name="Обычный 2 104" xfId="139"/>
    <cellStyle name="Обычный 2 105" xfId="140"/>
    <cellStyle name="Обычный 2 106" xfId="141"/>
    <cellStyle name="Обычный 2 107" xfId="142"/>
    <cellStyle name="Обычный 2 108" xfId="143"/>
    <cellStyle name="Обычный 2 109" xfId="144"/>
    <cellStyle name="Обычный 2 11" xfId="145"/>
    <cellStyle name="Обычный 2 110" xfId="146"/>
    <cellStyle name="Обычный 2 111" xfId="147"/>
    <cellStyle name="Обычный 2 112" xfId="148"/>
    <cellStyle name="Обычный 2 113" xfId="149"/>
    <cellStyle name="Обычный 2 114" xfId="150"/>
    <cellStyle name="Обычный 2 115" xfId="151"/>
    <cellStyle name="Обычный 2 116" xfId="152"/>
    <cellStyle name="Обычный 2 117" xfId="153"/>
    <cellStyle name="Обычный 2 118" xfId="154"/>
    <cellStyle name="Обычный 2 119" xfId="155"/>
    <cellStyle name="Обычный 2 12" xfId="156"/>
    <cellStyle name="Обычный 2 12 10" xfId="157"/>
    <cellStyle name="Обычный 2 12 11" xfId="158"/>
    <cellStyle name="Обычный 2 12 12" xfId="159"/>
    <cellStyle name="Обычный 2 12 13" xfId="160"/>
    <cellStyle name="Обычный 2 12 14" xfId="161"/>
    <cellStyle name="Обычный 2 12 15" xfId="162"/>
    <cellStyle name="Обычный 2 12 16" xfId="163"/>
    <cellStyle name="Обычный 2 12 17" xfId="164"/>
    <cellStyle name="Обычный 2 12 18" xfId="165"/>
    <cellStyle name="Обычный 2 12 19" xfId="166"/>
    <cellStyle name="Обычный 2 12 2" xfId="167"/>
    <cellStyle name="Обычный 2 12 20" xfId="168"/>
    <cellStyle name="Обычный 2 12 21" xfId="169"/>
    <cellStyle name="Обычный 2 12 22" xfId="170"/>
    <cellStyle name="Обычный 2 12 23" xfId="171"/>
    <cellStyle name="Обычный 2 12 24" xfId="172"/>
    <cellStyle name="Обычный 2 12 25" xfId="173"/>
    <cellStyle name="Обычный 2 12 26" xfId="174"/>
    <cellStyle name="Обычный 2 12 27" xfId="175"/>
    <cellStyle name="Обычный 2 12 28" xfId="176"/>
    <cellStyle name="Обычный 2 12 29" xfId="177"/>
    <cellStyle name="Обычный 2 12 3" xfId="178"/>
    <cellStyle name="Обычный 2 12 30" xfId="179"/>
    <cellStyle name="Обычный 2 12 4" xfId="180"/>
    <cellStyle name="Обычный 2 12 5" xfId="181"/>
    <cellStyle name="Обычный 2 12 6" xfId="182"/>
    <cellStyle name="Обычный 2 12 7" xfId="183"/>
    <cellStyle name="Обычный 2 12 8" xfId="184"/>
    <cellStyle name="Обычный 2 12 9" xfId="185"/>
    <cellStyle name="Обычный 2 120" xfId="186"/>
    <cellStyle name="Обычный 2 121" xfId="187"/>
    <cellStyle name="Обычный 2 122" xfId="188"/>
    <cellStyle name="Обычный 2 123" xfId="189"/>
    <cellStyle name="Обычный 2 124" xfId="190"/>
    <cellStyle name="Обычный 2 125" xfId="191"/>
    <cellStyle name="Обычный 2 126" xfId="192"/>
    <cellStyle name="Обычный 2 127" xfId="193"/>
    <cellStyle name="Обычный 2 128" xfId="194"/>
    <cellStyle name="Обычный 2 129" xfId="195"/>
    <cellStyle name="Обычный 2 13" xfId="196"/>
    <cellStyle name="Обычный 2 130" xfId="197"/>
    <cellStyle name="Обычный 2 131" xfId="198"/>
    <cellStyle name="Обычный 2 132" xfId="199"/>
    <cellStyle name="Обычный 2 133" xfId="200"/>
    <cellStyle name="Обычный 2 134" xfId="201"/>
    <cellStyle name="Обычный 2 135" xfId="202"/>
    <cellStyle name="Обычный 2 136" xfId="203"/>
    <cellStyle name="Обычный 2 137" xfId="204"/>
    <cellStyle name="Обычный 2 138" xfId="205"/>
    <cellStyle name="Обычный 2 139" xfId="206"/>
    <cellStyle name="Обычный 2 14" xfId="207"/>
    <cellStyle name="Обычный 2 140" xfId="208"/>
    <cellStyle name="Обычный 2 141" xfId="209"/>
    <cellStyle name="Обычный 2 142" xfId="210"/>
    <cellStyle name="Обычный 2 143" xfId="211"/>
    <cellStyle name="Обычный 2 144" xfId="212"/>
    <cellStyle name="Обычный 2 145" xfId="213"/>
    <cellStyle name="Обычный 2 146" xfId="214"/>
    <cellStyle name="Обычный 2 147" xfId="215"/>
    <cellStyle name="Обычный 2 148" xfId="216"/>
    <cellStyle name="Обычный 2 149" xfId="217"/>
    <cellStyle name="Обычный 2 15" xfId="218"/>
    <cellStyle name="Обычный 2 150" xfId="219"/>
    <cellStyle name="Обычный 2 151" xfId="220"/>
    <cellStyle name="Обычный 2 152" xfId="221"/>
    <cellStyle name="Обычный 2 153" xfId="222"/>
    <cellStyle name="Обычный 2 154" xfId="223"/>
    <cellStyle name="Обычный 2 155" xfId="224"/>
    <cellStyle name="Обычный 2 156" xfId="225"/>
    <cellStyle name="Обычный 2 157" xfId="226"/>
    <cellStyle name="Обычный 2 158" xfId="227"/>
    <cellStyle name="Обычный 2 159" xfId="228"/>
    <cellStyle name="Обычный 2 16" xfId="229"/>
    <cellStyle name="Обычный 2 160" xfId="230"/>
    <cellStyle name="Обычный 2 161" xfId="231"/>
    <cellStyle name="Обычный 2 162" xfId="232"/>
    <cellStyle name="Обычный 2 163" xfId="233"/>
    <cellStyle name="Обычный 2 164" xfId="234"/>
    <cellStyle name="Обычный 2 165" xfId="235"/>
    <cellStyle name="Обычный 2 166" xfId="236"/>
    <cellStyle name="Обычный 2 167" xfId="237"/>
    <cellStyle name="Обычный 2 168" xfId="238"/>
    <cellStyle name="Обычный 2 169" xfId="239"/>
    <cellStyle name="Обычный 2 17" xfId="240"/>
    <cellStyle name="Обычный 2 170" xfId="241"/>
    <cellStyle name="Обычный 2 171" xfId="242"/>
    <cellStyle name="Обычный 2 172" xfId="243"/>
    <cellStyle name="Обычный 2 173" xfId="244"/>
    <cellStyle name="Обычный 2 174" xfId="245"/>
    <cellStyle name="Обычный 2 175" xfId="246"/>
    <cellStyle name="Обычный 2 176" xfId="247"/>
    <cellStyle name="Обычный 2 177" xfId="248"/>
    <cellStyle name="Обычный 2 178" xfId="249"/>
    <cellStyle name="Обычный 2 179" xfId="250"/>
    <cellStyle name="Обычный 2 18" xfId="251"/>
    <cellStyle name="Обычный 2 180" xfId="252"/>
    <cellStyle name="Обычный 2 181" xfId="253"/>
    <cellStyle name="Обычный 2 182" xfId="254"/>
    <cellStyle name="Обычный 2 183" xfId="255"/>
    <cellStyle name="Обычный 2 184" xfId="256"/>
    <cellStyle name="Обычный 2 185" xfId="257"/>
    <cellStyle name="Обычный 2 186" xfId="258"/>
    <cellStyle name="Обычный 2 187" xfId="259"/>
    <cellStyle name="Обычный 2 188" xfId="260"/>
    <cellStyle name="Обычный 2 189" xfId="261"/>
    <cellStyle name="Обычный 2 19" xfId="262"/>
    <cellStyle name="Обычный 2 190" xfId="263"/>
    <cellStyle name="Обычный 2 191" xfId="264"/>
    <cellStyle name="Обычный 2 192" xfId="265"/>
    <cellStyle name="Обычный 2 193" xfId="266"/>
    <cellStyle name="Обычный 2 194" xfId="267"/>
    <cellStyle name="Обычный 2 195" xfId="268"/>
    <cellStyle name="Обычный 2 196" xfId="269"/>
    <cellStyle name="Обычный 2 197" xfId="270"/>
    <cellStyle name="Обычный 2 198" xfId="271"/>
    <cellStyle name="Обычный 2 199" xfId="272"/>
    <cellStyle name="Обычный 2 2" xfId="273"/>
    <cellStyle name="Обычный 2 2 10" xfId="274"/>
    <cellStyle name="Обычный 2 2 11" xfId="275"/>
    <cellStyle name="Обычный 2 2 12" xfId="276"/>
    <cellStyle name="Обычный 2 2 13" xfId="277"/>
    <cellStyle name="Обычный 2 2 14" xfId="278"/>
    <cellStyle name="Обычный 2 2 15" xfId="279"/>
    <cellStyle name="Обычный 2 2 16" xfId="280"/>
    <cellStyle name="Обычный 2 2 17" xfId="281"/>
    <cellStyle name="Обычный 2 2 18" xfId="282"/>
    <cellStyle name="Обычный 2 2 19" xfId="283"/>
    <cellStyle name="Обычный 2 2 2" xfId="284"/>
    <cellStyle name="Обычный 2 2 20" xfId="285"/>
    <cellStyle name="Обычный 2 2 21" xfId="286"/>
    <cellStyle name="Обычный 2 2 22" xfId="287"/>
    <cellStyle name="Обычный 2 2 23" xfId="288"/>
    <cellStyle name="Обычный 2 2 24" xfId="289"/>
    <cellStyle name="Обычный 2 2 25" xfId="290"/>
    <cellStyle name="Обычный 2 2 26" xfId="291"/>
    <cellStyle name="Обычный 2 2 27" xfId="292"/>
    <cellStyle name="Обычный 2 2 28" xfId="293"/>
    <cellStyle name="Обычный 2 2 29" xfId="294"/>
    <cellStyle name="Обычный 2 2 3" xfId="295"/>
    <cellStyle name="Обычный 2 2 30" xfId="296"/>
    <cellStyle name="Обычный 2 2 31" xfId="297"/>
    <cellStyle name="Обычный 2 2 32" xfId="298"/>
    <cellStyle name="Обычный 2 2 33" xfId="299"/>
    <cellStyle name="Обычный 2 2 4" xfId="300"/>
    <cellStyle name="Обычный 2 2 5" xfId="301"/>
    <cellStyle name="Обычный 2 2 6" xfId="302"/>
    <cellStyle name="Обычный 2 2 7" xfId="303"/>
    <cellStyle name="Обычный 2 2 8" xfId="304"/>
    <cellStyle name="Обычный 2 2 9" xfId="305"/>
    <cellStyle name="Обычный 2 20" xfId="306"/>
    <cellStyle name="Обычный 2 200" xfId="307"/>
    <cellStyle name="Обычный 2 201" xfId="308"/>
    <cellStyle name="Обычный 2 21" xfId="309"/>
    <cellStyle name="Обычный 2 22" xfId="310"/>
    <cellStyle name="Обычный 2 23" xfId="311"/>
    <cellStyle name="Обычный 2 24" xfId="312"/>
    <cellStyle name="Обычный 2 25" xfId="313"/>
    <cellStyle name="Обычный 2 26" xfId="314"/>
    <cellStyle name="Обычный 2 27" xfId="315"/>
    <cellStyle name="Обычный 2 28" xfId="316"/>
    <cellStyle name="Обычный 2 29" xfId="317"/>
    <cellStyle name="Обычный 2 3" xfId="318"/>
    <cellStyle name="Обычный 2 30" xfId="319"/>
    <cellStyle name="Обычный 2 31" xfId="320"/>
    <cellStyle name="Обычный 2 32" xfId="321"/>
    <cellStyle name="Обычный 2 33" xfId="322"/>
    <cellStyle name="Обычный 2 34" xfId="323"/>
    <cellStyle name="Обычный 2 35" xfId="324"/>
    <cellStyle name="Обычный 2 36" xfId="325"/>
    <cellStyle name="Обычный 2 37" xfId="326"/>
    <cellStyle name="Обычный 2 38" xfId="327"/>
    <cellStyle name="Обычный 2 39" xfId="328"/>
    <cellStyle name="Обычный 2 4" xfId="329"/>
    <cellStyle name="Обычный 2 40" xfId="330"/>
    <cellStyle name="Обычный 2 41" xfId="331"/>
    <cellStyle name="Обычный 2 42" xfId="332"/>
    <cellStyle name="Обычный 2 43" xfId="333"/>
    <cellStyle name="Обычный 2 44" xfId="334"/>
    <cellStyle name="Обычный 2 45" xfId="335"/>
    <cellStyle name="Обычный 2 46" xfId="336"/>
    <cellStyle name="Обычный 2 47" xfId="337"/>
    <cellStyle name="Обычный 2 48" xfId="338"/>
    <cellStyle name="Обычный 2 49" xfId="339"/>
    <cellStyle name="Обычный 2 5" xfId="340"/>
    <cellStyle name="Обычный 2 50" xfId="341"/>
    <cellStyle name="Обычный 2 51" xfId="342"/>
    <cellStyle name="Обычный 2 52" xfId="343"/>
    <cellStyle name="Обычный 2 53" xfId="344"/>
    <cellStyle name="Обычный 2 54" xfId="345"/>
    <cellStyle name="Обычный 2 55" xfId="346"/>
    <cellStyle name="Обычный 2 56" xfId="347"/>
    <cellStyle name="Обычный 2 57" xfId="348"/>
    <cellStyle name="Обычный 2 58" xfId="349"/>
    <cellStyle name="Обычный 2 59" xfId="350"/>
    <cellStyle name="Обычный 2 6" xfId="351"/>
    <cellStyle name="Обычный 2 60" xfId="352"/>
    <cellStyle name="Обычный 2 61" xfId="353"/>
    <cellStyle name="Обычный 2 62" xfId="354"/>
    <cellStyle name="Обычный 2 63" xfId="355"/>
    <cellStyle name="Обычный 2 64" xfId="356"/>
    <cellStyle name="Обычный 2 65" xfId="357"/>
    <cellStyle name="Обычный 2 66" xfId="358"/>
    <cellStyle name="Обычный 2 67" xfId="359"/>
    <cellStyle name="Обычный 2 68" xfId="360"/>
    <cellStyle name="Обычный 2 69" xfId="361"/>
    <cellStyle name="Обычный 2 7" xfId="362"/>
    <cellStyle name="Обычный 2 70" xfId="363"/>
    <cellStyle name="Обычный 2 71" xfId="364"/>
    <cellStyle name="Обычный 2 72" xfId="365"/>
    <cellStyle name="Обычный 2 73" xfId="366"/>
    <cellStyle name="Обычный 2 74" xfId="367"/>
    <cellStyle name="Обычный 2 75" xfId="368"/>
    <cellStyle name="Обычный 2 76" xfId="369"/>
    <cellStyle name="Обычный 2 77" xfId="370"/>
    <cellStyle name="Обычный 2 78" xfId="371"/>
    <cellStyle name="Обычный 2 79" xfId="372"/>
    <cellStyle name="Обычный 2 8" xfId="373"/>
    <cellStyle name="Обычный 2 80" xfId="374"/>
    <cellStyle name="Обычный 2 81" xfId="375"/>
    <cellStyle name="Обычный 2 82" xfId="376"/>
    <cellStyle name="Обычный 2 83" xfId="377"/>
    <cellStyle name="Обычный 2 84" xfId="378"/>
    <cellStyle name="Обычный 2 85" xfId="379"/>
    <cellStyle name="Обычный 2 86" xfId="380"/>
    <cellStyle name="Обычный 2 87" xfId="381"/>
    <cellStyle name="Обычный 2 88" xfId="382"/>
    <cellStyle name="Обычный 2 89" xfId="383"/>
    <cellStyle name="Обычный 2 9" xfId="384"/>
    <cellStyle name="Обычный 2 90" xfId="385"/>
    <cellStyle name="Обычный 2 91" xfId="386"/>
    <cellStyle name="Обычный 2 92" xfId="387"/>
    <cellStyle name="Обычный 2 93" xfId="388"/>
    <cellStyle name="Обычный 2 94" xfId="389"/>
    <cellStyle name="Обычный 2 95" xfId="390"/>
    <cellStyle name="Обычный 2 96" xfId="391"/>
    <cellStyle name="Обычный 2 97" xfId="392"/>
    <cellStyle name="Обычный 2 98" xfId="393"/>
    <cellStyle name="Обычный 2 99" xfId="394"/>
    <cellStyle name="Обычный 20" xfId="395"/>
    <cellStyle name="Обычный 21" xfId="396"/>
    <cellStyle name="Обычный 22" xfId="397"/>
    <cellStyle name="Обычный 23" xfId="398"/>
    <cellStyle name="Обычный 24" xfId="399"/>
    <cellStyle name="Обычный 25" xfId="400"/>
    <cellStyle name="Обычный 26" xfId="401"/>
    <cellStyle name="Обычный 27" xfId="402"/>
    <cellStyle name="Обычный 28" xfId="403"/>
    <cellStyle name="Обычный 29" xfId="404"/>
    <cellStyle name="Обычный 3" xfId="405"/>
    <cellStyle name="Обычный 3 10" xfId="406"/>
    <cellStyle name="Обычный 3 11" xfId="407"/>
    <cellStyle name="Обычный 3 12" xfId="408"/>
    <cellStyle name="Обычный 3 13" xfId="409"/>
    <cellStyle name="Обычный 3 14" xfId="410"/>
    <cellStyle name="Обычный 3 15" xfId="411"/>
    <cellStyle name="Обычный 3 16" xfId="412"/>
    <cellStyle name="Обычный 3 17" xfId="413"/>
    <cellStyle name="Обычный 3 18" xfId="414"/>
    <cellStyle name="Обычный 3 19" xfId="415"/>
    <cellStyle name="Обычный 3 2" xfId="416"/>
    <cellStyle name="Обычный 3 20" xfId="417"/>
    <cellStyle name="Обычный 3 21" xfId="418"/>
    <cellStyle name="Обычный 3 22" xfId="419"/>
    <cellStyle name="Обычный 3 23" xfId="420"/>
    <cellStyle name="Обычный 3 24" xfId="421"/>
    <cellStyle name="Обычный 3 25" xfId="422"/>
    <cellStyle name="Обычный 3 26" xfId="423"/>
    <cellStyle name="Обычный 3 27" xfId="424"/>
    <cellStyle name="Обычный 3 28" xfId="425"/>
    <cellStyle name="Обычный 3 29" xfId="426"/>
    <cellStyle name="Обычный 3 3" xfId="427"/>
    <cellStyle name="Обычный 3 30" xfId="428"/>
    <cellStyle name="Обычный 3 31" xfId="429"/>
    <cellStyle name="Обычный 3 32" xfId="430"/>
    <cellStyle name="Обычный 3 33" xfId="431"/>
    <cellStyle name="Обычный 3 4" xfId="432"/>
    <cellStyle name="Обычный 3 5" xfId="433"/>
    <cellStyle name="Обычный 3 6" xfId="434"/>
    <cellStyle name="Обычный 3 7" xfId="435"/>
    <cellStyle name="Обычный 3 8" xfId="436"/>
    <cellStyle name="Обычный 3 9" xfId="437"/>
    <cellStyle name="Обычный 30" xfId="438"/>
    <cellStyle name="Обычный 31" xfId="439"/>
    <cellStyle name="Обычный 32" xfId="440"/>
    <cellStyle name="Обычный 33" xfId="441"/>
    <cellStyle name="Обычный 34" xfId="442"/>
    <cellStyle name="Обычный 35" xfId="443"/>
    <cellStyle name="Обычный 36" xfId="444"/>
    <cellStyle name="Обычный 37" xfId="445"/>
    <cellStyle name="Обычный 38" xfId="446"/>
    <cellStyle name="Обычный 39" xfId="447"/>
    <cellStyle name="Обычный 4" xfId="448"/>
    <cellStyle name="Обычный 40" xfId="449"/>
    <cellStyle name="Обычный 41" xfId="450"/>
    <cellStyle name="Обычный 42" xfId="451"/>
    <cellStyle name="Обычный 43" xfId="452"/>
    <cellStyle name="Обычный 44" xfId="453"/>
    <cellStyle name="Обычный 45" xfId="454"/>
    <cellStyle name="Обычный 46" xfId="455"/>
    <cellStyle name="Обычный 47" xfId="456"/>
    <cellStyle name="Обычный 48" xfId="457"/>
    <cellStyle name="Обычный 49" xfId="458"/>
    <cellStyle name="Обычный 5" xfId="459"/>
    <cellStyle name="Обычный 50" xfId="460"/>
    <cellStyle name="Обычный 51" xfId="461"/>
    <cellStyle name="Обычный 52" xfId="462"/>
    <cellStyle name="Обычный 53" xfId="463"/>
    <cellStyle name="Обычный 54" xfId="464"/>
    <cellStyle name="Обычный 55" xfId="465"/>
    <cellStyle name="Обычный 56" xfId="466"/>
    <cellStyle name="Обычный 57" xfId="467"/>
    <cellStyle name="Обычный 58" xfId="468"/>
    <cellStyle name="Обычный 59" xfId="469"/>
    <cellStyle name="Обычный 6" xfId="470"/>
    <cellStyle name="Обычный 60" xfId="471"/>
    <cellStyle name="Обычный 61" xfId="472"/>
    <cellStyle name="Обычный 62" xfId="473"/>
    <cellStyle name="Обычный 63" xfId="474"/>
    <cellStyle name="Обычный 64" xfId="475"/>
    <cellStyle name="Обычный 65" xfId="476"/>
    <cellStyle name="Обычный 66" xfId="477"/>
    <cellStyle name="Обычный 67" xfId="478"/>
    <cellStyle name="Обычный 68" xfId="479"/>
    <cellStyle name="Обычный 69" xfId="480"/>
    <cellStyle name="Обычный 7" xfId="481"/>
    <cellStyle name="Обычный 70" xfId="482"/>
    <cellStyle name="Обычный 71" xfId="483"/>
    <cellStyle name="Обычный 72" xfId="484"/>
    <cellStyle name="Обычный 73" xfId="485"/>
    <cellStyle name="Обычный 74" xfId="486"/>
    <cellStyle name="Обычный 75" xfId="487"/>
    <cellStyle name="Обычный 76" xfId="488"/>
    <cellStyle name="Обычный 77" xfId="489"/>
    <cellStyle name="Обычный 78" xfId="490"/>
    <cellStyle name="Обычный 79" xfId="491"/>
    <cellStyle name="Обычный 8" xfId="492"/>
    <cellStyle name="Обычный 80" xfId="493"/>
    <cellStyle name="Обычный 81" xfId="494"/>
    <cellStyle name="Обычный 82" xfId="495"/>
    <cellStyle name="Обычный 83" xfId="496"/>
    <cellStyle name="Обычный 84" xfId="497"/>
    <cellStyle name="Обычный 85" xfId="498"/>
    <cellStyle name="Обычный 86" xfId="499"/>
    <cellStyle name="Обычный 87" xfId="500"/>
    <cellStyle name="Обычный 88" xfId="501"/>
    <cellStyle name="Обычный 89" xfId="502"/>
    <cellStyle name="Обычный 9" xfId="503"/>
    <cellStyle name="Обычный 90" xfId="504"/>
    <cellStyle name="Обычный 91" xfId="505"/>
    <cellStyle name="Обычный 92" xfId="506"/>
    <cellStyle name="Обычный 93" xfId="507"/>
    <cellStyle name="Обычный 94" xfId="508"/>
    <cellStyle name="Обычный 95" xfId="509"/>
    <cellStyle name="Обычный 96" xfId="510"/>
    <cellStyle name="Обычный 97" xfId="511"/>
    <cellStyle name="Обычный 98" xfId="512"/>
    <cellStyle name="Обычный 99" xfId="513"/>
    <cellStyle name="Обычный_tmp" xfId="514"/>
    <cellStyle name="Обычный_tmp_дох" xfId="515"/>
    <cellStyle name="Обычный_прил7-8" xfId="516"/>
    <cellStyle name="Followed Hyperlink" xfId="517"/>
    <cellStyle name="Плохой" xfId="518"/>
    <cellStyle name="Пояснение" xfId="519"/>
    <cellStyle name="Примечание" xfId="520"/>
    <cellStyle name="Percent" xfId="521"/>
    <cellStyle name="Связанная ячейка" xfId="522"/>
    <cellStyle name="Текст предупреждения" xfId="523"/>
    <cellStyle name="Comma" xfId="524"/>
    <cellStyle name="Comma [0]" xfId="525"/>
    <cellStyle name="Хороший" xfId="5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U180"/>
  <sheetViews>
    <sheetView zoomScale="70" zoomScaleNormal="70" zoomScaleSheetLayoutView="75" zoomScalePageLayoutView="0" workbookViewId="0" topLeftCell="A1">
      <selection activeCell="L2" sqref="L2:U2"/>
    </sheetView>
  </sheetViews>
  <sheetFormatPr defaultColWidth="9.00390625" defaultRowHeight="12.75"/>
  <cols>
    <col min="1" max="1" width="5.375" style="1" customWidth="1"/>
    <col min="2" max="2" width="0.875" style="2" hidden="1" customWidth="1"/>
    <col min="3" max="3" width="83.375" style="1" customWidth="1"/>
    <col min="4" max="4" width="6.375" style="3" customWidth="1"/>
    <col min="5" max="5" width="5.125" style="3" customWidth="1"/>
    <col min="6" max="6" width="5.875" style="3" customWidth="1"/>
    <col min="7" max="7" width="5.125" style="3" customWidth="1"/>
    <col min="8" max="8" width="7.625" style="3" customWidth="1"/>
    <col min="9" max="9" width="9.375" style="3" customWidth="1"/>
    <col min="10" max="10" width="10.875" style="3" customWidth="1"/>
    <col min="11" max="11" width="8.375" style="3" customWidth="1"/>
    <col min="12" max="12" width="23.375" style="4" customWidth="1"/>
    <col min="13" max="14" width="0.12890625" style="4" hidden="1" customWidth="1"/>
    <col min="15" max="16" width="0.37109375" style="4" hidden="1" customWidth="1"/>
    <col min="17" max="17" width="13.125" style="4" hidden="1" customWidth="1"/>
    <col min="18" max="18" width="0.12890625" style="4" hidden="1" customWidth="1"/>
    <col min="19" max="19" width="7.375" style="4" hidden="1" customWidth="1"/>
    <col min="20" max="20" width="24.375" style="1" customWidth="1"/>
    <col min="21" max="21" width="14.375" style="1" customWidth="1"/>
    <col min="22" max="16384" width="9.125" style="1" customWidth="1"/>
  </cols>
  <sheetData>
    <row r="1" spans="8:12" ht="15.75">
      <c r="H1" s="81"/>
      <c r="I1" s="81"/>
      <c r="J1" s="81"/>
      <c r="K1" s="81"/>
      <c r="L1" s="282" t="s">
        <v>107</v>
      </c>
    </row>
    <row r="2" spans="3:21" ht="27.75" customHeight="1">
      <c r="C2" s="5"/>
      <c r="F2" s="81"/>
      <c r="I2" s="81"/>
      <c r="J2" s="81"/>
      <c r="K2" s="81"/>
      <c r="L2" s="593" t="s">
        <v>754</v>
      </c>
      <c r="M2" s="593"/>
      <c r="N2" s="593"/>
      <c r="O2" s="593"/>
      <c r="P2" s="593"/>
      <c r="Q2" s="593"/>
      <c r="R2" s="593"/>
      <c r="S2" s="593"/>
      <c r="T2" s="593"/>
      <c r="U2" s="593"/>
    </row>
    <row r="3" spans="8:12" ht="15.75">
      <c r="H3" s="81"/>
      <c r="I3" s="81"/>
      <c r="J3" s="81"/>
      <c r="K3" s="81"/>
      <c r="L3" s="81"/>
    </row>
    <row r="4" spans="1:21" ht="16.5" customHeight="1">
      <c r="A4" s="588" t="s">
        <v>589</v>
      </c>
      <c r="B4" s="588"/>
      <c r="C4" s="588"/>
      <c r="D4" s="588"/>
      <c r="E4" s="588"/>
      <c r="F4" s="588"/>
      <c r="G4" s="588"/>
      <c r="H4" s="588"/>
      <c r="I4" s="588"/>
      <c r="J4" s="588"/>
      <c r="K4" s="588"/>
      <c r="L4" s="588"/>
      <c r="M4" s="588"/>
      <c r="N4" s="588"/>
      <c r="O4" s="588"/>
      <c r="P4" s="588"/>
      <c r="Q4" s="588"/>
      <c r="R4" s="588"/>
      <c r="S4" s="588"/>
      <c r="T4" s="6"/>
      <c r="U4" s="6"/>
    </row>
    <row r="5" spans="1:21" ht="16.5" customHeight="1">
      <c r="A5" s="6"/>
      <c r="B5" s="7"/>
      <c r="C5" s="6"/>
      <c r="D5" s="8"/>
      <c r="E5" s="8"/>
      <c r="F5" s="8"/>
      <c r="G5" s="8"/>
      <c r="H5" s="8"/>
      <c r="I5" s="8"/>
      <c r="J5" s="8"/>
      <c r="K5" s="8"/>
      <c r="L5" s="9" t="s">
        <v>225</v>
      </c>
      <c r="M5" s="9"/>
      <c r="N5" s="9"/>
      <c r="O5" s="9"/>
      <c r="P5" s="9"/>
      <c r="Q5" s="9"/>
      <c r="R5" s="9"/>
      <c r="S5" s="9" t="s">
        <v>15</v>
      </c>
      <c r="T5" s="6"/>
      <c r="U5" s="6"/>
    </row>
    <row r="6" spans="1:21" s="10" customFormat="1" ht="42.75" customHeight="1">
      <c r="A6" s="591"/>
      <c r="B6" s="82"/>
      <c r="C6" s="589" t="s">
        <v>16</v>
      </c>
      <c r="D6" s="583" t="s">
        <v>17</v>
      </c>
      <c r="E6" s="584"/>
      <c r="F6" s="584"/>
      <c r="G6" s="584"/>
      <c r="H6" s="584"/>
      <c r="I6" s="584"/>
      <c r="J6" s="584"/>
      <c r="K6" s="585"/>
      <c r="L6" s="586" t="s">
        <v>585</v>
      </c>
      <c r="M6" s="586" t="s">
        <v>18</v>
      </c>
      <c r="N6" s="586" t="s">
        <v>19</v>
      </c>
      <c r="O6" s="586" t="s">
        <v>20</v>
      </c>
      <c r="P6" s="586" t="s">
        <v>21</v>
      </c>
      <c r="Q6" s="586" t="s">
        <v>22</v>
      </c>
      <c r="R6" s="586"/>
      <c r="S6" s="586" t="s">
        <v>23</v>
      </c>
      <c r="T6" s="586" t="s">
        <v>590</v>
      </c>
      <c r="U6" s="586" t="s">
        <v>108</v>
      </c>
    </row>
    <row r="7" spans="1:21" s="10" customFormat="1" ht="110.25">
      <c r="A7" s="592"/>
      <c r="B7" s="83"/>
      <c r="C7" s="590"/>
      <c r="D7" s="84" t="s">
        <v>24</v>
      </c>
      <c r="E7" s="84" t="s">
        <v>25</v>
      </c>
      <c r="F7" s="84" t="s">
        <v>26</v>
      </c>
      <c r="G7" s="84" t="s">
        <v>27</v>
      </c>
      <c r="H7" s="84" t="s">
        <v>28</v>
      </c>
      <c r="I7" s="84" t="s">
        <v>29</v>
      </c>
      <c r="J7" s="84" t="s">
        <v>30</v>
      </c>
      <c r="K7" s="84" t="s">
        <v>31</v>
      </c>
      <c r="L7" s="587"/>
      <c r="M7" s="587"/>
      <c r="N7" s="587"/>
      <c r="O7" s="587"/>
      <c r="P7" s="587"/>
      <c r="Q7" s="587"/>
      <c r="R7" s="587"/>
      <c r="S7" s="587"/>
      <c r="T7" s="587"/>
      <c r="U7" s="587"/>
    </row>
    <row r="8" spans="1:21" s="11" customFormat="1" ht="18.75" customHeight="1">
      <c r="A8" s="106" t="s">
        <v>320</v>
      </c>
      <c r="B8" s="20"/>
      <c r="C8" s="30" t="s">
        <v>32</v>
      </c>
      <c r="D8" s="107" t="s">
        <v>33</v>
      </c>
      <c r="E8" s="107">
        <v>1</v>
      </c>
      <c r="F8" s="107" t="s">
        <v>34</v>
      </c>
      <c r="G8" s="108" t="s">
        <v>34</v>
      </c>
      <c r="H8" s="108" t="s">
        <v>33</v>
      </c>
      <c r="I8" s="108" t="s">
        <v>34</v>
      </c>
      <c r="J8" s="108" t="s">
        <v>35</v>
      </c>
      <c r="K8" s="108" t="s">
        <v>33</v>
      </c>
      <c r="L8" s="207">
        <f>L9+L15+L23+L28+L44+L50+L55+L66+L97</f>
        <v>124400546.72</v>
      </c>
      <c r="M8" s="208" t="e">
        <f>M9+M15+#REF!+M21+#REF!+M30+M44+M51+#REF!+M61+#REF!+#REF!</f>
        <v>#REF!</v>
      </c>
      <c r="N8" s="208" t="e">
        <f>N9+N15+#REF!+N21+#REF!+N30+N44+N51+#REF!+N61+#REF!+#REF!</f>
        <v>#REF!</v>
      </c>
      <c r="O8" s="208" t="e">
        <f>O9+O15+#REF!+O21+#REF!+O30+O44+#REF!+O61+#REF!</f>
        <v>#REF!</v>
      </c>
      <c r="P8" s="208" t="e">
        <f>P9+P15+#REF!+P21+#REF!+P30+P44+P51+#REF!+P61+#REF!+#REF!</f>
        <v>#REF!</v>
      </c>
      <c r="Q8" s="208" t="e">
        <f>Q9+Q15+#REF!+Q21+#REF!+Q30+Q44+Q51+#REF!+Q61+#REF!+#REF!</f>
        <v>#REF!</v>
      </c>
      <c r="R8" s="208" t="e">
        <f>R9+R15+#REF!+R21+#REF!+R30+R44+R51+#REF!+R61+#REF!+#REF!</f>
        <v>#REF!</v>
      </c>
      <c r="S8" s="209" t="e">
        <f>#REF!=SUM(L8:R8)</f>
        <v>#REF!</v>
      </c>
      <c r="T8" s="207">
        <f>T9+T15+T23+T28+T44+T50+T55+T66+T97</f>
        <v>31161930.79</v>
      </c>
      <c r="U8" s="219">
        <f aca="true" t="shared" si="0" ref="U8:U71">T8/L8*100</f>
        <v>25.04967350355709</v>
      </c>
    </row>
    <row r="9" spans="1:21" s="12" customFormat="1" ht="18.75" customHeight="1">
      <c r="A9" s="109" t="s">
        <v>321</v>
      </c>
      <c r="B9" s="21"/>
      <c r="C9" s="31" t="s">
        <v>36</v>
      </c>
      <c r="D9" s="110" t="s">
        <v>33</v>
      </c>
      <c r="E9" s="110">
        <v>1</v>
      </c>
      <c r="F9" s="110" t="s">
        <v>179</v>
      </c>
      <c r="G9" s="111" t="s">
        <v>34</v>
      </c>
      <c r="H9" s="111" t="s">
        <v>33</v>
      </c>
      <c r="I9" s="111" t="s">
        <v>34</v>
      </c>
      <c r="J9" s="111" t="s">
        <v>35</v>
      </c>
      <c r="K9" s="111" t="s">
        <v>33</v>
      </c>
      <c r="L9" s="112">
        <f>L10</f>
        <v>96255000</v>
      </c>
      <c r="M9" s="113" t="e">
        <f aca="true" t="shared" si="1" ref="M9:R9">M10</f>
        <v>#REF!</v>
      </c>
      <c r="N9" s="113" t="e">
        <f t="shared" si="1"/>
        <v>#REF!</v>
      </c>
      <c r="O9" s="113" t="e">
        <f t="shared" si="1"/>
        <v>#REF!</v>
      </c>
      <c r="P9" s="113" t="e">
        <f t="shared" si="1"/>
        <v>#REF!</v>
      </c>
      <c r="Q9" s="113" t="e">
        <f t="shared" si="1"/>
        <v>#REF!</v>
      </c>
      <c r="R9" s="114" t="e">
        <f t="shared" si="1"/>
        <v>#REF!</v>
      </c>
      <c r="S9" s="114" t="e">
        <f>#REF!=SUM(L9:R9)</f>
        <v>#REF!</v>
      </c>
      <c r="T9" s="210">
        <f>T10</f>
        <v>22161390.93</v>
      </c>
      <c r="U9" s="219">
        <f t="shared" si="0"/>
        <v>23.023625712949976</v>
      </c>
    </row>
    <row r="10" spans="1:21" s="14" customFormat="1" ht="19.5" customHeight="1">
      <c r="A10" s="115" t="s">
        <v>322</v>
      </c>
      <c r="B10" s="13"/>
      <c r="C10" s="32" t="s">
        <v>37</v>
      </c>
      <c r="D10" s="116" t="s">
        <v>33</v>
      </c>
      <c r="E10" s="117">
        <v>1</v>
      </c>
      <c r="F10" s="117" t="s">
        <v>179</v>
      </c>
      <c r="G10" s="116" t="s">
        <v>186</v>
      </c>
      <c r="H10" s="116" t="s">
        <v>33</v>
      </c>
      <c r="I10" s="116" t="s">
        <v>179</v>
      </c>
      <c r="J10" s="116" t="s">
        <v>35</v>
      </c>
      <c r="K10" s="116" t="s">
        <v>38</v>
      </c>
      <c r="L10" s="118">
        <f>L11+L12+L13+L14</f>
        <v>96255000</v>
      </c>
      <c r="M10" s="211" t="e">
        <f>#REF!+M12+#REF!+#REF!</f>
        <v>#REF!</v>
      </c>
      <c r="N10" s="211" t="e">
        <f>#REF!+N12+#REF!+#REF!</f>
        <v>#REF!</v>
      </c>
      <c r="O10" s="211" t="e">
        <f>#REF!+O12+#REF!+#REF!</f>
        <v>#REF!</v>
      </c>
      <c r="P10" s="211" t="e">
        <f>#REF!+P12+#REF!+#REF!</f>
        <v>#REF!</v>
      </c>
      <c r="Q10" s="211" t="e">
        <f>#REF!+Q12+#REF!+#REF!</f>
        <v>#REF!</v>
      </c>
      <c r="R10" s="212" t="e">
        <f>#REF!+R12+#REF!+#REF!</f>
        <v>#REF!</v>
      </c>
      <c r="S10" s="212" t="e">
        <f>#REF!=SUM(L10:R10)</f>
        <v>#REF!</v>
      </c>
      <c r="T10" s="213">
        <f>T11+T12+T13+T14</f>
        <v>22161390.93</v>
      </c>
      <c r="U10" s="219">
        <f t="shared" si="0"/>
        <v>23.023625712949976</v>
      </c>
    </row>
    <row r="11" spans="1:21" s="14" customFormat="1" ht="87.75" customHeight="1">
      <c r="A11" s="119"/>
      <c r="B11" s="13"/>
      <c r="C11" s="33" t="s">
        <v>174</v>
      </c>
      <c r="D11" s="120" t="s">
        <v>507</v>
      </c>
      <c r="E11" s="120" t="s">
        <v>39</v>
      </c>
      <c r="F11" s="120" t="s">
        <v>179</v>
      </c>
      <c r="G11" s="120" t="s">
        <v>186</v>
      </c>
      <c r="H11" s="120" t="s">
        <v>40</v>
      </c>
      <c r="I11" s="120" t="s">
        <v>179</v>
      </c>
      <c r="J11" s="120" t="s">
        <v>35</v>
      </c>
      <c r="K11" s="120" t="s">
        <v>38</v>
      </c>
      <c r="L11" s="214">
        <v>96000000</v>
      </c>
      <c r="M11" s="215"/>
      <c r="N11" s="216"/>
      <c r="O11" s="216"/>
      <c r="P11" s="216"/>
      <c r="Q11" s="216"/>
      <c r="R11" s="217"/>
      <c r="S11" s="217"/>
      <c r="T11" s="218">
        <v>21765768.72</v>
      </c>
      <c r="U11" s="219">
        <f t="shared" si="0"/>
        <v>22.67267575</v>
      </c>
    </row>
    <row r="12" spans="1:21" ht="126.75" customHeight="1">
      <c r="A12" s="119"/>
      <c r="B12" s="23"/>
      <c r="C12" s="33" t="s">
        <v>41</v>
      </c>
      <c r="D12" s="121" t="s">
        <v>507</v>
      </c>
      <c r="E12" s="122">
        <v>1</v>
      </c>
      <c r="F12" s="122" t="s">
        <v>179</v>
      </c>
      <c r="G12" s="121" t="s">
        <v>186</v>
      </c>
      <c r="H12" s="121" t="s">
        <v>42</v>
      </c>
      <c r="I12" s="121" t="s">
        <v>179</v>
      </c>
      <c r="J12" s="121" t="s">
        <v>35</v>
      </c>
      <c r="K12" s="121" t="s">
        <v>38</v>
      </c>
      <c r="L12" s="214">
        <v>75000</v>
      </c>
      <c r="M12" s="203"/>
      <c r="N12" s="123"/>
      <c r="O12" s="123"/>
      <c r="P12" s="123"/>
      <c r="Q12" s="123"/>
      <c r="R12" s="124"/>
      <c r="S12" s="124"/>
      <c r="T12" s="218">
        <v>136315.78</v>
      </c>
      <c r="U12" s="219">
        <f t="shared" si="0"/>
        <v>181.75437333333332</v>
      </c>
    </row>
    <row r="13" spans="1:21" ht="55.5" customHeight="1">
      <c r="A13" s="119"/>
      <c r="B13" s="23"/>
      <c r="C13" s="33" t="s">
        <v>43</v>
      </c>
      <c r="D13" s="121" t="s">
        <v>507</v>
      </c>
      <c r="E13" s="122">
        <v>1</v>
      </c>
      <c r="F13" s="122" t="s">
        <v>179</v>
      </c>
      <c r="G13" s="121" t="s">
        <v>186</v>
      </c>
      <c r="H13" s="121" t="s">
        <v>44</v>
      </c>
      <c r="I13" s="121" t="s">
        <v>179</v>
      </c>
      <c r="J13" s="121" t="s">
        <v>35</v>
      </c>
      <c r="K13" s="121" t="s">
        <v>38</v>
      </c>
      <c r="L13" s="214">
        <v>170000</v>
      </c>
      <c r="M13" s="203"/>
      <c r="N13" s="123"/>
      <c r="O13" s="123"/>
      <c r="P13" s="123"/>
      <c r="Q13" s="123"/>
      <c r="R13" s="124"/>
      <c r="S13" s="124"/>
      <c r="T13" s="218">
        <v>252332.19</v>
      </c>
      <c r="U13" s="219">
        <f t="shared" si="0"/>
        <v>148.4307</v>
      </c>
    </row>
    <row r="14" spans="1:21" ht="103.5" customHeight="1">
      <c r="A14" s="119"/>
      <c r="B14" s="23"/>
      <c r="C14" s="34" t="s">
        <v>175</v>
      </c>
      <c r="D14" s="121" t="s">
        <v>507</v>
      </c>
      <c r="E14" s="122">
        <v>1</v>
      </c>
      <c r="F14" s="122" t="s">
        <v>179</v>
      </c>
      <c r="G14" s="121" t="s">
        <v>186</v>
      </c>
      <c r="H14" s="121" t="s">
        <v>45</v>
      </c>
      <c r="I14" s="121" t="s">
        <v>179</v>
      </c>
      <c r="J14" s="121" t="s">
        <v>35</v>
      </c>
      <c r="K14" s="121" t="s">
        <v>38</v>
      </c>
      <c r="L14" s="214">
        <v>10000</v>
      </c>
      <c r="M14" s="203"/>
      <c r="N14" s="123"/>
      <c r="O14" s="123"/>
      <c r="P14" s="123"/>
      <c r="Q14" s="123"/>
      <c r="R14" s="124"/>
      <c r="S14" s="124"/>
      <c r="T14" s="218">
        <v>6974.24</v>
      </c>
      <c r="U14" s="219">
        <f t="shared" si="0"/>
        <v>69.74239999999999</v>
      </c>
    </row>
    <row r="15" spans="1:21" s="14" customFormat="1" ht="18" customHeight="1">
      <c r="A15" s="109" t="s">
        <v>323</v>
      </c>
      <c r="B15" s="21"/>
      <c r="C15" s="31" t="s">
        <v>46</v>
      </c>
      <c r="D15" s="110" t="s">
        <v>33</v>
      </c>
      <c r="E15" s="111" t="s">
        <v>39</v>
      </c>
      <c r="F15" s="111" t="s">
        <v>185</v>
      </c>
      <c r="G15" s="111" t="s">
        <v>34</v>
      </c>
      <c r="H15" s="111" t="s">
        <v>33</v>
      </c>
      <c r="I15" s="111" t="s">
        <v>34</v>
      </c>
      <c r="J15" s="111" t="s">
        <v>35</v>
      </c>
      <c r="K15" s="111" t="s">
        <v>33</v>
      </c>
      <c r="L15" s="112">
        <f>L16+L19+L21</f>
        <v>1969000</v>
      </c>
      <c r="M15" s="113">
        <f aca="true" t="shared" si="2" ref="M15:R15">M16</f>
        <v>0</v>
      </c>
      <c r="N15" s="113">
        <f t="shared" si="2"/>
        <v>0</v>
      </c>
      <c r="O15" s="113">
        <f t="shared" si="2"/>
        <v>0</v>
      </c>
      <c r="P15" s="113">
        <f t="shared" si="2"/>
        <v>0</v>
      </c>
      <c r="Q15" s="113">
        <f t="shared" si="2"/>
        <v>0</v>
      </c>
      <c r="R15" s="114">
        <f t="shared" si="2"/>
        <v>0</v>
      </c>
      <c r="S15" s="114" t="e">
        <f>#REF!=SUM(L15:R15)</f>
        <v>#REF!</v>
      </c>
      <c r="T15" s="210">
        <f>T16+T19+T21</f>
        <v>1618820.68</v>
      </c>
      <c r="U15" s="219">
        <f t="shared" si="0"/>
        <v>82.21537227018791</v>
      </c>
    </row>
    <row r="16" spans="1:21" s="14" customFormat="1" ht="18.75" customHeight="1">
      <c r="A16" s="115" t="s">
        <v>324</v>
      </c>
      <c r="B16" s="13"/>
      <c r="C16" s="32" t="s">
        <v>47</v>
      </c>
      <c r="D16" s="116" t="s">
        <v>33</v>
      </c>
      <c r="E16" s="116" t="s">
        <v>39</v>
      </c>
      <c r="F16" s="116" t="s">
        <v>185</v>
      </c>
      <c r="G16" s="116" t="s">
        <v>186</v>
      </c>
      <c r="H16" s="116" t="s">
        <v>33</v>
      </c>
      <c r="I16" s="116" t="s">
        <v>186</v>
      </c>
      <c r="J16" s="116" t="s">
        <v>35</v>
      </c>
      <c r="K16" s="116" t="s">
        <v>38</v>
      </c>
      <c r="L16" s="118">
        <f>L17+L18</f>
        <v>1100000</v>
      </c>
      <c r="M16" s="211"/>
      <c r="N16" s="211"/>
      <c r="O16" s="211"/>
      <c r="P16" s="211"/>
      <c r="Q16" s="211"/>
      <c r="R16" s="212"/>
      <c r="S16" s="212" t="e">
        <f>#REF!=SUM(L16:R16)</f>
        <v>#REF!</v>
      </c>
      <c r="T16" s="213">
        <f>T17+T18</f>
        <v>1035560.12</v>
      </c>
      <c r="U16" s="219">
        <f t="shared" si="0"/>
        <v>94.14182909090908</v>
      </c>
    </row>
    <row r="17" spans="1:21" ht="22.5" customHeight="1">
      <c r="A17" s="119"/>
      <c r="B17" s="13"/>
      <c r="C17" s="35" t="s">
        <v>47</v>
      </c>
      <c r="D17" s="120" t="s">
        <v>507</v>
      </c>
      <c r="E17" s="120" t="s">
        <v>39</v>
      </c>
      <c r="F17" s="120" t="s">
        <v>185</v>
      </c>
      <c r="G17" s="120" t="s">
        <v>186</v>
      </c>
      <c r="H17" s="120" t="s">
        <v>40</v>
      </c>
      <c r="I17" s="120" t="s">
        <v>186</v>
      </c>
      <c r="J17" s="120" t="s">
        <v>35</v>
      </c>
      <c r="K17" s="120" t="s">
        <v>38</v>
      </c>
      <c r="L17" s="220">
        <v>1100000.89</v>
      </c>
      <c r="M17" s="123"/>
      <c r="N17" s="123"/>
      <c r="O17" s="123"/>
      <c r="P17" s="123"/>
      <c r="Q17" s="123"/>
      <c r="R17" s="124"/>
      <c r="S17" s="124" t="e">
        <f>#REF!=SUM(L17:R17)</f>
        <v>#REF!</v>
      </c>
      <c r="T17" s="221">
        <v>1035367.28</v>
      </c>
      <c r="U17" s="219">
        <f t="shared" si="0"/>
        <v>94.12422202676582</v>
      </c>
    </row>
    <row r="18" spans="1:21" ht="33" customHeight="1">
      <c r="A18" s="119"/>
      <c r="B18" s="13"/>
      <c r="C18" s="35" t="s">
        <v>48</v>
      </c>
      <c r="D18" s="120" t="s">
        <v>33</v>
      </c>
      <c r="E18" s="120" t="s">
        <v>39</v>
      </c>
      <c r="F18" s="120" t="s">
        <v>185</v>
      </c>
      <c r="G18" s="120" t="s">
        <v>186</v>
      </c>
      <c r="H18" s="120" t="s">
        <v>42</v>
      </c>
      <c r="I18" s="120" t="s">
        <v>186</v>
      </c>
      <c r="J18" s="120" t="s">
        <v>35</v>
      </c>
      <c r="K18" s="120" t="s">
        <v>38</v>
      </c>
      <c r="L18" s="125">
        <v>-0.89</v>
      </c>
      <c r="M18" s="123"/>
      <c r="N18" s="123"/>
      <c r="O18" s="123"/>
      <c r="P18" s="123"/>
      <c r="Q18" s="123"/>
      <c r="R18" s="124"/>
      <c r="S18" s="124"/>
      <c r="T18" s="221">
        <v>192.84</v>
      </c>
      <c r="U18" s="219">
        <f t="shared" si="0"/>
        <v>-21667.415730337078</v>
      </c>
    </row>
    <row r="19" spans="1:21" ht="22.5" customHeight="1">
      <c r="A19" s="115" t="s">
        <v>325</v>
      </c>
      <c r="B19" s="13"/>
      <c r="C19" s="32" t="s">
        <v>49</v>
      </c>
      <c r="D19" s="116" t="s">
        <v>33</v>
      </c>
      <c r="E19" s="116" t="s">
        <v>39</v>
      </c>
      <c r="F19" s="116" t="s">
        <v>185</v>
      </c>
      <c r="G19" s="116" t="s">
        <v>188</v>
      </c>
      <c r="H19" s="116" t="s">
        <v>33</v>
      </c>
      <c r="I19" s="116" t="s">
        <v>179</v>
      </c>
      <c r="J19" s="116" t="s">
        <v>35</v>
      </c>
      <c r="K19" s="116" t="s">
        <v>38</v>
      </c>
      <c r="L19" s="118">
        <f>L20</f>
        <v>72000</v>
      </c>
      <c r="M19" s="211"/>
      <c r="N19" s="211"/>
      <c r="O19" s="211"/>
      <c r="P19" s="211"/>
      <c r="Q19" s="211"/>
      <c r="R19" s="212"/>
      <c r="S19" s="212"/>
      <c r="T19" s="213">
        <f>T20</f>
        <v>40459.81</v>
      </c>
      <c r="U19" s="219">
        <f t="shared" si="0"/>
        <v>56.19418055555555</v>
      </c>
    </row>
    <row r="20" spans="1:21" ht="21" customHeight="1">
      <c r="A20" s="119"/>
      <c r="B20" s="21"/>
      <c r="C20" s="36" t="s">
        <v>326</v>
      </c>
      <c r="D20" s="120" t="s">
        <v>507</v>
      </c>
      <c r="E20" s="120" t="s">
        <v>39</v>
      </c>
      <c r="F20" s="120" t="s">
        <v>185</v>
      </c>
      <c r="G20" s="120" t="s">
        <v>188</v>
      </c>
      <c r="H20" s="120" t="s">
        <v>40</v>
      </c>
      <c r="I20" s="120" t="s">
        <v>179</v>
      </c>
      <c r="J20" s="120" t="s">
        <v>35</v>
      </c>
      <c r="K20" s="120" t="s">
        <v>38</v>
      </c>
      <c r="L20" s="125">
        <v>72000</v>
      </c>
      <c r="M20" s="211"/>
      <c r="N20" s="211"/>
      <c r="O20" s="211"/>
      <c r="P20" s="211"/>
      <c r="Q20" s="211"/>
      <c r="R20" s="212"/>
      <c r="S20" s="212"/>
      <c r="T20" s="222">
        <v>40459.81</v>
      </c>
      <c r="U20" s="219">
        <f t="shared" si="0"/>
        <v>56.19418055555555</v>
      </c>
    </row>
    <row r="21" spans="1:21" s="14" customFormat="1" ht="20.25" customHeight="1">
      <c r="A21" s="115" t="s">
        <v>327</v>
      </c>
      <c r="B21" s="13"/>
      <c r="C21" s="32" t="s">
        <v>50</v>
      </c>
      <c r="D21" s="116" t="s">
        <v>33</v>
      </c>
      <c r="E21" s="116" t="s">
        <v>39</v>
      </c>
      <c r="F21" s="116" t="s">
        <v>185</v>
      </c>
      <c r="G21" s="116" t="s">
        <v>189</v>
      </c>
      <c r="H21" s="116" t="s">
        <v>33</v>
      </c>
      <c r="I21" s="116" t="s">
        <v>186</v>
      </c>
      <c r="J21" s="116" t="s">
        <v>35</v>
      </c>
      <c r="K21" s="116" t="s">
        <v>38</v>
      </c>
      <c r="L21" s="118">
        <f>L22</f>
        <v>797000</v>
      </c>
      <c r="M21" s="113" t="e">
        <f>M23+#REF!+#REF!</f>
        <v>#REF!</v>
      </c>
      <c r="N21" s="113" t="e">
        <f>N23+#REF!+#REF!</f>
        <v>#REF!</v>
      </c>
      <c r="O21" s="113" t="e">
        <f>O23+#REF!+#REF!</f>
        <v>#REF!</v>
      </c>
      <c r="P21" s="113" t="e">
        <f>P23+#REF!+#REF!</f>
        <v>#REF!</v>
      </c>
      <c r="Q21" s="113" t="e">
        <f>Q23+#REF!+#REF!</f>
        <v>#REF!</v>
      </c>
      <c r="R21" s="114" t="e">
        <f>R23+#REF!+#REF!</f>
        <v>#REF!</v>
      </c>
      <c r="S21" s="114" t="e">
        <f>#REF!=SUM(L21:R21)</f>
        <v>#REF!</v>
      </c>
      <c r="T21" s="213">
        <f>T22</f>
        <v>542800.75</v>
      </c>
      <c r="U21" s="219">
        <f t="shared" si="0"/>
        <v>68.10548933500627</v>
      </c>
    </row>
    <row r="22" spans="1:21" ht="44.25" customHeight="1">
      <c r="A22" s="119"/>
      <c r="B22" s="24"/>
      <c r="C22" s="36" t="s">
        <v>328</v>
      </c>
      <c r="D22" s="120" t="s">
        <v>507</v>
      </c>
      <c r="E22" s="120" t="s">
        <v>39</v>
      </c>
      <c r="F22" s="120" t="s">
        <v>185</v>
      </c>
      <c r="G22" s="120" t="s">
        <v>189</v>
      </c>
      <c r="H22" s="120" t="s">
        <v>42</v>
      </c>
      <c r="I22" s="120" t="s">
        <v>186</v>
      </c>
      <c r="J22" s="120" t="s">
        <v>35</v>
      </c>
      <c r="K22" s="120" t="s">
        <v>38</v>
      </c>
      <c r="L22" s="223">
        <v>797000</v>
      </c>
      <c r="M22" s="113"/>
      <c r="N22" s="113"/>
      <c r="O22" s="113"/>
      <c r="P22" s="113"/>
      <c r="Q22" s="113"/>
      <c r="R22" s="114"/>
      <c r="S22" s="114"/>
      <c r="T22" s="224">
        <v>542800.75</v>
      </c>
      <c r="U22" s="219">
        <f t="shared" si="0"/>
        <v>68.10548933500627</v>
      </c>
    </row>
    <row r="23" spans="1:21" ht="21.75" customHeight="1">
      <c r="A23" s="109" t="s">
        <v>329</v>
      </c>
      <c r="B23" s="24"/>
      <c r="C23" s="31" t="s">
        <v>51</v>
      </c>
      <c r="D23" s="110" t="s">
        <v>33</v>
      </c>
      <c r="E23" s="111" t="s">
        <v>39</v>
      </c>
      <c r="F23" s="111" t="s">
        <v>181</v>
      </c>
      <c r="G23" s="111" t="s">
        <v>34</v>
      </c>
      <c r="H23" s="111" t="s">
        <v>33</v>
      </c>
      <c r="I23" s="111" t="s">
        <v>34</v>
      </c>
      <c r="J23" s="111" t="s">
        <v>35</v>
      </c>
      <c r="K23" s="111" t="s">
        <v>33</v>
      </c>
      <c r="L23" s="112">
        <f>L25+L26</f>
        <v>2805000</v>
      </c>
      <c r="M23" s="123"/>
      <c r="N23" s="123"/>
      <c r="O23" s="123"/>
      <c r="P23" s="123"/>
      <c r="Q23" s="123"/>
      <c r="R23" s="124"/>
      <c r="S23" s="124" t="e">
        <f>#REF!=SUM(L23:R23)</f>
        <v>#REF!</v>
      </c>
      <c r="T23" s="210">
        <f>T24+T26</f>
        <v>820062.8400000001</v>
      </c>
      <c r="U23" s="219">
        <f t="shared" si="0"/>
        <v>29.235751871657754</v>
      </c>
    </row>
    <row r="24" spans="1:21" ht="36" customHeight="1">
      <c r="A24" s="115" t="s">
        <v>330</v>
      </c>
      <c r="B24" s="21"/>
      <c r="C24" s="37" t="s">
        <v>52</v>
      </c>
      <c r="D24" s="116" t="s">
        <v>33</v>
      </c>
      <c r="E24" s="116" t="s">
        <v>39</v>
      </c>
      <c r="F24" s="116" t="s">
        <v>181</v>
      </c>
      <c r="G24" s="116" t="s">
        <v>188</v>
      </c>
      <c r="H24" s="116" t="s">
        <v>33</v>
      </c>
      <c r="I24" s="116" t="s">
        <v>179</v>
      </c>
      <c r="J24" s="116" t="s">
        <v>35</v>
      </c>
      <c r="K24" s="116" t="s">
        <v>33</v>
      </c>
      <c r="L24" s="118">
        <f>L25</f>
        <v>2800000</v>
      </c>
      <c r="M24" s="123"/>
      <c r="N24" s="123"/>
      <c r="O24" s="123"/>
      <c r="P24" s="123"/>
      <c r="Q24" s="123"/>
      <c r="R24" s="124"/>
      <c r="S24" s="124"/>
      <c r="T24" s="213">
        <f>T25</f>
        <v>647759.06</v>
      </c>
      <c r="U24" s="219">
        <f t="shared" si="0"/>
        <v>23.134252142857147</v>
      </c>
    </row>
    <row r="25" spans="1:21" ht="36.75" customHeight="1">
      <c r="A25" s="115"/>
      <c r="B25" s="13"/>
      <c r="C25" s="38" t="s">
        <v>53</v>
      </c>
      <c r="D25" s="121" t="s">
        <v>507</v>
      </c>
      <c r="E25" s="121" t="s">
        <v>39</v>
      </c>
      <c r="F25" s="121" t="s">
        <v>181</v>
      </c>
      <c r="G25" s="121" t="s">
        <v>188</v>
      </c>
      <c r="H25" s="121" t="s">
        <v>40</v>
      </c>
      <c r="I25" s="121" t="s">
        <v>179</v>
      </c>
      <c r="J25" s="121" t="s">
        <v>35</v>
      </c>
      <c r="K25" s="121" t="s">
        <v>38</v>
      </c>
      <c r="L25" s="125">
        <v>2800000</v>
      </c>
      <c r="M25" s="123"/>
      <c r="N25" s="123"/>
      <c r="O25" s="123"/>
      <c r="P25" s="123"/>
      <c r="Q25" s="123"/>
      <c r="R25" s="124"/>
      <c r="S25" s="124"/>
      <c r="T25" s="225">
        <v>647759.06</v>
      </c>
      <c r="U25" s="219">
        <f t="shared" si="0"/>
        <v>23.134252142857147</v>
      </c>
    </row>
    <row r="26" spans="1:21" ht="36.75" customHeight="1">
      <c r="A26" s="115"/>
      <c r="B26" s="13"/>
      <c r="C26" s="327" t="s">
        <v>592</v>
      </c>
      <c r="D26" s="322" t="s">
        <v>33</v>
      </c>
      <c r="E26" s="322" t="s">
        <v>39</v>
      </c>
      <c r="F26" s="322" t="s">
        <v>181</v>
      </c>
      <c r="G26" s="322" t="s">
        <v>180</v>
      </c>
      <c r="H26" s="322" t="s">
        <v>33</v>
      </c>
      <c r="I26" s="322" t="s">
        <v>179</v>
      </c>
      <c r="J26" s="322" t="s">
        <v>35</v>
      </c>
      <c r="K26" s="322" t="s">
        <v>38</v>
      </c>
      <c r="L26" s="323">
        <f>L27</f>
        <v>5000</v>
      </c>
      <c r="M26" s="324"/>
      <c r="N26" s="324"/>
      <c r="O26" s="324"/>
      <c r="P26" s="324"/>
      <c r="Q26" s="324"/>
      <c r="R26" s="325"/>
      <c r="S26" s="325"/>
      <c r="T26" s="326">
        <f>T27</f>
        <v>172303.78</v>
      </c>
      <c r="U26" s="219">
        <f t="shared" si="0"/>
        <v>3446.0755999999997</v>
      </c>
    </row>
    <row r="27" spans="1:21" ht="36.75" customHeight="1">
      <c r="A27" s="115"/>
      <c r="B27" s="13"/>
      <c r="C27" s="317" t="s">
        <v>591</v>
      </c>
      <c r="D27" s="121" t="s">
        <v>209</v>
      </c>
      <c r="E27" s="121" t="s">
        <v>39</v>
      </c>
      <c r="F27" s="121" t="s">
        <v>181</v>
      </c>
      <c r="G27" s="121" t="s">
        <v>180</v>
      </c>
      <c r="H27" s="121" t="s">
        <v>419</v>
      </c>
      <c r="I27" s="121" t="s">
        <v>179</v>
      </c>
      <c r="J27" s="121" t="s">
        <v>35</v>
      </c>
      <c r="K27" s="121" t="s">
        <v>38</v>
      </c>
      <c r="L27" s="125">
        <v>5000</v>
      </c>
      <c r="M27" s="203"/>
      <c r="N27" s="203"/>
      <c r="O27" s="203"/>
      <c r="P27" s="203"/>
      <c r="Q27" s="203"/>
      <c r="R27" s="204"/>
      <c r="S27" s="204"/>
      <c r="T27" s="316">
        <v>172303.78</v>
      </c>
      <c r="U27" s="219">
        <f t="shared" si="0"/>
        <v>3446.0755999999997</v>
      </c>
    </row>
    <row r="28" spans="1:21" s="14" customFormat="1" ht="37.5" customHeight="1">
      <c r="A28" s="109" t="s">
        <v>331</v>
      </c>
      <c r="B28" s="21"/>
      <c r="C28" s="78" t="s">
        <v>54</v>
      </c>
      <c r="D28" s="110" t="s">
        <v>33</v>
      </c>
      <c r="E28" s="111" t="s">
        <v>39</v>
      </c>
      <c r="F28" s="111" t="s">
        <v>207</v>
      </c>
      <c r="G28" s="111" t="s">
        <v>34</v>
      </c>
      <c r="H28" s="111" t="s">
        <v>33</v>
      </c>
      <c r="I28" s="111" t="s">
        <v>34</v>
      </c>
      <c r="J28" s="111" t="s">
        <v>35</v>
      </c>
      <c r="K28" s="111" t="s">
        <v>33</v>
      </c>
      <c r="L28" s="112">
        <f>L31+L29</f>
        <v>4248575</v>
      </c>
      <c r="M28" s="112" t="e">
        <f aca="true" t="shared" si="3" ref="M28:T28">M31+M29</f>
        <v>#REF!</v>
      </c>
      <c r="N28" s="112" t="e">
        <f t="shared" si="3"/>
        <v>#REF!</v>
      </c>
      <c r="O28" s="112" t="e">
        <f t="shared" si="3"/>
        <v>#REF!</v>
      </c>
      <c r="P28" s="112" t="e">
        <f t="shared" si="3"/>
        <v>#REF!</v>
      </c>
      <c r="Q28" s="112" t="e">
        <f t="shared" si="3"/>
        <v>#REF!</v>
      </c>
      <c r="R28" s="112" t="e">
        <f t="shared" si="3"/>
        <v>#REF!</v>
      </c>
      <c r="S28" s="112" t="e">
        <f t="shared" si="3"/>
        <v>#REF!</v>
      </c>
      <c r="T28" s="112">
        <f t="shared" si="3"/>
        <v>1012892.0699999998</v>
      </c>
      <c r="U28" s="219">
        <f t="shared" si="0"/>
        <v>23.84074825088412</v>
      </c>
    </row>
    <row r="29" spans="1:21" s="14" customFormat="1" ht="36.75" customHeight="1">
      <c r="A29" s="126" t="s">
        <v>332</v>
      </c>
      <c r="B29" s="13"/>
      <c r="C29" s="39" t="s">
        <v>121</v>
      </c>
      <c r="D29" s="127" t="s">
        <v>33</v>
      </c>
      <c r="E29" s="127" t="s">
        <v>39</v>
      </c>
      <c r="F29" s="127" t="s">
        <v>207</v>
      </c>
      <c r="G29" s="127" t="s">
        <v>188</v>
      </c>
      <c r="H29" s="127" t="s">
        <v>33</v>
      </c>
      <c r="I29" s="127" t="s">
        <v>34</v>
      </c>
      <c r="J29" s="127" t="s">
        <v>35</v>
      </c>
      <c r="K29" s="127" t="s">
        <v>57</v>
      </c>
      <c r="L29" s="118">
        <f>L30</f>
        <v>80000</v>
      </c>
      <c r="M29" s="118" t="e">
        <f aca="true" t="shared" si="4" ref="M29:T30">M30</f>
        <v>#REF!</v>
      </c>
      <c r="N29" s="118" t="e">
        <f t="shared" si="4"/>
        <v>#REF!</v>
      </c>
      <c r="O29" s="118" t="e">
        <f t="shared" si="4"/>
        <v>#REF!</v>
      </c>
      <c r="P29" s="118" t="e">
        <f t="shared" si="4"/>
        <v>#REF!</v>
      </c>
      <c r="Q29" s="118" t="e">
        <f t="shared" si="4"/>
        <v>#REF!</v>
      </c>
      <c r="R29" s="118" t="e">
        <f t="shared" si="4"/>
        <v>#REF!</v>
      </c>
      <c r="S29" s="118" t="e">
        <f t="shared" si="4"/>
        <v>#REF!</v>
      </c>
      <c r="T29" s="118">
        <f t="shared" si="4"/>
        <v>6316.67</v>
      </c>
      <c r="U29" s="219">
        <f t="shared" si="0"/>
        <v>7.8958375</v>
      </c>
    </row>
    <row r="30" spans="1:21" ht="42.75" customHeight="1">
      <c r="A30" s="119"/>
      <c r="B30" s="13"/>
      <c r="C30" s="40" t="s">
        <v>55</v>
      </c>
      <c r="D30" s="120" t="s">
        <v>209</v>
      </c>
      <c r="E30" s="120" t="s">
        <v>39</v>
      </c>
      <c r="F30" s="120" t="s">
        <v>207</v>
      </c>
      <c r="G30" s="120" t="s">
        <v>188</v>
      </c>
      <c r="H30" s="120" t="s">
        <v>56</v>
      </c>
      <c r="I30" s="120" t="s">
        <v>185</v>
      </c>
      <c r="J30" s="120" t="s">
        <v>35</v>
      </c>
      <c r="K30" s="120" t="s">
        <v>57</v>
      </c>
      <c r="L30" s="125">
        <v>80000</v>
      </c>
      <c r="M30" s="113" t="e">
        <f t="shared" si="4"/>
        <v>#REF!</v>
      </c>
      <c r="N30" s="113" t="e">
        <f t="shared" si="4"/>
        <v>#REF!</v>
      </c>
      <c r="O30" s="113" t="e">
        <f t="shared" si="4"/>
        <v>#REF!</v>
      </c>
      <c r="P30" s="113" t="e">
        <f t="shared" si="4"/>
        <v>#REF!</v>
      </c>
      <c r="Q30" s="113" t="e">
        <f t="shared" si="4"/>
        <v>#REF!</v>
      </c>
      <c r="R30" s="113" t="e">
        <f t="shared" si="4"/>
        <v>#REF!</v>
      </c>
      <c r="S30" s="114" t="e">
        <f>#REF!=SUM(L30:R30)</f>
        <v>#REF!</v>
      </c>
      <c r="T30" s="226">
        <v>6316.67</v>
      </c>
      <c r="U30" s="219">
        <f t="shared" si="0"/>
        <v>7.8958375</v>
      </c>
    </row>
    <row r="31" spans="1:21" ht="94.5" customHeight="1">
      <c r="A31" s="126" t="s">
        <v>333</v>
      </c>
      <c r="B31" s="23"/>
      <c r="C31" s="41" t="s">
        <v>334</v>
      </c>
      <c r="D31" s="117" t="s">
        <v>33</v>
      </c>
      <c r="E31" s="116" t="s">
        <v>39</v>
      </c>
      <c r="F31" s="116" t="s">
        <v>207</v>
      </c>
      <c r="G31" s="116" t="s">
        <v>185</v>
      </c>
      <c r="H31" s="116" t="s">
        <v>33</v>
      </c>
      <c r="I31" s="116" t="s">
        <v>34</v>
      </c>
      <c r="J31" s="116" t="s">
        <v>35</v>
      </c>
      <c r="K31" s="116" t="s">
        <v>57</v>
      </c>
      <c r="L31" s="213">
        <f aca="true" t="shared" si="5" ref="L31:T31">L32+L36+L38+L42+L40</f>
        <v>4168575</v>
      </c>
      <c r="M31" s="213" t="e">
        <f t="shared" si="5"/>
        <v>#REF!</v>
      </c>
      <c r="N31" s="213" t="e">
        <f t="shared" si="5"/>
        <v>#REF!</v>
      </c>
      <c r="O31" s="213" t="e">
        <f t="shared" si="5"/>
        <v>#REF!</v>
      </c>
      <c r="P31" s="213" t="e">
        <f t="shared" si="5"/>
        <v>#REF!</v>
      </c>
      <c r="Q31" s="213" t="e">
        <f t="shared" si="5"/>
        <v>#REF!</v>
      </c>
      <c r="R31" s="213" t="e">
        <f t="shared" si="5"/>
        <v>#REF!</v>
      </c>
      <c r="S31" s="213" t="e">
        <f t="shared" si="5"/>
        <v>#REF!</v>
      </c>
      <c r="T31" s="213">
        <f t="shared" si="5"/>
        <v>1006575.3999999998</v>
      </c>
      <c r="U31" s="219">
        <f t="shared" si="0"/>
        <v>24.146750388322143</v>
      </c>
    </row>
    <row r="32" spans="1:21" ht="78.75" customHeight="1">
      <c r="A32" s="119"/>
      <c r="B32" s="23"/>
      <c r="C32" s="42" t="s">
        <v>335</v>
      </c>
      <c r="D32" s="128" t="s">
        <v>33</v>
      </c>
      <c r="E32" s="128" t="s">
        <v>39</v>
      </c>
      <c r="F32" s="128" t="s">
        <v>207</v>
      </c>
      <c r="G32" s="128" t="s">
        <v>185</v>
      </c>
      <c r="H32" s="128" t="s">
        <v>58</v>
      </c>
      <c r="I32" s="128" t="s">
        <v>34</v>
      </c>
      <c r="J32" s="128" t="s">
        <v>35</v>
      </c>
      <c r="K32" s="128" t="s">
        <v>57</v>
      </c>
      <c r="L32" s="227">
        <f>L33+L34+L35</f>
        <v>2213575</v>
      </c>
      <c r="M32" s="227" t="e">
        <f>M33+M34+#REF!</f>
        <v>#REF!</v>
      </c>
      <c r="N32" s="227" t="e">
        <f>N33+N34+#REF!</f>
        <v>#REF!</v>
      </c>
      <c r="O32" s="227" t="e">
        <f>O33+O34+#REF!</f>
        <v>#REF!</v>
      </c>
      <c r="P32" s="227" t="e">
        <f>P33+P34+#REF!</f>
        <v>#REF!</v>
      </c>
      <c r="Q32" s="227" t="e">
        <f>Q33+Q34+#REF!</f>
        <v>#REF!</v>
      </c>
      <c r="R32" s="227" t="e">
        <f>R33+R34+#REF!</f>
        <v>#REF!</v>
      </c>
      <c r="S32" s="227" t="e">
        <f>S33+S34+#REF!</f>
        <v>#REF!</v>
      </c>
      <c r="T32" s="227">
        <f>T33+T34+T35</f>
        <v>616513.1099999999</v>
      </c>
      <c r="U32" s="219">
        <f t="shared" si="0"/>
        <v>27.851466970850314</v>
      </c>
    </row>
    <row r="33" spans="1:21" ht="99" customHeight="1">
      <c r="A33" s="119"/>
      <c r="B33" s="23"/>
      <c r="C33" s="43" t="s">
        <v>115</v>
      </c>
      <c r="D33" s="121" t="s">
        <v>209</v>
      </c>
      <c r="E33" s="121" t="s">
        <v>39</v>
      </c>
      <c r="F33" s="121" t="s">
        <v>207</v>
      </c>
      <c r="G33" s="121" t="s">
        <v>185</v>
      </c>
      <c r="H33" s="121" t="s">
        <v>58</v>
      </c>
      <c r="I33" s="121" t="s">
        <v>185</v>
      </c>
      <c r="J33" s="121" t="s">
        <v>35</v>
      </c>
      <c r="K33" s="121" t="s">
        <v>57</v>
      </c>
      <c r="L33" s="125">
        <v>1409050</v>
      </c>
      <c r="M33" s="123"/>
      <c r="N33" s="123"/>
      <c r="O33" s="123"/>
      <c r="P33" s="123"/>
      <c r="Q33" s="123"/>
      <c r="R33" s="124"/>
      <c r="S33" s="124"/>
      <c r="T33" s="228">
        <v>442300.23</v>
      </c>
      <c r="U33" s="219">
        <f t="shared" si="0"/>
        <v>31.38995990206167</v>
      </c>
    </row>
    <row r="34" spans="1:21" ht="98.25" customHeight="1">
      <c r="A34" s="119"/>
      <c r="B34" s="23"/>
      <c r="C34" s="44" t="s">
        <v>129</v>
      </c>
      <c r="D34" s="121" t="s">
        <v>209</v>
      </c>
      <c r="E34" s="121" t="s">
        <v>39</v>
      </c>
      <c r="F34" s="121" t="s">
        <v>207</v>
      </c>
      <c r="G34" s="121" t="s">
        <v>185</v>
      </c>
      <c r="H34" s="121" t="s">
        <v>58</v>
      </c>
      <c r="I34" s="121" t="s">
        <v>222</v>
      </c>
      <c r="J34" s="121" t="s">
        <v>35</v>
      </c>
      <c r="K34" s="121" t="s">
        <v>57</v>
      </c>
      <c r="L34" s="125">
        <v>604525</v>
      </c>
      <c r="M34" s="123" t="e">
        <f>#REF!</f>
        <v>#REF!</v>
      </c>
      <c r="N34" s="123" t="e">
        <f>#REF!</f>
        <v>#REF!</v>
      </c>
      <c r="O34" s="123" t="e">
        <f>#REF!</f>
        <v>#REF!</v>
      </c>
      <c r="P34" s="123" t="e">
        <f>#REF!</f>
        <v>#REF!</v>
      </c>
      <c r="Q34" s="123" t="e">
        <f>#REF!</f>
        <v>#REF!</v>
      </c>
      <c r="R34" s="124" t="e">
        <f>#REF!</f>
        <v>#REF!</v>
      </c>
      <c r="S34" s="124" t="e">
        <f>#REF!=SUM(L34:R34)</f>
        <v>#REF!</v>
      </c>
      <c r="T34" s="229">
        <v>165843.69</v>
      </c>
      <c r="U34" s="219">
        <f t="shared" si="0"/>
        <v>27.43371903560647</v>
      </c>
    </row>
    <row r="35" spans="1:21" ht="98.25" customHeight="1">
      <c r="A35" s="119"/>
      <c r="B35" s="23"/>
      <c r="C35" s="44" t="s">
        <v>129</v>
      </c>
      <c r="D35" s="121" t="s">
        <v>44</v>
      </c>
      <c r="E35" s="121" t="s">
        <v>39</v>
      </c>
      <c r="F35" s="121" t="s">
        <v>207</v>
      </c>
      <c r="G35" s="121" t="s">
        <v>185</v>
      </c>
      <c r="H35" s="121" t="s">
        <v>58</v>
      </c>
      <c r="I35" s="121" t="s">
        <v>222</v>
      </c>
      <c r="J35" s="121" t="s">
        <v>35</v>
      </c>
      <c r="K35" s="121" t="s">
        <v>57</v>
      </c>
      <c r="L35" s="125">
        <v>200000</v>
      </c>
      <c r="M35" s="203"/>
      <c r="N35" s="203"/>
      <c r="O35" s="203"/>
      <c r="P35" s="203"/>
      <c r="Q35" s="203"/>
      <c r="R35" s="204"/>
      <c r="S35" s="204"/>
      <c r="T35" s="328">
        <v>8369.19</v>
      </c>
      <c r="U35" s="219">
        <f t="shared" si="0"/>
        <v>4.184595</v>
      </c>
    </row>
    <row r="36" spans="1:21" ht="72" customHeight="1">
      <c r="A36" s="119"/>
      <c r="B36" s="23"/>
      <c r="C36" s="45" t="s">
        <v>259</v>
      </c>
      <c r="D36" s="128" t="s">
        <v>33</v>
      </c>
      <c r="E36" s="128" t="s">
        <v>39</v>
      </c>
      <c r="F36" s="128" t="s">
        <v>207</v>
      </c>
      <c r="G36" s="128" t="s">
        <v>185</v>
      </c>
      <c r="H36" s="128" t="s">
        <v>42</v>
      </c>
      <c r="I36" s="128" t="s">
        <v>34</v>
      </c>
      <c r="J36" s="128" t="s">
        <v>35</v>
      </c>
      <c r="K36" s="128" t="s">
        <v>57</v>
      </c>
      <c r="L36" s="227">
        <f>L37</f>
        <v>515000</v>
      </c>
      <c r="M36" s="227">
        <f aca="true" t="shared" si="6" ref="M36:T36">M37</f>
        <v>0</v>
      </c>
      <c r="N36" s="227">
        <f t="shared" si="6"/>
        <v>0</v>
      </c>
      <c r="O36" s="227">
        <f t="shared" si="6"/>
        <v>0</v>
      </c>
      <c r="P36" s="227">
        <f t="shared" si="6"/>
        <v>0</v>
      </c>
      <c r="Q36" s="227">
        <f t="shared" si="6"/>
        <v>0</v>
      </c>
      <c r="R36" s="227">
        <f t="shared" si="6"/>
        <v>0</v>
      </c>
      <c r="S36" s="227">
        <f t="shared" si="6"/>
        <v>0</v>
      </c>
      <c r="T36" s="227">
        <f t="shared" si="6"/>
        <v>109385.71</v>
      </c>
      <c r="U36" s="219">
        <f t="shared" si="0"/>
        <v>21.23994368932039</v>
      </c>
    </row>
    <row r="37" spans="1:21" ht="71.25" customHeight="1">
      <c r="A37" s="119"/>
      <c r="B37" s="23"/>
      <c r="C37" s="46" t="s">
        <v>258</v>
      </c>
      <c r="D37" s="121" t="s">
        <v>209</v>
      </c>
      <c r="E37" s="121" t="s">
        <v>39</v>
      </c>
      <c r="F37" s="121" t="s">
        <v>207</v>
      </c>
      <c r="G37" s="121" t="s">
        <v>185</v>
      </c>
      <c r="H37" s="121" t="s">
        <v>74</v>
      </c>
      <c r="I37" s="121" t="s">
        <v>185</v>
      </c>
      <c r="J37" s="121" t="s">
        <v>35</v>
      </c>
      <c r="K37" s="121" t="s">
        <v>57</v>
      </c>
      <c r="L37" s="125">
        <v>515000</v>
      </c>
      <c r="M37" s="123"/>
      <c r="N37" s="123"/>
      <c r="O37" s="123"/>
      <c r="P37" s="123"/>
      <c r="Q37" s="123"/>
      <c r="R37" s="124"/>
      <c r="S37" s="124"/>
      <c r="T37" s="230">
        <v>109385.71</v>
      </c>
      <c r="U37" s="219">
        <f t="shared" si="0"/>
        <v>21.23994368932039</v>
      </c>
    </row>
    <row r="38" spans="1:21" ht="105.75" customHeight="1">
      <c r="A38" s="119"/>
      <c r="B38" s="23"/>
      <c r="C38" s="45" t="s">
        <v>336</v>
      </c>
      <c r="D38" s="128" t="s">
        <v>209</v>
      </c>
      <c r="E38" s="128" t="s">
        <v>39</v>
      </c>
      <c r="F38" s="128" t="s">
        <v>207</v>
      </c>
      <c r="G38" s="128" t="s">
        <v>185</v>
      </c>
      <c r="H38" s="128" t="s">
        <v>44</v>
      </c>
      <c r="I38" s="128" t="s">
        <v>34</v>
      </c>
      <c r="J38" s="128" t="s">
        <v>35</v>
      </c>
      <c r="K38" s="128" t="s">
        <v>57</v>
      </c>
      <c r="L38" s="227">
        <f>L39</f>
        <v>85000</v>
      </c>
      <c r="M38" s="123" t="e">
        <f>#REF!</f>
        <v>#REF!</v>
      </c>
      <c r="N38" s="123" t="e">
        <f>#REF!</f>
        <v>#REF!</v>
      </c>
      <c r="O38" s="123" t="e">
        <f>#REF!</f>
        <v>#REF!</v>
      </c>
      <c r="P38" s="123" t="e">
        <f>#REF!</f>
        <v>#REF!</v>
      </c>
      <c r="Q38" s="123" t="e">
        <f>#REF!</f>
        <v>#REF!</v>
      </c>
      <c r="R38" s="124" t="e">
        <f>#REF!</f>
        <v>#REF!</v>
      </c>
      <c r="S38" s="124" t="e">
        <f>#REF!=SUM(L38:R38)</f>
        <v>#REF!</v>
      </c>
      <c r="T38" s="231">
        <f>T39</f>
        <v>81039.97</v>
      </c>
      <c r="U38" s="219">
        <f t="shared" si="0"/>
        <v>95.34114117647059</v>
      </c>
    </row>
    <row r="39" spans="1:21" ht="70.5" customHeight="1">
      <c r="A39" s="119"/>
      <c r="B39" s="26"/>
      <c r="C39" s="46" t="s">
        <v>337</v>
      </c>
      <c r="D39" s="121" t="s">
        <v>209</v>
      </c>
      <c r="E39" s="121" t="s">
        <v>39</v>
      </c>
      <c r="F39" s="121" t="s">
        <v>207</v>
      </c>
      <c r="G39" s="121" t="s">
        <v>185</v>
      </c>
      <c r="H39" s="121" t="s">
        <v>59</v>
      </c>
      <c r="I39" s="121" t="s">
        <v>185</v>
      </c>
      <c r="J39" s="121" t="s">
        <v>35</v>
      </c>
      <c r="K39" s="121" t="s">
        <v>57</v>
      </c>
      <c r="L39" s="125">
        <v>85000</v>
      </c>
      <c r="M39" s="123"/>
      <c r="N39" s="123"/>
      <c r="O39" s="123"/>
      <c r="P39" s="123"/>
      <c r="Q39" s="123"/>
      <c r="R39" s="124"/>
      <c r="S39" s="124"/>
      <c r="T39" s="232">
        <v>81039.97</v>
      </c>
      <c r="U39" s="219">
        <f t="shared" si="0"/>
        <v>95.34114117647059</v>
      </c>
    </row>
    <row r="40" spans="1:21" ht="70.5" customHeight="1">
      <c r="A40" s="119"/>
      <c r="B40" s="26"/>
      <c r="C40" s="86" t="s">
        <v>392</v>
      </c>
      <c r="D40" s="129" t="s">
        <v>33</v>
      </c>
      <c r="E40" s="129" t="s">
        <v>39</v>
      </c>
      <c r="F40" s="129" t="s">
        <v>207</v>
      </c>
      <c r="G40" s="129" t="s">
        <v>182</v>
      </c>
      <c r="H40" s="129" t="s">
        <v>45</v>
      </c>
      <c r="I40" s="129" t="s">
        <v>34</v>
      </c>
      <c r="J40" s="129" t="s">
        <v>35</v>
      </c>
      <c r="K40" s="129" t="s">
        <v>57</v>
      </c>
      <c r="L40" s="233">
        <f>L41</f>
        <v>625000</v>
      </c>
      <c r="M40" s="234"/>
      <c r="N40" s="234"/>
      <c r="O40" s="234"/>
      <c r="P40" s="234"/>
      <c r="Q40" s="234"/>
      <c r="R40" s="235"/>
      <c r="S40" s="235"/>
      <c r="T40" s="236">
        <f>T41</f>
        <v>156856.51</v>
      </c>
      <c r="U40" s="219">
        <f t="shared" si="0"/>
        <v>25.097041600000004</v>
      </c>
    </row>
    <row r="41" spans="1:21" ht="70.5" customHeight="1">
      <c r="A41" s="119"/>
      <c r="B41" s="26"/>
      <c r="C41" s="85" t="s">
        <v>392</v>
      </c>
      <c r="D41" s="121" t="s">
        <v>209</v>
      </c>
      <c r="E41" s="121" t="s">
        <v>39</v>
      </c>
      <c r="F41" s="121" t="s">
        <v>207</v>
      </c>
      <c r="G41" s="121" t="s">
        <v>182</v>
      </c>
      <c r="H41" s="121" t="s">
        <v>391</v>
      </c>
      <c r="I41" s="121" t="s">
        <v>185</v>
      </c>
      <c r="J41" s="121" t="s">
        <v>35</v>
      </c>
      <c r="K41" s="121" t="s">
        <v>57</v>
      </c>
      <c r="L41" s="125">
        <v>625000</v>
      </c>
      <c r="M41" s="123"/>
      <c r="N41" s="123"/>
      <c r="O41" s="123"/>
      <c r="P41" s="123"/>
      <c r="Q41" s="123"/>
      <c r="R41" s="124"/>
      <c r="S41" s="124"/>
      <c r="T41" s="237">
        <v>156856.51</v>
      </c>
      <c r="U41" s="219">
        <f t="shared" si="0"/>
        <v>25.097041600000004</v>
      </c>
    </row>
    <row r="42" spans="1:21" ht="46.5" customHeight="1">
      <c r="A42" s="119"/>
      <c r="B42" s="26"/>
      <c r="C42" s="47" t="s">
        <v>374</v>
      </c>
      <c r="D42" s="130" t="s">
        <v>209</v>
      </c>
      <c r="E42" s="130" t="s">
        <v>39</v>
      </c>
      <c r="F42" s="130" t="s">
        <v>207</v>
      </c>
      <c r="G42" s="130" t="s">
        <v>185</v>
      </c>
      <c r="H42" s="130" t="s">
        <v>376</v>
      </c>
      <c r="I42" s="130" t="s">
        <v>34</v>
      </c>
      <c r="J42" s="130" t="s">
        <v>35</v>
      </c>
      <c r="K42" s="130" t="s">
        <v>57</v>
      </c>
      <c r="L42" s="238">
        <f>L43</f>
        <v>730000</v>
      </c>
      <c r="M42" s="239"/>
      <c r="N42" s="239"/>
      <c r="O42" s="239"/>
      <c r="P42" s="239"/>
      <c r="Q42" s="239"/>
      <c r="R42" s="240"/>
      <c r="S42" s="240"/>
      <c r="T42" s="241">
        <f>T43</f>
        <v>42780.1</v>
      </c>
      <c r="U42" s="219">
        <f t="shared" si="0"/>
        <v>5.860287671232876</v>
      </c>
    </row>
    <row r="43" spans="1:21" ht="36" customHeight="1">
      <c r="A43" s="119"/>
      <c r="B43" s="26"/>
      <c r="C43" s="48" t="s">
        <v>375</v>
      </c>
      <c r="D43" s="121" t="s">
        <v>209</v>
      </c>
      <c r="E43" s="121" t="s">
        <v>39</v>
      </c>
      <c r="F43" s="121" t="s">
        <v>207</v>
      </c>
      <c r="G43" s="121" t="s">
        <v>185</v>
      </c>
      <c r="H43" s="121" t="s">
        <v>376</v>
      </c>
      <c r="I43" s="121" t="s">
        <v>185</v>
      </c>
      <c r="J43" s="121" t="s">
        <v>35</v>
      </c>
      <c r="K43" s="121" t="s">
        <v>57</v>
      </c>
      <c r="L43" s="125">
        <v>730000</v>
      </c>
      <c r="M43" s="123"/>
      <c r="N43" s="123"/>
      <c r="O43" s="123"/>
      <c r="P43" s="123"/>
      <c r="Q43" s="123"/>
      <c r="R43" s="124"/>
      <c r="S43" s="124"/>
      <c r="T43" s="237">
        <v>42780.1</v>
      </c>
      <c r="U43" s="219">
        <f t="shared" si="0"/>
        <v>5.860287671232876</v>
      </c>
    </row>
    <row r="44" spans="1:21" ht="24" customHeight="1">
      <c r="A44" s="109" t="s">
        <v>338</v>
      </c>
      <c r="B44" s="13"/>
      <c r="C44" s="31" t="s">
        <v>60</v>
      </c>
      <c r="D44" s="110" t="s">
        <v>33</v>
      </c>
      <c r="E44" s="111" t="s">
        <v>39</v>
      </c>
      <c r="F44" s="111" t="s">
        <v>183</v>
      </c>
      <c r="G44" s="111" t="s">
        <v>34</v>
      </c>
      <c r="H44" s="111" t="s">
        <v>33</v>
      </c>
      <c r="I44" s="111" t="s">
        <v>34</v>
      </c>
      <c r="J44" s="111" t="s">
        <v>35</v>
      </c>
      <c r="K44" s="111" t="s">
        <v>33</v>
      </c>
      <c r="L44" s="112">
        <f>L45</f>
        <v>340000</v>
      </c>
      <c r="M44" s="113" t="e">
        <f>#REF!+#REF!+#REF!</f>
        <v>#REF!</v>
      </c>
      <c r="N44" s="113" t="e">
        <f>#REF!+#REF!+#REF!</f>
        <v>#REF!</v>
      </c>
      <c r="O44" s="113" t="e">
        <f>#REF!+#REF!+#REF!</f>
        <v>#REF!</v>
      </c>
      <c r="P44" s="113" t="e">
        <f>#REF!+#REF!+#REF!</f>
        <v>#REF!</v>
      </c>
      <c r="Q44" s="113" t="e">
        <f>#REF!+#REF!+#REF!</f>
        <v>#REF!</v>
      </c>
      <c r="R44" s="114" t="e">
        <f>#REF!+#REF!+#REF!</f>
        <v>#REF!</v>
      </c>
      <c r="S44" s="114" t="e">
        <f>#REF!=SUM(L44:R44)</f>
        <v>#REF!</v>
      </c>
      <c r="T44" s="210">
        <f>T45</f>
        <v>155271.32</v>
      </c>
      <c r="U44" s="219">
        <f t="shared" si="0"/>
        <v>45.66803529411765</v>
      </c>
    </row>
    <row r="45" spans="1:21" s="14" customFormat="1" ht="24.75" customHeight="1">
      <c r="A45" s="126" t="s">
        <v>339</v>
      </c>
      <c r="B45" s="25"/>
      <c r="C45" s="32" t="s">
        <v>61</v>
      </c>
      <c r="D45" s="116" t="s">
        <v>33</v>
      </c>
      <c r="E45" s="116" t="s">
        <v>39</v>
      </c>
      <c r="F45" s="116" t="s">
        <v>183</v>
      </c>
      <c r="G45" s="116" t="s">
        <v>179</v>
      </c>
      <c r="H45" s="116" t="s">
        <v>33</v>
      </c>
      <c r="I45" s="116" t="s">
        <v>179</v>
      </c>
      <c r="J45" s="116" t="s">
        <v>35</v>
      </c>
      <c r="K45" s="116" t="s">
        <v>57</v>
      </c>
      <c r="L45" s="118">
        <f>L46+L47</f>
        <v>340000</v>
      </c>
      <c r="M45" s="123"/>
      <c r="N45" s="123"/>
      <c r="O45" s="123"/>
      <c r="P45" s="123"/>
      <c r="Q45" s="123"/>
      <c r="R45" s="124"/>
      <c r="S45" s="124"/>
      <c r="T45" s="118">
        <f>T46+T47</f>
        <v>155271.32</v>
      </c>
      <c r="U45" s="219">
        <f t="shared" si="0"/>
        <v>45.66803529411765</v>
      </c>
    </row>
    <row r="46" spans="1:21" s="5" customFormat="1" ht="32.25" customHeight="1">
      <c r="A46" s="126"/>
      <c r="B46" s="23"/>
      <c r="C46" s="40" t="s">
        <v>62</v>
      </c>
      <c r="D46" s="121" t="s">
        <v>508</v>
      </c>
      <c r="E46" s="121" t="s">
        <v>39</v>
      </c>
      <c r="F46" s="121" t="s">
        <v>183</v>
      </c>
      <c r="G46" s="121" t="s">
        <v>179</v>
      </c>
      <c r="H46" s="121" t="s">
        <v>40</v>
      </c>
      <c r="I46" s="121" t="s">
        <v>179</v>
      </c>
      <c r="J46" s="121" t="s">
        <v>35</v>
      </c>
      <c r="K46" s="121" t="s">
        <v>57</v>
      </c>
      <c r="L46" s="125">
        <v>50000</v>
      </c>
      <c r="M46" s="123"/>
      <c r="N46" s="123"/>
      <c r="O46" s="123"/>
      <c r="P46" s="123"/>
      <c r="Q46" s="123"/>
      <c r="R46" s="124"/>
      <c r="S46" s="124"/>
      <c r="T46" s="242">
        <v>50932.68</v>
      </c>
      <c r="U46" s="219">
        <f t="shared" si="0"/>
        <v>101.86536</v>
      </c>
    </row>
    <row r="47" spans="1:21" ht="28.5" customHeight="1">
      <c r="A47" s="131"/>
      <c r="B47" s="22"/>
      <c r="C47" s="329" t="s">
        <v>63</v>
      </c>
      <c r="D47" s="318" t="s">
        <v>33</v>
      </c>
      <c r="E47" s="318" t="s">
        <v>39</v>
      </c>
      <c r="F47" s="318" t="s">
        <v>183</v>
      </c>
      <c r="G47" s="318" t="s">
        <v>179</v>
      </c>
      <c r="H47" s="318" t="s">
        <v>45</v>
      </c>
      <c r="I47" s="318" t="s">
        <v>179</v>
      </c>
      <c r="J47" s="318" t="s">
        <v>35</v>
      </c>
      <c r="K47" s="318" t="s">
        <v>57</v>
      </c>
      <c r="L47" s="319">
        <f>L48+L49</f>
        <v>290000</v>
      </c>
      <c r="M47" s="319">
        <f aca="true" t="shared" si="7" ref="M47:T47">M48+M49</f>
        <v>0</v>
      </c>
      <c r="N47" s="319">
        <f t="shared" si="7"/>
        <v>0</v>
      </c>
      <c r="O47" s="319">
        <f t="shared" si="7"/>
        <v>0</v>
      </c>
      <c r="P47" s="319">
        <f t="shared" si="7"/>
        <v>0</v>
      </c>
      <c r="Q47" s="319">
        <f t="shared" si="7"/>
        <v>0</v>
      </c>
      <c r="R47" s="319">
        <f t="shared" si="7"/>
        <v>0</v>
      </c>
      <c r="S47" s="319">
        <f t="shared" si="7"/>
        <v>0</v>
      </c>
      <c r="T47" s="319">
        <f t="shared" si="7"/>
        <v>104338.64000000001</v>
      </c>
      <c r="U47" s="219">
        <f t="shared" si="0"/>
        <v>35.97884137931035</v>
      </c>
    </row>
    <row r="48" spans="1:21" ht="28.5" customHeight="1">
      <c r="A48" s="131"/>
      <c r="B48" s="22"/>
      <c r="C48" s="40" t="s">
        <v>395</v>
      </c>
      <c r="D48" s="121" t="s">
        <v>508</v>
      </c>
      <c r="E48" s="121" t="s">
        <v>39</v>
      </c>
      <c r="F48" s="121" t="s">
        <v>183</v>
      </c>
      <c r="G48" s="121" t="s">
        <v>179</v>
      </c>
      <c r="H48" s="121" t="s">
        <v>393</v>
      </c>
      <c r="I48" s="121" t="s">
        <v>179</v>
      </c>
      <c r="J48" s="121" t="s">
        <v>35</v>
      </c>
      <c r="K48" s="121" t="s">
        <v>57</v>
      </c>
      <c r="L48" s="125">
        <v>20000</v>
      </c>
      <c r="M48" s="123"/>
      <c r="N48" s="123"/>
      <c r="O48" s="123"/>
      <c r="P48" s="123"/>
      <c r="Q48" s="124"/>
      <c r="R48" s="124"/>
      <c r="S48" s="220"/>
      <c r="T48" s="243">
        <v>12503.18</v>
      </c>
      <c r="U48" s="219">
        <f t="shared" si="0"/>
        <v>62.5159</v>
      </c>
    </row>
    <row r="49" spans="1:21" ht="28.5" customHeight="1">
      <c r="A49" s="131"/>
      <c r="B49" s="22"/>
      <c r="C49" s="40" t="s">
        <v>396</v>
      </c>
      <c r="D49" s="121" t="s">
        <v>508</v>
      </c>
      <c r="E49" s="121" t="s">
        <v>39</v>
      </c>
      <c r="F49" s="121" t="s">
        <v>183</v>
      </c>
      <c r="G49" s="121" t="s">
        <v>179</v>
      </c>
      <c r="H49" s="121" t="s">
        <v>394</v>
      </c>
      <c r="I49" s="121" t="s">
        <v>179</v>
      </c>
      <c r="J49" s="121" t="s">
        <v>35</v>
      </c>
      <c r="K49" s="121" t="s">
        <v>57</v>
      </c>
      <c r="L49" s="125">
        <v>270000</v>
      </c>
      <c r="M49" s="123"/>
      <c r="N49" s="123"/>
      <c r="O49" s="123"/>
      <c r="P49" s="123"/>
      <c r="Q49" s="124"/>
      <c r="R49" s="124"/>
      <c r="S49" s="220"/>
      <c r="T49" s="243">
        <v>91835.46</v>
      </c>
      <c r="U49" s="219">
        <f t="shared" si="0"/>
        <v>34.013133333333336</v>
      </c>
    </row>
    <row r="50" spans="1:21" ht="36.75" customHeight="1">
      <c r="A50" s="109" t="s">
        <v>340</v>
      </c>
      <c r="B50" s="13"/>
      <c r="C50" s="31" t="s">
        <v>64</v>
      </c>
      <c r="D50" s="111" t="s">
        <v>33</v>
      </c>
      <c r="E50" s="111" t="s">
        <v>39</v>
      </c>
      <c r="F50" s="111" t="s">
        <v>222</v>
      </c>
      <c r="G50" s="111" t="s">
        <v>34</v>
      </c>
      <c r="H50" s="111" t="s">
        <v>33</v>
      </c>
      <c r="I50" s="111" t="s">
        <v>34</v>
      </c>
      <c r="J50" s="111" t="s">
        <v>35</v>
      </c>
      <c r="K50" s="111" t="s">
        <v>33</v>
      </c>
      <c r="L50" s="112">
        <f aca="true" t="shared" si="8" ref="L50:R53">L51</f>
        <v>16059000</v>
      </c>
      <c r="M50" s="113">
        <f t="shared" si="8"/>
        <v>0</v>
      </c>
      <c r="N50" s="113">
        <f t="shared" si="8"/>
        <v>0</v>
      </c>
      <c r="O50" s="113">
        <f t="shared" si="8"/>
        <v>0</v>
      </c>
      <c r="P50" s="113">
        <f t="shared" si="8"/>
        <v>0</v>
      </c>
      <c r="Q50" s="114">
        <f t="shared" si="8"/>
        <v>0</v>
      </c>
      <c r="R50" s="114" t="e">
        <f>#REF!=SUM(L50:Q50)</f>
        <v>#REF!</v>
      </c>
      <c r="S50" s="220">
        <v>360000</v>
      </c>
      <c r="T50" s="210">
        <f>T51+T53</f>
        <v>4507221.06</v>
      </c>
      <c r="U50" s="219">
        <f t="shared" si="0"/>
        <v>28.06663590509994</v>
      </c>
    </row>
    <row r="51" spans="1:21" ht="24" customHeight="1">
      <c r="A51" s="132" t="s">
        <v>341</v>
      </c>
      <c r="B51" s="13"/>
      <c r="C51" s="49" t="s">
        <v>122</v>
      </c>
      <c r="D51" s="133" t="s">
        <v>33</v>
      </c>
      <c r="E51" s="133" t="s">
        <v>39</v>
      </c>
      <c r="F51" s="133" t="s">
        <v>222</v>
      </c>
      <c r="G51" s="133" t="s">
        <v>179</v>
      </c>
      <c r="H51" s="133" t="s">
        <v>123</v>
      </c>
      <c r="I51" s="133" t="s">
        <v>34</v>
      </c>
      <c r="J51" s="133" t="s">
        <v>35</v>
      </c>
      <c r="K51" s="133" t="s">
        <v>66</v>
      </c>
      <c r="L51" s="244">
        <f>L52+L54</f>
        <v>16059000</v>
      </c>
      <c r="M51" s="245">
        <f t="shared" si="8"/>
        <v>0</v>
      </c>
      <c r="N51" s="245">
        <f t="shared" si="8"/>
        <v>0</v>
      </c>
      <c r="O51" s="245">
        <f t="shared" si="8"/>
        <v>0</v>
      </c>
      <c r="P51" s="245">
        <f t="shared" si="8"/>
        <v>0</v>
      </c>
      <c r="Q51" s="245">
        <f t="shared" si="8"/>
        <v>0</v>
      </c>
      <c r="R51" s="246">
        <f t="shared" si="8"/>
        <v>0</v>
      </c>
      <c r="S51" s="246" t="e">
        <f>#REF!=SUM(L51:R51)</f>
        <v>#REF!</v>
      </c>
      <c r="T51" s="244">
        <f>T52</f>
        <v>4507221.06</v>
      </c>
      <c r="U51" s="219">
        <f t="shared" si="0"/>
        <v>28.06663590509994</v>
      </c>
    </row>
    <row r="52" spans="1:21" ht="39" customHeight="1">
      <c r="A52" s="132"/>
      <c r="B52" s="23"/>
      <c r="C52" s="34" t="s">
        <v>67</v>
      </c>
      <c r="D52" s="121" t="s">
        <v>209</v>
      </c>
      <c r="E52" s="121" t="s">
        <v>39</v>
      </c>
      <c r="F52" s="121" t="s">
        <v>222</v>
      </c>
      <c r="G52" s="121" t="s">
        <v>179</v>
      </c>
      <c r="H52" s="121" t="s">
        <v>65</v>
      </c>
      <c r="I52" s="121" t="s">
        <v>185</v>
      </c>
      <c r="J52" s="121" t="s">
        <v>35</v>
      </c>
      <c r="K52" s="121" t="s">
        <v>66</v>
      </c>
      <c r="L52" s="125">
        <v>15809000</v>
      </c>
      <c r="M52" s="211">
        <f aca="true" t="shared" si="9" ref="M52:R52">M56</f>
        <v>0</v>
      </c>
      <c r="N52" s="211">
        <f t="shared" si="9"/>
        <v>0</v>
      </c>
      <c r="O52" s="211">
        <f t="shared" si="9"/>
        <v>0</v>
      </c>
      <c r="P52" s="211">
        <f t="shared" si="9"/>
        <v>0</v>
      </c>
      <c r="Q52" s="211">
        <f t="shared" si="9"/>
        <v>0</v>
      </c>
      <c r="R52" s="212">
        <f t="shared" si="9"/>
        <v>0</v>
      </c>
      <c r="S52" s="212" t="e">
        <f>#REF!=SUM(L52:R52)</f>
        <v>#REF!</v>
      </c>
      <c r="T52" s="247">
        <v>4507221.06</v>
      </c>
      <c r="U52" s="219">
        <f t="shared" si="0"/>
        <v>28.510475425390595</v>
      </c>
    </row>
    <row r="53" spans="1:21" ht="42" customHeight="1">
      <c r="A53" s="132" t="s">
        <v>137</v>
      </c>
      <c r="B53" s="23"/>
      <c r="C53" s="330" t="s">
        <v>593</v>
      </c>
      <c r="D53" s="133" t="s">
        <v>33</v>
      </c>
      <c r="E53" s="133" t="s">
        <v>39</v>
      </c>
      <c r="F53" s="133" t="s">
        <v>222</v>
      </c>
      <c r="G53" s="133" t="s">
        <v>186</v>
      </c>
      <c r="H53" s="133" t="s">
        <v>594</v>
      </c>
      <c r="I53" s="133" t="s">
        <v>34</v>
      </c>
      <c r="J53" s="133" t="s">
        <v>35</v>
      </c>
      <c r="K53" s="133" t="s">
        <v>66</v>
      </c>
      <c r="L53" s="244">
        <f>L54</f>
        <v>250000</v>
      </c>
      <c r="M53" s="245">
        <f t="shared" si="8"/>
        <v>0</v>
      </c>
      <c r="N53" s="245">
        <f t="shared" si="8"/>
        <v>0</v>
      </c>
      <c r="O53" s="245">
        <f t="shared" si="8"/>
        <v>0</v>
      </c>
      <c r="P53" s="245">
        <f t="shared" si="8"/>
        <v>0</v>
      </c>
      <c r="Q53" s="245">
        <f t="shared" si="8"/>
        <v>0</v>
      </c>
      <c r="R53" s="246">
        <f t="shared" si="8"/>
        <v>0</v>
      </c>
      <c r="S53" s="246" t="e">
        <f>#REF!=SUM(L53:R53)</f>
        <v>#REF!</v>
      </c>
      <c r="T53" s="244">
        <f>T54</f>
        <v>0</v>
      </c>
      <c r="U53" s="219">
        <f t="shared" si="0"/>
        <v>0</v>
      </c>
    </row>
    <row r="54" spans="1:21" ht="43.5" customHeight="1">
      <c r="A54" s="132"/>
      <c r="B54" s="23"/>
      <c r="C54" s="34" t="s">
        <v>593</v>
      </c>
      <c r="D54" s="121" t="s">
        <v>209</v>
      </c>
      <c r="E54" s="121" t="s">
        <v>39</v>
      </c>
      <c r="F54" s="121" t="s">
        <v>222</v>
      </c>
      <c r="G54" s="121" t="s">
        <v>186</v>
      </c>
      <c r="H54" s="121" t="s">
        <v>595</v>
      </c>
      <c r="I54" s="121" t="s">
        <v>185</v>
      </c>
      <c r="J54" s="121" t="s">
        <v>35</v>
      </c>
      <c r="K54" s="121" t="s">
        <v>66</v>
      </c>
      <c r="L54" s="125">
        <v>250000</v>
      </c>
      <c r="M54" s="211">
        <f aca="true" t="shared" si="10" ref="M54:R54">M57</f>
        <v>0</v>
      </c>
      <c r="N54" s="211">
        <f t="shared" si="10"/>
        <v>0</v>
      </c>
      <c r="O54" s="211">
        <f t="shared" si="10"/>
        <v>0</v>
      </c>
      <c r="P54" s="211">
        <f t="shared" si="10"/>
        <v>0</v>
      </c>
      <c r="Q54" s="211">
        <f t="shared" si="10"/>
        <v>0</v>
      </c>
      <c r="R54" s="212">
        <f t="shared" si="10"/>
        <v>0</v>
      </c>
      <c r="S54" s="212" t="e">
        <f>#REF!=SUM(L54:R54)</f>
        <v>#REF!</v>
      </c>
      <c r="T54" s="247">
        <v>0</v>
      </c>
      <c r="U54" s="219">
        <f t="shared" si="0"/>
        <v>0</v>
      </c>
    </row>
    <row r="55" spans="1:21" ht="37.5" customHeight="1">
      <c r="A55" s="109" t="s">
        <v>342</v>
      </c>
      <c r="B55" s="23"/>
      <c r="C55" s="31" t="s">
        <v>68</v>
      </c>
      <c r="D55" s="111" t="s">
        <v>33</v>
      </c>
      <c r="E55" s="111" t="s">
        <v>39</v>
      </c>
      <c r="F55" s="111" t="s">
        <v>211</v>
      </c>
      <c r="G55" s="111" t="s">
        <v>34</v>
      </c>
      <c r="H55" s="111" t="s">
        <v>33</v>
      </c>
      <c r="I55" s="111" t="s">
        <v>34</v>
      </c>
      <c r="J55" s="111" t="s">
        <v>35</v>
      </c>
      <c r="K55" s="111" t="s">
        <v>33</v>
      </c>
      <c r="L55" s="112">
        <f>L56+L59</f>
        <v>940548</v>
      </c>
      <c r="M55" s="211"/>
      <c r="N55" s="211"/>
      <c r="O55" s="211"/>
      <c r="P55" s="211"/>
      <c r="Q55" s="211"/>
      <c r="R55" s="212"/>
      <c r="S55" s="212"/>
      <c r="T55" s="112">
        <f>T56+T59</f>
        <v>316065.78</v>
      </c>
      <c r="U55" s="219">
        <f t="shared" si="0"/>
        <v>33.604428482118934</v>
      </c>
    </row>
    <row r="56" spans="2:21" s="12" customFormat="1" ht="66" customHeight="1">
      <c r="B56" s="23"/>
      <c r="C56" s="32" t="s">
        <v>69</v>
      </c>
      <c r="D56" s="116" t="s">
        <v>33</v>
      </c>
      <c r="E56" s="116" t="s">
        <v>39</v>
      </c>
      <c r="F56" s="116" t="s">
        <v>211</v>
      </c>
      <c r="G56" s="116" t="s">
        <v>186</v>
      </c>
      <c r="H56" s="116" t="s">
        <v>33</v>
      </c>
      <c r="I56" s="116" t="s">
        <v>34</v>
      </c>
      <c r="J56" s="116" t="s">
        <v>35</v>
      </c>
      <c r="K56" s="116" t="s">
        <v>33</v>
      </c>
      <c r="L56" s="118">
        <f>L57</f>
        <v>450000</v>
      </c>
      <c r="M56" s="123"/>
      <c r="N56" s="123"/>
      <c r="O56" s="123"/>
      <c r="P56" s="123"/>
      <c r="Q56" s="123"/>
      <c r="R56" s="124"/>
      <c r="S56" s="124" t="e">
        <f>#REF!=SUM(L56:R56)</f>
        <v>#REF!</v>
      </c>
      <c r="T56" s="248">
        <f>T57</f>
        <v>249051</v>
      </c>
      <c r="U56" s="219">
        <f t="shared" si="0"/>
        <v>55.34466666666666</v>
      </c>
    </row>
    <row r="57" spans="1:21" ht="95.25" customHeight="1">
      <c r="A57" s="115" t="s">
        <v>343</v>
      </c>
      <c r="B57" s="20"/>
      <c r="C57" s="50" t="s">
        <v>353</v>
      </c>
      <c r="D57" s="130" t="s">
        <v>33</v>
      </c>
      <c r="E57" s="130" t="s">
        <v>39</v>
      </c>
      <c r="F57" s="130" t="s">
        <v>211</v>
      </c>
      <c r="G57" s="130" t="s">
        <v>186</v>
      </c>
      <c r="H57" s="130" t="s">
        <v>56</v>
      </c>
      <c r="I57" s="130" t="s">
        <v>185</v>
      </c>
      <c r="J57" s="130" t="s">
        <v>35</v>
      </c>
      <c r="K57" s="130" t="s">
        <v>70</v>
      </c>
      <c r="L57" s="238">
        <f>L58</f>
        <v>450000</v>
      </c>
      <c r="M57" s="239"/>
      <c r="N57" s="239"/>
      <c r="O57" s="239"/>
      <c r="P57" s="239"/>
      <c r="Q57" s="239"/>
      <c r="R57" s="240"/>
      <c r="S57" s="240"/>
      <c r="T57" s="249">
        <f>T58</f>
        <v>249051</v>
      </c>
      <c r="U57" s="219">
        <f t="shared" si="0"/>
        <v>55.34466666666666</v>
      </c>
    </row>
    <row r="58" spans="1:21" s="15" customFormat="1" ht="99" customHeight="1">
      <c r="A58" s="134"/>
      <c r="B58" s="21"/>
      <c r="C58" s="51" t="s">
        <v>254</v>
      </c>
      <c r="D58" s="120" t="s">
        <v>209</v>
      </c>
      <c r="E58" s="120" t="s">
        <v>39</v>
      </c>
      <c r="F58" s="120" t="s">
        <v>211</v>
      </c>
      <c r="G58" s="120" t="s">
        <v>186</v>
      </c>
      <c r="H58" s="120" t="s">
        <v>71</v>
      </c>
      <c r="I58" s="120" t="s">
        <v>185</v>
      </c>
      <c r="J58" s="120" t="s">
        <v>35</v>
      </c>
      <c r="K58" s="120" t="s">
        <v>70</v>
      </c>
      <c r="L58" s="125">
        <v>450000</v>
      </c>
      <c r="M58" s="216"/>
      <c r="N58" s="216"/>
      <c r="O58" s="216"/>
      <c r="P58" s="216"/>
      <c r="Q58" s="216"/>
      <c r="R58" s="217"/>
      <c r="S58" s="217"/>
      <c r="T58" s="250">
        <v>249051</v>
      </c>
      <c r="U58" s="219">
        <f t="shared" si="0"/>
        <v>55.34466666666666</v>
      </c>
    </row>
    <row r="59" spans="1:21" s="12" customFormat="1" ht="38.25" customHeight="1">
      <c r="A59" s="115" t="s">
        <v>354</v>
      </c>
      <c r="B59" s="13"/>
      <c r="C59" s="52" t="s">
        <v>355</v>
      </c>
      <c r="D59" s="116" t="s">
        <v>33</v>
      </c>
      <c r="E59" s="116" t="s">
        <v>39</v>
      </c>
      <c r="F59" s="116" t="s">
        <v>211</v>
      </c>
      <c r="G59" s="116" t="s">
        <v>72</v>
      </c>
      <c r="H59" s="116" t="s">
        <v>33</v>
      </c>
      <c r="I59" s="116" t="s">
        <v>34</v>
      </c>
      <c r="J59" s="116" t="s">
        <v>35</v>
      </c>
      <c r="K59" s="116" t="s">
        <v>73</v>
      </c>
      <c r="L59" s="118">
        <f>L60+L64</f>
        <v>490548</v>
      </c>
      <c r="M59" s="123"/>
      <c r="N59" s="123"/>
      <c r="O59" s="123"/>
      <c r="P59" s="123"/>
      <c r="Q59" s="123"/>
      <c r="R59" s="124"/>
      <c r="S59" s="124"/>
      <c r="T59" s="118">
        <f>T60+T64</f>
        <v>67014.78</v>
      </c>
      <c r="U59" s="219">
        <f t="shared" si="0"/>
        <v>13.661207465936053</v>
      </c>
    </row>
    <row r="60" spans="1:21" s="12" customFormat="1" ht="36" customHeight="1">
      <c r="A60" s="134"/>
      <c r="B60" s="13"/>
      <c r="C60" s="53" t="s">
        <v>356</v>
      </c>
      <c r="D60" s="130" t="s">
        <v>33</v>
      </c>
      <c r="E60" s="130" t="s">
        <v>39</v>
      </c>
      <c r="F60" s="130" t="s">
        <v>211</v>
      </c>
      <c r="G60" s="130" t="s">
        <v>72</v>
      </c>
      <c r="H60" s="130" t="s">
        <v>40</v>
      </c>
      <c r="I60" s="130" t="s">
        <v>34</v>
      </c>
      <c r="J60" s="130" t="s">
        <v>35</v>
      </c>
      <c r="K60" s="130" t="s">
        <v>73</v>
      </c>
      <c r="L60" s="238">
        <f>L61+L62+L63</f>
        <v>437000</v>
      </c>
      <c r="M60" s="239"/>
      <c r="N60" s="239" t="e">
        <f>#REF!+#REF!</f>
        <v>#REF!</v>
      </c>
      <c r="O60" s="239" t="e">
        <f>#REF!+#REF!</f>
        <v>#REF!</v>
      </c>
      <c r="P60" s="239" t="e">
        <f>#REF!+#REF!</f>
        <v>#REF!</v>
      </c>
      <c r="Q60" s="239" t="e">
        <f>#REF!+#REF!</f>
        <v>#REF!</v>
      </c>
      <c r="R60" s="240" t="e">
        <f>#REF!+#REF!</f>
        <v>#REF!</v>
      </c>
      <c r="S60" s="240" t="e">
        <f>#REF!=SUM(L60:R60)</f>
        <v>#REF!</v>
      </c>
      <c r="T60" s="249">
        <f>T61+T62+T63</f>
        <v>67014.78</v>
      </c>
      <c r="U60" s="219">
        <f t="shared" si="0"/>
        <v>15.335189931350113</v>
      </c>
    </row>
    <row r="61" spans="1:21" s="14" customFormat="1" ht="53.25" customHeight="1">
      <c r="A61" s="115"/>
      <c r="B61" s="13"/>
      <c r="C61" s="92" t="s">
        <v>116</v>
      </c>
      <c r="D61" s="121" t="s">
        <v>209</v>
      </c>
      <c r="E61" s="121" t="s">
        <v>39</v>
      </c>
      <c r="F61" s="121" t="s">
        <v>211</v>
      </c>
      <c r="G61" s="121" t="s">
        <v>72</v>
      </c>
      <c r="H61" s="121" t="s">
        <v>58</v>
      </c>
      <c r="I61" s="121" t="s">
        <v>185</v>
      </c>
      <c r="J61" s="121" t="s">
        <v>35</v>
      </c>
      <c r="K61" s="121" t="s">
        <v>73</v>
      </c>
      <c r="L61" s="125">
        <v>397000</v>
      </c>
      <c r="M61" s="113"/>
      <c r="N61" s="113" t="e">
        <f>#REF!+#REF!</f>
        <v>#REF!</v>
      </c>
      <c r="O61" s="113" t="e">
        <f>#REF!+#REF!</f>
        <v>#REF!</v>
      </c>
      <c r="P61" s="113" t="e">
        <f>#REF!+#REF!</f>
        <v>#REF!</v>
      </c>
      <c r="Q61" s="113" t="e">
        <f>#REF!+#REF!</f>
        <v>#REF!</v>
      </c>
      <c r="R61" s="114" t="e">
        <f>#REF!+#REF!</f>
        <v>#REF!</v>
      </c>
      <c r="S61" s="114" t="e">
        <f>#REF!=SUM(L61:R61)</f>
        <v>#REF!</v>
      </c>
      <c r="T61" s="251">
        <v>42392.37</v>
      </c>
      <c r="U61" s="219">
        <f t="shared" si="0"/>
        <v>10.678178841309824</v>
      </c>
    </row>
    <row r="62" spans="1:21" s="14" customFormat="1" ht="54.75" customHeight="1">
      <c r="A62" s="134"/>
      <c r="B62" s="27"/>
      <c r="C62" s="92" t="s">
        <v>128</v>
      </c>
      <c r="D62" s="121" t="s">
        <v>209</v>
      </c>
      <c r="E62" s="121" t="s">
        <v>39</v>
      </c>
      <c r="F62" s="121" t="s">
        <v>211</v>
      </c>
      <c r="G62" s="121" t="s">
        <v>72</v>
      </c>
      <c r="H62" s="121" t="s">
        <v>58</v>
      </c>
      <c r="I62" s="121" t="s">
        <v>222</v>
      </c>
      <c r="J62" s="121" t="s">
        <v>35</v>
      </c>
      <c r="K62" s="121" t="s">
        <v>73</v>
      </c>
      <c r="L62" s="125">
        <v>0</v>
      </c>
      <c r="M62" s="113"/>
      <c r="N62" s="113"/>
      <c r="O62" s="113"/>
      <c r="P62" s="113"/>
      <c r="Q62" s="113"/>
      <c r="R62" s="114"/>
      <c r="S62" s="114"/>
      <c r="T62" s="252">
        <v>24622.41</v>
      </c>
      <c r="U62" s="219" t="e">
        <f t="shared" si="0"/>
        <v>#DIV/0!</v>
      </c>
    </row>
    <row r="63" spans="1:21" s="14" customFormat="1" ht="54.75" customHeight="1">
      <c r="A63" s="134"/>
      <c r="B63" s="27"/>
      <c r="C63" s="92" t="s">
        <v>128</v>
      </c>
      <c r="D63" s="121" t="s">
        <v>44</v>
      </c>
      <c r="E63" s="121" t="s">
        <v>39</v>
      </c>
      <c r="F63" s="121" t="s">
        <v>211</v>
      </c>
      <c r="G63" s="121" t="s">
        <v>72</v>
      </c>
      <c r="H63" s="121" t="s">
        <v>58</v>
      </c>
      <c r="I63" s="121" t="s">
        <v>222</v>
      </c>
      <c r="J63" s="121" t="s">
        <v>35</v>
      </c>
      <c r="K63" s="121" t="s">
        <v>73</v>
      </c>
      <c r="L63" s="125">
        <v>40000</v>
      </c>
      <c r="M63" s="113"/>
      <c r="N63" s="113"/>
      <c r="O63" s="113"/>
      <c r="P63" s="113"/>
      <c r="Q63" s="113"/>
      <c r="R63" s="114"/>
      <c r="S63" s="114"/>
      <c r="T63" s="252">
        <v>0</v>
      </c>
      <c r="U63" s="219">
        <f t="shared" si="0"/>
        <v>0</v>
      </c>
    </row>
    <row r="64" spans="1:21" s="14" customFormat="1" ht="54.75" customHeight="1">
      <c r="A64" s="134"/>
      <c r="B64" s="27"/>
      <c r="C64" s="331" t="s">
        <v>596</v>
      </c>
      <c r="D64" s="332" t="s">
        <v>33</v>
      </c>
      <c r="E64" s="332" t="s">
        <v>39</v>
      </c>
      <c r="F64" s="332" t="s">
        <v>211</v>
      </c>
      <c r="G64" s="332" t="s">
        <v>72</v>
      </c>
      <c r="H64" s="332" t="s">
        <v>42</v>
      </c>
      <c r="I64" s="332" t="s">
        <v>34</v>
      </c>
      <c r="J64" s="332" t="s">
        <v>35</v>
      </c>
      <c r="K64" s="332" t="s">
        <v>73</v>
      </c>
      <c r="L64" s="333">
        <f>L65</f>
        <v>53548</v>
      </c>
      <c r="M64" s="334"/>
      <c r="N64" s="334"/>
      <c r="O64" s="334"/>
      <c r="P64" s="334"/>
      <c r="Q64" s="334"/>
      <c r="R64" s="335"/>
      <c r="S64" s="335"/>
      <c r="T64" s="336">
        <f>T65</f>
        <v>0</v>
      </c>
      <c r="U64" s="219">
        <f t="shared" si="0"/>
        <v>0</v>
      </c>
    </row>
    <row r="65" spans="1:21" s="14" customFormat="1" ht="54.75" customHeight="1">
      <c r="A65" s="134"/>
      <c r="B65" s="27"/>
      <c r="C65" s="92" t="s">
        <v>416</v>
      </c>
      <c r="D65" s="121" t="s">
        <v>209</v>
      </c>
      <c r="E65" s="121" t="s">
        <v>39</v>
      </c>
      <c r="F65" s="121" t="s">
        <v>211</v>
      </c>
      <c r="G65" s="121" t="s">
        <v>72</v>
      </c>
      <c r="H65" s="121" t="s">
        <v>74</v>
      </c>
      <c r="I65" s="121" t="s">
        <v>185</v>
      </c>
      <c r="J65" s="121" t="s">
        <v>35</v>
      </c>
      <c r="K65" s="121" t="s">
        <v>73</v>
      </c>
      <c r="L65" s="125">
        <v>53548</v>
      </c>
      <c r="M65" s="113"/>
      <c r="N65" s="113"/>
      <c r="O65" s="113"/>
      <c r="P65" s="113"/>
      <c r="Q65" s="113"/>
      <c r="R65" s="114"/>
      <c r="S65" s="114"/>
      <c r="T65" s="252">
        <v>0</v>
      </c>
      <c r="U65" s="219">
        <f t="shared" si="0"/>
        <v>0</v>
      </c>
    </row>
    <row r="66" spans="1:21" ht="30.75" customHeight="1">
      <c r="A66" s="109" t="s">
        <v>357</v>
      </c>
      <c r="B66" s="23"/>
      <c r="C66" s="31" t="s">
        <v>75</v>
      </c>
      <c r="D66" s="110" t="s">
        <v>33</v>
      </c>
      <c r="E66" s="111" t="s">
        <v>39</v>
      </c>
      <c r="F66" s="111" t="s">
        <v>76</v>
      </c>
      <c r="G66" s="111" t="s">
        <v>34</v>
      </c>
      <c r="H66" s="111" t="s">
        <v>33</v>
      </c>
      <c r="I66" s="111" t="s">
        <v>34</v>
      </c>
      <c r="J66" s="111" t="s">
        <v>35</v>
      </c>
      <c r="K66" s="111" t="s">
        <v>33</v>
      </c>
      <c r="L66" s="112">
        <f>L67+L79+L81+L86+L95</f>
        <v>1781250</v>
      </c>
      <c r="M66" s="112" t="e">
        <f>M67+M79+#REF!+M81+M86+#REF!+M95+#REF!+#REF!</f>
        <v>#REF!</v>
      </c>
      <c r="N66" s="112" t="e">
        <f>N67+N79+#REF!+N81+N86+#REF!+N95+#REF!+#REF!</f>
        <v>#REF!</v>
      </c>
      <c r="O66" s="112" t="e">
        <f>O67+O79+#REF!+O81+O86+#REF!+O95+#REF!+#REF!</f>
        <v>#REF!</v>
      </c>
      <c r="P66" s="112" t="e">
        <f>P67+P79+#REF!+P81+P86+#REF!+P95+#REF!+#REF!</f>
        <v>#REF!</v>
      </c>
      <c r="Q66" s="112" t="e">
        <f>Q67+Q79+#REF!+Q81+Q86+#REF!+Q95+#REF!+#REF!</f>
        <v>#REF!</v>
      </c>
      <c r="R66" s="112" t="e">
        <f>R67+R79+#REF!+R81+R86+#REF!+R95+#REF!+#REF!</f>
        <v>#REF!</v>
      </c>
      <c r="S66" s="112" t="e">
        <f>S67+S79+#REF!+S81+S86+#REF!+S95+#REF!+#REF!</f>
        <v>#REF!</v>
      </c>
      <c r="T66" s="112">
        <f>T67+T79+T81+T86+T95</f>
        <v>729379.97</v>
      </c>
      <c r="U66" s="219">
        <f t="shared" si="0"/>
        <v>40.94764743859649</v>
      </c>
    </row>
    <row r="67" spans="1:21" ht="36" customHeight="1">
      <c r="A67" s="126" t="s">
        <v>358</v>
      </c>
      <c r="B67" s="23"/>
      <c r="C67" s="32" t="s">
        <v>539</v>
      </c>
      <c r="D67" s="116" t="s">
        <v>33</v>
      </c>
      <c r="E67" s="116" t="s">
        <v>39</v>
      </c>
      <c r="F67" s="116" t="s">
        <v>76</v>
      </c>
      <c r="G67" s="116" t="s">
        <v>179</v>
      </c>
      <c r="H67" s="116" t="s">
        <v>33</v>
      </c>
      <c r="I67" s="116" t="s">
        <v>34</v>
      </c>
      <c r="J67" s="116" t="s">
        <v>35</v>
      </c>
      <c r="K67" s="116" t="s">
        <v>77</v>
      </c>
      <c r="L67" s="135">
        <f>L69+L70+L71+L72+L73+L74+L75+L76+L77+L78+L68</f>
        <v>682250</v>
      </c>
      <c r="M67" s="135" t="e">
        <f>M69+#REF!</f>
        <v>#REF!</v>
      </c>
      <c r="N67" s="135" t="e">
        <f>N69+#REF!</f>
        <v>#REF!</v>
      </c>
      <c r="O67" s="135" t="e">
        <f>O69+#REF!</f>
        <v>#REF!</v>
      </c>
      <c r="P67" s="135" t="e">
        <f>P69+#REF!</f>
        <v>#REF!</v>
      </c>
      <c r="Q67" s="135" t="e">
        <f>Q69+#REF!</f>
        <v>#REF!</v>
      </c>
      <c r="R67" s="135" t="e">
        <f>R69+#REF!</f>
        <v>#REF!</v>
      </c>
      <c r="S67" s="135" t="e">
        <f>S69+#REF!</f>
        <v>#REF!</v>
      </c>
      <c r="T67" s="135">
        <f>T69+T70+T71+T72+T73+T74+T75+T76+T77+T78+T68</f>
        <v>151188.67</v>
      </c>
      <c r="U67" s="219">
        <f t="shared" si="0"/>
        <v>22.160303407841702</v>
      </c>
    </row>
    <row r="68" spans="1:21" ht="75.75" customHeight="1">
      <c r="A68" s="126"/>
      <c r="B68" s="23"/>
      <c r="C68" s="54" t="s">
        <v>597</v>
      </c>
      <c r="D68" s="120" t="s">
        <v>540</v>
      </c>
      <c r="E68" s="120" t="s">
        <v>39</v>
      </c>
      <c r="F68" s="120" t="s">
        <v>76</v>
      </c>
      <c r="G68" s="120" t="s">
        <v>179</v>
      </c>
      <c r="H68" s="120" t="s">
        <v>71</v>
      </c>
      <c r="I68" s="120" t="s">
        <v>179</v>
      </c>
      <c r="J68" s="120" t="s">
        <v>35</v>
      </c>
      <c r="K68" s="120" t="s">
        <v>77</v>
      </c>
      <c r="L68" s="125">
        <v>2000</v>
      </c>
      <c r="M68" s="125"/>
      <c r="N68" s="125"/>
      <c r="O68" s="125"/>
      <c r="P68" s="125"/>
      <c r="Q68" s="125"/>
      <c r="R68" s="337"/>
      <c r="S68" s="337"/>
      <c r="T68" s="125">
        <v>0</v>
      </c>
      <c r="U68" s="219">
        <f t="shared" si="0"/>
        <v>0</v>
      </c>
    </row>
    <row r="69" spans="1:21" ht="105.75" customHeight="1">
      <c r="A69" s="109"/>
      <c r="B69" s="23"/>
      <c r="C69" s="54" t="s">
        <v>598</v>
      </c>
      <c r="D69" s="121" t="s">
        <v>540</v>
      </c>
      <c r="E69" s="121" t="s">
        <v>39</v>
      </c>
      <c r="F69" s="121" t="s">
        <v>76</v>
      </c>
      <c r="G69" s="121" t="s">
        <v>179</v>
      </c>
      <c r="H69" s="121" t="s">
        <v>599</v>
      </c>
      <c r="I69" s="121" t="s">
        <v>179</v>
      </c>
      <c r="J69" s="121" t="s">
        <v>35</v>
      </c>
      <c r="K69" s="121" t="s">
        <v>77</v>
      </c>
      <c r="L69" s="125">
        <v>3000</v>
      </c>
      <c r="M69" s="123"/>
      <c r="N69" s="123"/>
      <c r="O69" s="123"/>
      <c r="P69" s="123"/>
      <c r="Q69" s="123"/>
      <c r="R69" s="124"/>
      <c r="S69" s="124"/>
      <c r="T69" s="136">
        <v>0</v>
      </c>
      <c r="U69" s="219">
        <f t="shared" si="0"/>
        <v>0</v>
      </c>
    </row>
    <row r="70" spans="1:21" ht="75.75" customHeight="1">
      <c r="A70" s="109"/>
      <c r="B70" s="23"/>
      <c r="C70" s="54" t="s">
        <v>542</v>
      </c>
      <c r="D70" s="137" t="s">
        <v>540</v>
      </c>
      <c r="E70" s="137" t="s">
        <v>39</v>
      </c>
      <c r="F70" s="137" t="s">
        <v>76</v>
      </c>
      <c r="G70" s="137" t="s">
        <v>179</v>
      </c>
      <c r="H70" s="137" t="s">
        <v>541</v>
      </c>
      <c r="I70" s="137" t="s">
        <v>179</v>
      </c>
      <c r="J70" s="137" t="s">
        <v>35</v>
      </c>
      <c r="K70" s="137" t="s">
        <v>77</v>
      </c>
      <c r="L70" s="125">
        <v>8000</v>
      </c>
      <c r="M70" s="123"/>
      <c r="N70" s="123"/>
      <c r="O70" s="123"/>
      <c r="P70" s="123"/>
      <c r="Q70" s="123"/>
      <c r="R70" s="124"/>
      <c r="S70" s="124"/>
      <c r="T70" s="136">
        <v>17999.99</v>
      </c>
      <c r="U70" s="219">
        <f t="shared" si="0"/>
        <v>224.999875</v>
      </c>
    </row>
    <row r="71" spans="1:21" ht="92.25" customHeight="1">
      <c r="A71" s="109"/>
      <c r="B71" s="23"/>
      <c r="C71" s="54" t="s">
        <v>546</v>
      </c>
      <c r="D71" s="137" t="s">
        <v>540</v>
      </c>
      <c r="E71" s="137" t="s">
        <v>39</v>
      </c>
      <c r="F71" s="137" t="s">
        <v>76</v>
      </c>
      <c r="G71" s="137" t="s">
        <v>179</v>
      </c>
      <c r="H71" s="137" t="s">
        <v>545</v>
      </c>
      <c r="I71" s="137" t="s">
        <v>179</v>
      </c>
      <c r="J71" s="137" t="s">
        <v>35</v>
      </c>
      <c r="K71" s="137" t="s">
        <v>77</v>
      </c>
      <c r="L71" s="125">
        <v>169250</v>
      </c>
      <c r="M71" s="203"/>
      <c r="N71" s="203"/>
      <c r="O71" s="203"/>
      <c r="P71" s="203"/>
      <c r="Q71" s="203"/>
      <c r="R71" s="204"/>
      <c r="S71" s="204"/>
      <c r="T71" s="205">
        <v>78250</v>
      </c>
      <c r="U71" s="219">
        <f t="shared" si="0"/>
        <v>46.233382570162476</v>
      </c>
    </row>
    <row r="72" spans="1:21" ht="76.5" customHeight="1">
      <c r="A72" s="109"/>
      <c r="B72" s="23"/>
      <c r="C72" s="54" t="s">
        <v>600</v>
      </c>
      <c r="D72" s="137" t="s">
        <v>540</v>
      </c>
      <c r="E72" s="137" t="s">
        <v>39</v>
      </c>
      <c r="F72" s="137" t="s">
        <v>76</v>
      </c>
      <c r="G72" s="137" t="s">
        <v>179</v>
      </c>
      <c r="H72" s="137" t="s">
        <v>601</v>
      </c>
      <c r="I72" s="137" t="s">
        <v>179</v>
      </c>
      <c r="J72" s="137" t="s">
        <v>35</v>
      </c>
      <c r="K72" s="137" t="s">
        <v>77</v>
      </c>
      <c r="L72" s="125">
        <v>5000</v>
      </c>
      <c r="M72" s="203"/>
      <c r="N72" s="203"/>
      <c r="O72" s="203"/>
      <c r="P72" s="203"/>
      <c r="Q72" s="203"/>
      <c r="R72" s="204"/>
      <c r="S72" s="204"/>
      <c r="T72" s="205">
        <v>0</v>
      </c>
      <c r="U72" s="219">
        <f aca="true" t="shared" si="11" ref="U72:U135">T72/L72*100</f>
        <v>0</v>
      </c>
    </row>
    <row r="73" spans="1:21" ht="91.5" customHeight="1">
      <c r="A73" s="109"/>
      <c r="B73" s="23"/>
      <c r="C73" s="54" t="s">
        <v>602</v>
      </c>
      <c r="D73" s="137" t="s">
        <v>540</v>
      </c>
      <c r="E73" s="137" t="s">
        <v>39</v>
      </c>
      <c r="F73" s="137" t="s">
        <v>76</v>
      </c>
      <c r="G73" s="137" t="s">
        <v>179</v>
      </c>
      <c r="H73" s="137" t="s">
        <v>603</v>
      </c>
      <c r="I73" s="137" t="s">
        <v>179</v>
      </c>
      <c r="J73" s="137" t="s">
        <v>35</v>
      </c>
      <c r="K73" s="137" t="s">
        <v>77</v>
      </c>
      <c r="L73" s="125">
        <v>10000</v>
      </c>
      <c r="M73" s="203"/>
      <c r="N73" s="203"/>
      <c r="O73" s="203"/>
      <c r="P73" s="203"/>
      <c r="Q73" s="203"/>
      <c r="R73" s="204"/>
      <c r="S73" s="204"/>
      <c r="T73" s="205">
        <v>1000</v>
      </c>
      <c r="U73" s="219">
        <f t="shared" si="11"/>
        <v>10</v>
      </c>
    </row>
    <row r="74" spans="1:21" ht="105" customHeight="1">
      <c r="A74" s="109"/>
      <c r="B74" s="23"/>
      <c r="C74" s="54" t="s">
        <v>549</v>
      </c>
      <c r="D74" s="137" t="s">
        <v>540</v>
      </c>
      <c r="E74" s="137" t="s">
        <v>39</v>
      </c>
      <c r="F74" s="137" t="s">
        <v>76</v>
      </c>
      <c r="G74" s="137" t="s">
        <v>179</v>
      </c>
      <c r="H74" s="137" t="s">
        <v>548</v>
      </c>
      <c r="I74" s="137" t="s">
        <v>179</v>
      </c>
      <c r="J74" s="137" t="s">
        <v>35</v>
      </c>
      <c r="K74" s="137" t="s">
        <v>77</v>
      </c>
      <c r="L74" s="125">
        <v>2000</v>
      </c>
      <c r="M74" s="203"/>
      <c r="N74" s="203"/>
      <c r="O74" s="203"/>
      <c r="P74" s="203"/>
      <c r="Q74" s="203"/>
      <c r="R74" s="204"/>
      <c r="S74" s="204"/>
      <c r="T74" s="205">
        <v>-158.5</v>
      </c>
      <c r="U74" s="219">
        <f t="shared" si="11"/>
        <v>-7.925</v>
      </c>
    </row>
    <row r="75" spans="1:21" ht="90" customHeight="1">
      <c r="A75" s="109"/>
      <c r="B75" s="23"/>
      <c r="C75" s="54" t="s">
        <v>604</v>
      </c>
      <c r="D75" s="137" t="s">
        <v>540</v>
      </c>
      <c r="E75" s="137" t="s">
        <v>39</v>
      </c>
      <c r="F75" s="137" t="s">
        <v>76</v>
      </c>
      <c r="G75" s="137" t="s">
        <v>179</v>
      </c>
      <c r="H75" s="137" t="s">
        <v>605</v>
      </c>
      <c r="I75" s="137" t="s">
        <v>179</v>
      </c>
      <c r="J75" s="137" t="s">
        <v>35</v>
      </c>
      <c r="K75" s="137" t="s">
        <v>77</v>
      </c>
      <c r="L75" s="125">
        <v>1000</v>
      </c>
      <c r="M75" s="203"/>
      <c r="N75" s="203"/>
      <c r="O75" s="203"/>
      <c r="P75" s="203"/>
      <c r="Q75" s="203"/>
      <c r="R75" s="204"/>
      <c r="S75" s="204"/>
      <c r="T75" s="205">
        <v>-511.53</v>
      </c>
      <c r="U75" s="219">
        <f t="shared" si="11"/>
        <v>-51.15299999999999</v>
      </c>
    </row>
    <row r="76" spans="1:21" ht="69" customHeight="1">
      <c r="A76" s="109"/>
      <c r="B76" s="23"/>
      <c r="C76" s="54" t="s">
        <v>606</v>
      </c>
      <c r="D76" s="137" t="s">
        <v>540</v>
      </c>
      <c r="E76" s="137" t="s">
        <v>39</v>
      </c>
      <c r="F76" s="137" t="s">
        <v>76</v>
      </c>
      <c r="G76" s="137" t="s">
        <v>179</v>
      </c>
      <c r="H76" s="137" t="s">
        <v>607</v>
      </c>
      <c r="I76" s="137" t="s">
        <v>179</v>
      </c>
      <c r="J76" s="137" t="s">
        <v>35</v>
      </c>
      <c r="K76" s="137" t="s">
        <v>77</v>
      </c>
      <c r="L76" s="125">
        <v>260000</v>
      </c>
      <c r="M76" s="203"/>
      <c r="N76" s="203"/>
      <c r="O76" s="203"/>
      <c r="P76" s="203"/>
      <c r="Q76" s="203"/>
      <c r="R76" s="204"/>
      <c r="S76" s="204"/>
      <c r="T76" s="205">
        <v>499.99</v>
      </c>
      <c r="U76" s="219">
        <f t="shared" si="11"/>
        <v>0.19230384615384616</v>
      </c>
    </row>
    <row r="77" spans="1:21" ht="90" customHeight="1">
      <c r="A77" s="109"/>
      <c r="B77" s="23"/>
      <c r="C77" s="54" t="s">
        <v>551</v>
      </c>
      <c r="D77" s="137" t="s">
        <v>540</v>
      </c>
      <c r="E77" s="137" t="s">
        <v>39</v>
      </c>
      <c r="F77" s="137" t="s">
        <v>76</v>
      </c>
      <c r="G77" s="137" t="s">
        <v>179</v>
      </c>
      <c r="H77" s="137" t="s">
        <v>550</v>
      </c>
      <c r="I77" s="137" t="s">
        <v>179</v>
      </c>
      <c r="J77" s="137" t="s">
        <v>35</v>
      </c>
      <c r="K77" s="137" t="s">
        <v>77</v>
      </c>
      <c r="L77" s="125">
        <v>215000</v>
      </c>
      <c r="M77" s="203"/>
      <c r="N77" s="203"/>
      <c r="O77" s="203"/>
      <c r="P77" s="203"/>
      <c r="Q77" s="203"/>
      <c r="R77" s="204"/>
      <c r="S77" s="204"/>
      <c r="T77" s="205">
        <v>40258.72</v>
      </c>
      <c r="U77" s="219">
        <f t="shared" si="11"/>
        <v>18.72498604651163</v>
      </c>
    </row>
    <row r="78" spans="1:21" ht="93" customHeight="1">
      <c r="A78" s="109"/>
      <c r="B78" s="23"/>
      <c r="C78" s="54" t="s">
        <v>608</v>
      </c>
      <c r="D78" s="137" t="s">
        <v>209</v>
      </c>
      <c r="E78" s="137" t="s">
        <v>39</v>
      </c>
      <c r="F78" s="137" t="s">
        <v>76</v>
      </c>
      <c r="G78" s="137" t="s">
        <v>179</v>
      </c>
      <c r="H78" s="137" t="s">
        <v>609</v>
      </c>
      <c r="I78" s="137" t="s">
        <v>179</v>
      </c>
      <c r="J78" s="137" t="s">
        <v>35</v>
      </c>
      <c r="K78" s="137" t="s">
        <v>77</v>
      </c>
      <c r="L78" s="125">
        <v>7000</v>
      </c>
      <c r="M78" s="203"/>
      <c r="N78" s="203"/>
      <c r="O78" s="203"/>
      <c r="P78" s="203"/>
      <c r="Q78" s="203"/>
      <c r="R78" s="204"/>
      <c r="S78" s="204"/>
      <c r="T78" s="205">
        <v>13850</v>
      </c>
      <c r="U78" s="219">
        <f t="shared" si="11"/>
        <v>197.85714285714286</v>
      </c>
    </row>
    <row r="79" spans="1:21" ht="37.5" customHeight="1">
      <c r="A79" s="126" t="s">
        <v>443</v>
      </c>
      <c r="B79" s="23"/>
      <c r="C79" s="75" t="s">
        <v>552</v>
      </c>
      <c r="D79" s="138" t="s">
        <v>33</v>
      </c>
      <c r="E79" s="138" t="s">
        <v>39</v>
      </c>
      <c r="F79" s="138" t="s">
        <v>76</v>
      </c>
      <c r="G79" s="138" t="s">
        <v>186</v>
      </c>
      <c r="H79" s="138" t="s">
        <v>33</v>
      </c>
      <c r="I79" s="138" t="s">
        <v>34</v>
      </c>
      <c r="J79" s="138" t="s">
        <v>35</v>
      </c>
      <c r="K79" s="138" t="s">
        <v>77</v>
      </c>
      <c r="L79" s="135">
        <f>L80</f>
        <v>0</v>
      </c>
      <c r="M79" s="135">
        <f aca="true" t="shared" si="12" ref="M79:S79">M80</f>
        <v>0</v>
      </c>
      <c r="N79" s="135">
        <f t="shared" si="12"/>
        <v>0</v>
      </c>
      <c r="O79" s="135">
        <f t="shared" si="12"/>
        <v>0</v>
      </c>
      <c r="P79" s="135">
        <f t="shared" si="12"/>
        <v>0</v>
      </c>
      <c r="Q79" s="135">
        <f t="shared" si="12"/>
        <v>0</v>
      </c>
      <c r="R79" s="135">
        <f t="shared" si="12"/>
        <v>0</v>
      </c>
      <c r="S79" s="135">
        <f t="shared" si="12"/>
        <v>0</v>
      </c>
      <c r="T79" s="135">
        <f>T80</f>
        <v>2800</v>
      </c>
      <c r="U79" s="219" t="e">
        <f t="shared" si="11"/>
        <v>#DIV/0!</v>
      </c>
    </row>
    <row r="80" spans="1:21" ht="33.75" customHeight="1">
      <c r="A80" s="109"/>
      <c r="B80" s="23"/>
      <c r="C80" s="76" t="s">
        <v>610</v>
      </c>
      <c r="D80" s="139" t="s">
        <v>209</v>
      </c>
      <c r="E80" s="139" t="s">
        <v>39</v>
      </c>
      <c r="F80" s="139" t="s">
        <v>76</v>
      </c>
      <c r="G80" s="139" t="s">
        <v>186</v>
      </c>
      <c r="H80" s="139" t="s">
        <v>42</v>
      </c>
      <c r="I80" s="139" t="s">
        <v>186</v>
      </c>
      <c r="J80" s="139" t="s">
        <v>35</v>
      </c>
      <c r="K80" s="139" t="s">
        <v>77</v>
      </c>
      <c r="L80" s="125">
        <v>0</v>
      </c>
      <c r="M80" s="123"/>
      <c r="N80" s="123"/>
      <c r="O80" s="123"/>
      <c r="P80" s="123"/>
      <c r="Q80" s="123"/>
      <c r="R80" s="124"/>
      <c r="S80" s="124"/>
      <c r="T80" s="136">
        <v>2800</v>
      </c>
      <c r="U80" s="219" t="e">
        <f t="shared" si="11"/>
        <v>#DIV/0!</v>
      </c>
    </row>
    <row r="81" spans="1:21" ht="79.5" customHeight="1">
      <c r="A81" s="126" t="s">
        <v>611</v>
      </c>
      <c r="B81" s="23"/>
      <c r="C81" s="77" t="s">
        <v>554</v>
      </c>
      <c r="D81" s="138" t="s">
        <v>33</v>
      </c>
      <c r="E81" s="138" t="s">
        <v>39</v>
      </c>
      <c r="F81" s="138" t="s">
        <v>76</v>
      </c>
      <c r="G81" s="138" t="s">
        <v>180</v>
      </c>
      <c r="H81" s="138" t="s">
        <v>33</v>
      </c>
      <c r="I81" s="138" t="s">
        <v>34</v>
      </c>
      <c r="J81" s="138" t="s">
        <v>35</v>
      </c>
      <c r="K81" s="138" t="s">
        <v>77</v>
      </c>
      <c r="L81" s="135">
        <f>L82+L84</f>
        <v>30000</v>
      </c>
      <c r="M81" s="135" t="e">
        <f>M83+#REF!</f>
        <v>#REF!</v>
      </c>
      <c r="N81" s="135" t="e">
        <f>N83+#REF!</f>
        <v>#REF!</v>
      </c>
      <c r="O81" s="135" t="e">
        <f>O83+#REF!</f>
        <v>#REF!</v>
      </c>
      <c r="P81" s="135" t="e">
        <f>P83+#REF!</f>
        <v>#REF!</v>
      </c>
      <c r="Q81" s="135" t="e">
        <f>Q83+#REF!</f>
        <v>#REF!</v>
      </c>
      <c r="R81" s="135" t="e">
        <f>R83+#REF!</f>
        <v>#REF!</v>
      </c>
      <c r="S81" s="135" t="e">
        <f>S83+#REF!</f>
        <v>#REF!</v>
      </c>
      <c r="T81" s="135">
        <f>T82+T84</f>
        <v>0</v>
      </c>
      <c r="U81" s="219">
        <f t="shared" si="11"/>
        <v>0</v>
      </c>
    </row>
    <row r="82" spans="1:21" ht="48.75" customHeight="1">
      <c r="A82" s="126"/>
      <c r="B82" s="23"/>
      <c r="C82" s="338" t="s">
        <v>612</v>
      </c>
      <c r="D82" s="339" t="s">
        <v>33</v>
      </c>
      <c r="E82" s="339" t="s">
        <v>39</v>
      </c>
      <c r="F82" s="339" t="s">
        <v>76</v>
      </c>
      <c r="G82" s="339" t="s">
        <v>179</v>
      </c>
      <c r="H82" s="339" t="s">
        <v>33</v>
      </c>
      <c r="I82" s="339" t="s">
        <v>34</v>
      </c>
      <c r="J82" s="339" t="s">
        <v>35</v>
      </c>
      <c r="K82" s="339" t="s">
        <v>77</v>
      </c>
      <c r="L82" s="319">
        <f>L83</f>
        <v>15000</v>
      </c>
      <c r="M82" s="340"/>
      <c r="N82" s="340"/>
      <c r="O82" s="340"/>
      <c r="P82" s="340"/>
      <c r="Q82" s="340"/>
      <c r="R82" s="341"/>
      <c r="S82" s="341"/>
      <c r="T82" s="342">
        <f>T83</f>
        <v>0</v>
      </c>
      <c r="U82" s="219">
        <f t="shared" si="11"/>
        <v>0</v>
      </c>
    </row>
    <row r="83" spans="1:21" ht="71.25" customHeight="1">
      <c r="A83" s="109"/>
      <c r="B83" s="23"/>
      <c r="C83" s="76" t="s">
        <v>553</v>
      </c>
      <c r="D83" s="139" t="s">
        <v>209</v>
      </c>
      <c r="E83" s="139" t="s">
        <v>39</v>
      </c>
      <c r="F83" s="139" t="s">
        <v>76</v>
      </c>
      <c r="G83" s="139" t="s">
        <v>180</v>
      </c>
      <c r="H83" s="139" t="s">
        <v>40</v>
      </c>
      <c r="I83" s="139" t="s">
        <v>185</v>
      </c>
      <c r="J83" s="139" t="s">
        <v>35</v>
      </c>
      <c r="K83" s="139" t="s">
        <v>77</v>
      </c>
      <c r="L83" s="125">
        <v>15000</v>
      </c>
      <c r="M83" s="123"/>
      <c r="N83" s="123"/>
      <c r="O83" s="123"/>
      <c r="P83" s="123"/>
      <c r="Q83" s="123"/>
      <c r="R83" s="124"/>
      <c r="S83" s="124"/>
      <c r="T83" s="136">
        <v>0</v>
      </c>
      <c r="U83" s="219">
        <f t="shared" si="11"/>
        <v>0</v>
      </c>
    </row>
    <row r="84" spans="1:21" ht="71.25" customHeight="1">
      <c r="A84" s="109"/>
      <c r="B84" s="23"/>
      <c r="C84" s="338" t="s">
        <v>614</v>
      </c>
      <c r="D84" s="339" t="s">
        <v>33</v>
      </c>
      <c r="E84" s="339" t="s">
        <v>39</v>
      </c>
      <c r="F84" s="339" t="s">
        <v>76</v>
      </c>
      <c r="G84" s="339" t="s">
        <v>180</v>
      </c>
      <c r="H84" s="339" t="s">
        <v>615</v>
      </c>
      <c r="I84" s="339" t="s">
        <v>34</v>
      </c>
      <c r="J84" s="339" t="s">
        <v>35</v>
      </c>
      <c r="K84" s="339" t="s">
        <v>77</v>
      </c>
      <c r="L84" s="319">
        <f>L85</f>
        <v>15000</v>
      </c>
      <c r="M84" s="320"/>
      <c r="N84" s="320"/>
      <c r="O84" s="320"/>
      <c r="P84" s="320"/>
      <c r="Q84" s="320"/>
      <c r="R84" s="321"/>
      <c r="S84" s="321"/>
      <c r="T84" s="343">
        <f>T85</f>
        <v>0</v>
      </c>
      <c r="U84" s="219">
        <f t="shared" si="11"/>
        <v>0</v>
      </c>
    </row>
    <row r="85" spans="1:21" ht="71.25" customHeight="1">
      <c r="A85" s="109"/>
      <c r="B85" s="23"/>
      <c r="C85" s="76" t="s">
        <v>613</v>
      </c>
      <c r="D85" s="139" t="s">
        <v>209</v>
      </c>
      <c r="E85" s="139" t="s">
        <v>39</v>
      </c>
      <c r="F85" s="139" t="s">
        <v>76</v>
      </c>
      <c r="G85" s="139" t="s">
        <v>180</v>
      </c>
      <c r="H85" s="139" t="s">
        <v>615</v>
      </c>
      <c r="I85" s="139" t="s">
        <v>185</v>
      </c>
      <c r="J85" s="139" t="s">
        <v>35</v>
      </c>
      <c r="K85" s="139" t="s">
        <v>77</v>
      </c>
      <c r="L85" s="125">
        <v>15000</v>
      </c>
      <c r="M85" s="203"/>
      <c r="N85" s="203"/>
      <c r="O85" s="203"/>
      <c r="P85" s="203"/>
      <c r="Q85" s="203"/>
      <c r="R85" s="204"/>
      <c r="S85" s="204"/>
      <c r="T85" s="205">
        <v>0</v>
      </c>
      <c r="U85" s="219">
        <f t="shared" si="11"/>
        <v>0</v>
      </c>
    </row>
    <row r="86" spans="1:21" ht="24" customHeight="1">
      <c r="A86" s="126" t="s">
        <v>444</v>
      </c>
      <c r="B86" s="23"/>
      <c r="C86" s="94" t="s">
        <v>555</v>
      </c>
      <c r="D86" s="138" t="s">
        <v>33</v>
      </c>
      <c r="E86" s="138" t="s">
        <v>39</v>
      </c>
      <c r="F86" s="138" t="s">
        <v>76</v>
      </c>
      <c r="G86" s="138" t="s">
        <v>184</v>
      </c>
      <c r="H86" s="138" t="s">
        <v>33</v>
      </c>
      <c r="I86" s="138" t="s">
        <v>34</v>
      </c>
      <c r="J86" s="138" t="s">
        <v>35</v>
      </c>
      <c r="K86" s="138" t="s">
        <v>77</v>
      </c>
      <c r="L86" s="135">
        <f>L87+L88+L89+L90+L91+L93+L94+L92</f>
        <v>219000</v>
      </c>
      <c r="M86" s="135">
        <f aca="true" t="shared" si="13" ref="M86:S86">M87+M88</f>
        <v>0</v>
      </c>
      <c r="N86" s="135">
        <f t="shared" si="13"/>
        <v>0</v>
      </c>
      <c r="O86" s="135">
        <f t="shared" si="13"/>
        <v>0</v>
      </c>
      <c r="P86" s="135">
        <f t="shared" si="13"/>
        <v>0</v>
      </c>
      <c r="Q86" s="135">
        <f t="shared" si="13"/>
        <v>0</v>
      </c>
      <c r="R86" s="135">
        <f t="shared" si="13"/>
        <v>0</v>
      </c>
      <c r="S86" s="135">
        <f t="shared" si="13"/>
        <v>0</v>
      </c>
      <c r="T86" s="135">
        <f>T87+T88+T89+T90+T91+T93+T94+T92</f>
        <v>18597.64</v>
      </c>
      <c r="U86" s="219">
        <f t="shared" si="11"/>
        <v>8.492073059360731</v>
      </c>
    </row>
    <row r="87" spans="1:21" ht="50.25" customHeight="1">
      <c r="A87" s="109"/>
      <c r="B87" s="23"/>
      <c r="C87" s="76" t="s">
        <v>557</v>
      </c>
      <c r="D87" s="140" t="s">
        <v>209</v>
      </c>
      <c r="E87" s="140" t="s">
        <v>39</v>
      </c>
      <c r="F87" s="140" t="s">
        <v>76</v>
      </c>
      <c r="G87" s="140" t="s">
        <v>184</v>
      </c>
      <c r="H87" s="140" t="s">
        <v>556</v>
      </c>
      <c r="I87" s="140" t="s">
        <v>179</v>
      </c>
      <c r="J87" s="140" t="s">
        <v>35</v>
      </c>
      <c r="K87" s="140" t="s">
        <v>77</v>
      </c>
      <c r="L87" s="125">
        <v>13000</v>
      </c>
      <c r="M87" s="123"/>
      <c r="N87" s="123"/>
      <c r="O87" s="123"/>
      <c r="P87" s="123"/>
      <c r="Q87" s="123"/>
      <c r="R87" s="124"/>
      <c r="S87" s="124"/>
      <c r="T87" s="136">
        <v>11349.57</v>
      </c>
      <c r="U87" s="219">
        <f t="shared" si="11"/>
        <v>87.3043846153846</v>
      </c>
    </row>
    <row r="88" spans="1:21" ht="46.5" customHeight="1">
      <c r="A88" s="109"/>
      <c r="B88" s="23"/>
      <c r="C88" s="76" t="s">
        <v>557</v>
      </c>
      <c r="D88" s="140" t="s">
        <v>543</v>
      </c>
      <c r="E88" s="140" t="s">
        <v>39</v>
      </c>
      <c r="F88" s="140" t="s">
        <v>76</v>
      </c>
      <c r="G88" s="140" t="s">
        <v>184</v>
      </c>
      <c r="H88" s="140" t="s">
        <v>556</v>
      </c>
      <c r="I88" s="140" t="s">
        <v>179</v>
      </c>
      <c r="J88" s="140" t="s">
        <v>35</v>
      </c>
      <c r="K88" s="140" t="s">
        <v>77</v>
      </c>
      <c r="L88" s="125">
        <v>12000</v>
      </c>
      <c r="M88" s="123"/>
      <c r="N88" s="123"/>
      <c r="O88" s="123"/>
      <c r="P88" s="123"/>
      <c r="Q88" s="123"/>
      <c r="R88" s="124"/>
      <c r="S88" s="124"/>
      <c r="T88" s="136">
        <v>0</v>
      </c>
      <c r="U88" s="219">
        <f t="shared" si="11"/>
        <v>0</v>
      </c>
    </row>
    <row r="89" spans="1:21" ht="51.75" customHeight="1">
      <c r="A89" s="109"/>
      <c r="B89" s="23"/>
      <c r="C89" s="76" t="s">
        <v>557</v>
      </c>
      <c r="D89" s="140" t="s">
        <v>538</v>
      </c>
      <c r="E89" s="140" t="s">
        <v>39</v>
      </c>
      <c r="F89" s="140" t="s">
        <v>76</v>
      </c>
      <c r="G89" s="140" t="s">
        <v>184</v>
      </c>
      <c r="H89" s="140" t="s">
        <v>556</v>
      </c>
      <c r="I89" s="140" t="s">
        <v>179</v>
      </c>
      <c r="J89" s="140" t="s">
        <v>35</v>
      </c>
      <c r="K89" s="140" t="s">
        <v>77</v>
      </c>
      <c r="L89" s="125">
        <v>25000</v>
      </c>
      <c r="M89" s="203"/>
      <c r="N89" s="203"/>
      <c r="O89" s="203"/>
      <c r="P89" s="203"/>
      <c r="Q89" s="203"/>
      <c r="R89" s="204"/>
      <c r="S89" s="204"/>
      <c r="T89" s="205">
        <v>0</v>
      </c>
      <c r="U89" s="219">
        <f t="shared" si="11"/>
        <v>0</v>
      </c>
    </row>
    <row r="90" spans="1:21" ht="50.25" customHeight="1">
      <c r="A90" s="109"/>
      <c r="B90" s="23"/>
      <c r="C90" s="76" t="s">
        <v>557</v>
      </c>
      <c r="D90" s="140" t="s">
        <v>547</v>
      </c>
      <c r="E90" s="140" t="s">
        <v>39</v>
      </c>
      <c r="F90" s="140" t="s">
        <v>76</v>
      </c>
      <c r="G90" s="140" t="s">
        <v>184</v>
      </c>
      <c r="H90" s="140" t="s">
        <v>556</v>
      </c>
      <c r="I90" s="140" t="s">
        <v>179</v>
      </c>
      <c r="J90" s="140" t="s">
        <v>35</v>
      </c>
      <c r="K90" s="140" t="s">
        <v>77</v>
      </c>
      <c r="L90" s="125">
        <v>12000</v>
      </c>
      <c r="M90" s="203"/>
      <c r="N90" s="203"/>
      <c r="O90" s="203"/>
      <c r="P90" s="203"/>
      <c r="Q90" s="203"/>
      <c r="R90" s="204"/>
      <c r="S90" s="204"/>
      <c r="T90" s="205">
        <v>3495.47</v>
      </c>
      <c r="U90" s="219">
        <f t="shared" si="11"/>
        <v>29.128916666666665</v>
      </c>
    </row>
    <row r="91" spans="1:21" ht="58.5" customHeight="1">
      <c r="A91" s="109"/>
      <c r="B91" s="23"/>
      <c r="C91" s="76" t="s">
        <v>557</v>
      </c>
      <c r="D91" s="140" t="s">
        <v>220</v>
      </c>
      <c r="E91" s="140" t="s">
        <v>39</v>
      </c>
      <c r="F91" s="140" t="s">
        <v>76</v>
      </c>
      <c r="G91" s="140" t="s">
        <v>184</v>
      </c>
      <c r="H91" s="140" t="s">
        <v>556</v>
      </c>
      <c r="I91" s="140" t="s">
        <v>179</v>
      </c>
      <c r="J91" s="140" t="s">
        <v>35</v>
      </c>
      <c r="K91" s="140" t="s">
        <v>77</v>
      </c>
      <c r="L91" s="125">
        <v>7000</v>
      </c>
      <c r="M91" s="203"/>
      <c r="N91" s="203"/>
      <c r="O91" s="203"/>
      <c r="P91" s="203"/>
      <c r="Q91" s="203"/>
      <c r="R91" s="204"/>
      <c r="S91" s="204"/>
      <c r="T91" s="205">
        <v>0</v>
      </c>
      <c r="U91" s="219">
        <f t="shared" si="11"/>
        <v>0</v>
      </c>
    </row>
    <row r="92" spans="1:21" ht="58.5" customHeight="1">
      <c r="A92" s="109"/>
      <c r="B92" s="23"/>
      <c r="C92" s="76" t="s">
        <v>557</v>
      </c>
      <c r="D92" s="140" t="s">
        <v>616</v>
      </c>
      <c r="E92" s="140" t="s">
        <v>39</v>
      </c>
      <c r="F92" s="140" t="s">
        <v>76</v>
      </c>
      <c r="G92" s="140" t="s">
        <v>184</v>
      </c>
      <c r="H92" s="140" t="s">
        <v>556</v>
      </c>
      <c r="I92" s="140" t="s">
        <v>179</v>
      </c>
      <c r="J92" s="140" t="s">
        <v>35</v>
      </c>
      <c r="K92" s="140" t="s">
        <v>77</v>
      </c>
      <c r="L92" s="125">
        <v>25000</v>
      </c>
      <c r="M92" s="203"/>
      <c r="N92" s="203"/>
      <c r="O92" s="203"/>
      <c r="P92" s="203"/>
      <c r="Q92" s="203"/>
      <c r="R92" s="204"/>
      <c r="S92" s="204"/>
      <c r="T92" s="205">
        <v>0</v>
      </c>
      <c r="U92" s="219">
        <f t="shared" si="11"/>
        <v>0</v>
      </c>
    </row>
    <row r="93" spans="1:21" ht="58.5" customHeight="1">
      <c r="A93" s="109"/>
      <c r="B93" s="23"/>
      <c r="C93" s="76" t="s">
        <v>557</v>
      </c>
      <c r="D93" s="140" t="s">
        <v>544</v>
      </c>
      <c r="E93" s="140" t="s">
        <v>39</v>
      </c>
      <c r="F93" s="140" t="s">
        <v>76</v>
      </c>
      <c r="G93" s="140" t="s">
        <v>184</v>
      </c>
      <c r="H93" s="140" t="s">
        <v>556</v>
      </c>
      <c r="I93" s="140" t="s">
        <v>179</v>
      </c>
      <c r="J93" s="140" t="s">
        <v>35</v>
      </c>
      <c r="K93" s="140" t="s">
        <v>77</v>
      </c>
      <c r="L93" s="125">
        <v>110000</v>
      </c>
      <c r="M93" s="203"/>
      <c r="N93" s="203"/>
      <c r="O93" s="203"/>
      <c r="P93" s="203"/>
      <c r="Q93" s="203"/>
      <c r="R93" s="204"/>
      <c r="S93" s="204"/>
      <c r="T93" s="205">
        <v>0</v>
      </c>
      <c r="U93" s="219">
        <f t="shared" si="11"/>
        <v>0</v>
      </c>
    </row>
    <row r="94" spans="1:21" ht="69" customHeight="1">
      <c r="A94" s="109"/>
      <c r="B94" s="23"/>
      <c r="C94" s="76" t="s">
        <v>558</v>
      </c>
      <c r="D94" s="140" t="s">
        <v>507</v>
      </c>
      <c r="E94" s="140" t="s">
        <v>39</v>
      </c>
      <c r="F94" s="140" t="s">
        <v>76</v>
      </c>
      <c r="G94" s="140" t="s">
        <v>184</v>
      </c>
      <c r="H94" s="140" t="s">
        <v>263</v>
      </c>
      <c r="I94" s="140" t="s">
        <v>179</v>
      </c>
      <c r="J94" s="140" t="s">
        <v>35</v>
      </c>
      <c r="K94" s="140" t="s">
        <v>77</v>
      </c>
      <c r="L94" s="125">
        <v>15000</v>
      </c>
      <c r="M94" s="203"/>
      <c r="N94" s="203"/>
      <c r="O94" s="203"/>
      <c r="P94" s="203"/>
      <c r="Q94" s="203"/>
      <c r="R94" s="204"/>
      <c r="S94" s="204"/>
      <c r="T94" s="205">
        <v>3752.6</v>
      </c>
      <c r="U94" s="219">
        <f t="shared" si="11"/>
        <v>25.01733333333333</v>
      </c>
    </row>
    <row r="95" spans="1:21" ht="20.25" customHeight="1">
      <c r="A95" s="126" t="s">
        <v>445</v>
      </c>
      <c r="B95" s="23"/>
      <c r="C95" s="75" t="s">
        <v>559</v>
      </c>
      <c r="D95" s="138" t="s">
        <v>33</v>
      </c>
      <c r="E95" s="138" t="s">
        <v>39</v>
      </c>
      <c r="F95" s="138" t="s">
        <v>76</v>
      </c>
      <c r="G95" s="138" t="s">
        <v>207</v>
      </c>
      <c r="H95" s="138" t="s">
        <v>33</v>
      </c>
      <c r="I95" s="138" t="s">
        <v>179</v>
      </c>
      <c r="J95" s="138" t="s">
        <v>35</v>
      </c>
      <c r="K95" s="138" t="s">
        <v>77</v>
      </c>
      <c r="L95" s="135">
        <f>L96</f>
        <v>850000</v>
      </c>
      <c r="M95" s="135">
        <f aca="true" t="shared" si="14" ref="M95:T95">M96</f>
        <v>0</v>
      </c>
      <c r="N95" s="135">
        <f t="shared" si="14"/>
        <v>0</v>
      </c>
      <c r="O95" s="135">
        <f t="shared" si="14"/>
        <v>0</v>
      </c>
      <c r="P95" s="135">
        <f t="shared" si="14"/>
        <v>0</v>
      </c>
      <c r="Q95" s="135">
        <f t="shared" si="14"/>
        <v>0</v>
      </c>
      <c r="R95" s="135">
        <f t="shared" si="14"/>
        <v>0</v>
      </c>
      <c r="S95" s="135">
        <f t="shared" si="14"/>
        <v>0</v>
      </c>
      <c r="T95" s="135">
        <f t="shared" si="14"/>
        <v>556793.66</v>
      </c>
      <c r="U95" s="219">
        <f t="shared" si="11"/>
        <v>65.50513647058824</v>
      </c>
    </row>
    <row r="96" spans="1:21" ht="79.5" customHeight="1">
      <c r="A96" s="109"/>
      <c r="B96" s="23"/>
      <c r="C96" s="76" t="s">
        <v>560</v>
      </c>
      <c r="D96" s="140" t="s">
        <v>544</v>
      </c>
      <c r="E96" s="140" t="s">
        <v>39</v>
      </c>
      <c r="F96" s="140" t="s">
        <v>76</v>
      </c>
      <c r="G96" s="140" t="s">
        <v>207</v>
      </c>
      <c r="H96" s="140" t="s">
        <v>56</v>
      </c>
      <c r="I96" s="140" t="s">
        <v>179</v>
      </c>
      <c r="J96" s="140" t="s">
        <v>35</v>
      </c>
      <c r="K96" s="140" t="s">
        <v>77</v>
      </c>
      <c r="L96" s="125">
        <v>850000</v>
      </c>
      <c r="M96" s="123"/>
      <c r="N96" s="123"/>
      <c r="O96" s="123"/>
      <c r="P96" s="123"/>
      <c r="Q96" s="123"/>
      <c r="R96" s="124"/>
      <c r="S96" s="124"/>
      <c r="T96" s="136">
        <v>556793.66</v>
      </c>
      <c r="U96" s="219">
        <f t="shared" si="11"/>
        <v>65.50513647058824</v>
      </c>
    </row>
    <row r="97" spans="1:21" ht="24.75" customHeight="1">
      <c r="A97" s="141" t="s">
        <v>359</v>
      </c>
      <c r="B97" s="23"/>
      <c r="C97" s="31" t="s">
        <v>80</v>
      </c>
      <c r="D97" s="111" t="s">
        <v>33</v>
      </c>
      <c r="E97" s="111" t="s">
        <v>39</v>
      </c>
      <c r="F97" s="111" t="s">
        <v>81</v>
      </c>
      <c r="G97" s="111" t="s">
        <v>34</v>
      </c>
      <c r="H97" s="111" t="s">
        <v>33</v>
      </c>
      <c r="I97" s="111" t="s">
        <v>34</v>
      </c>
      <c r="J97" s="111" t="s">
        <v>35</v>
      </c>
      <c r="K97" s="111" t="s">
        <v>33</v>
      </c>
      <c r="L97" s="112">
        <f>L100+L98</f>
        <v>2173.72</v>
      </c>
      <c r="M97" s="112">
        <f aca="true" t="shared" si="15" ref="M97:T97">M100+M98</f>
        <v>0</v>
      </c>
      <c r="N97" s="112">
        <f t="shared" si="15"/>
        <v>0</v>
      </c>
      <c r="O97" s="112">
        <f t="shared" si="15"/>
        <v>0</v>
      </c>
      <c r="P97" s="112">
        <f t="shared" si="15"/>
        <v>0</v>
      </c>
      <c r="Q97" s="112">
        <f t="shared" si="15"/>
        <v>0</v>
      </c>
      <c r="R97" s="112">
        <f t="shared" si="15"/>
        <v>0</v>
      </c>
      <c r="S97" s="112" t="e">
        <f t="shared" si="15"/>
        <v>#REF!</v>
      </c>
      <c r="T97" s="112">
        <f t="shared" si="15"/>
        <v>-159173.86</v>
      </c>
      <c r="U97" s="219">
        <f t="shared" si="11"/>
        <v>-7322.647811125628</v>
      </c>
    </row>
    <row r="98" spans="1:21" ht="24.75" customHeight="1">
      <c r="A98" s="126" t="s">
        <v>360</v>
      </c>
      <c r="B98" s="23"/>
      <c r="C98" s="55" t="s">
        <v>379</v>
      </c>
      <c r="D98" s="133" t="s">
        <v>33</v>
      </c>
      <c r="E98" s="133" t="s">
        <v>39</v>
      </c>
      <c r="F98" s="133" t="s">
        <v>81</v>
      </c>
      <c r="G98" s="133" t="s">
        <v>179</v>
      </c>
      <c r="H98" s="133" t="s">
        <v>33</v>
      </c>
      <c r="I98" s="133" t="s">
        <v>34</v>
      </c>
      <c r="J98" s="133" t="s">
        <v>35</v>
      </c>
      <c r="K98" s="133" t="s">
        <v>33</v>
      </c>
      <c r="L98" s="244">
        <f>L99</f>
        <v>0</v>
      </c>
      <c r="M98" s="245"/>
      <c r="N98" s="245"/>
      <c r="O98" s="245"/>
      <c r="P98" s="245"/>
      <c r="Q98" s="245"/>
      <c r="R98" s="246"/>
      <c r="S98" s="246" t="e">
        <f>#REF!=SUM(L98:R98)</f>
        <v>#REF!</v>
      </c>
      <c r="T98" s="248">
        <f>T99</f>
        <v>8129.92</v>
      </c>
      <c r="U98" s="219" t="e">
        <f t="shared" si="11"/>
        <v>#DIV/0!</v>
      </c>
    </row>
    <row r="99" spans="1:21" ht="36" customHeight="1">
      <c r="A99" s="141"/>
      <c r="B99" s="23"/>
      <c r="C99" s="56" t="s">
        <v>377</v>
      </c>
      <c r="D99" s="120" t="s">
        <v>209</v>
      </c>
      <c r="E99" s="120" t="s">
        <v>39</v>
      </c>
      <c r="F99" s="120" t="s">
        <v>81</v>
      </c>
      <c r="G99" s="120" t="s">
        <v>179</v>
      </c>
      <c r="H99" s="120" t="s">
        <v>56</v>
      </c>
      <c r="I99" s="120" t="s">
        <v>185</v>
      </c>
      <c r="J99" s="120" t="s">
        <v>35</v>
      </c>
      <c r="K99" s="120" t="s">
        <v>82</v>
      </c>
      <c r="L99" s="125">
        <v>0</v>
      </c>
      <c r="M99" s="123"/>
      <c r="N99" s="123"/>
      <c r="O99" s="123"/>
      <c r="P99" s="123"/>
      <c r="Q99" s="123"/>
      <c r="R99" s="124"/>
      <c r="S99" s="124" t="e">
        <f>#REF!=SUM(L99:R99)</f>
        <v>#REF!</v>
      </c>
      <c r="T99" s="253">
        <v>8129.92</v>
      </c>
      <c r="U99" s="219" t="e">
        <f t="shared" si="11"/>
        <v>#DIV/0!</v>
      </c>
    </row>
    <row r="100" spans="1:21" ht="18.75" customHeight="1">
      <c r="A100" s="126" t="s">
        <v>378</v>
      </c>
      <c r="B100" s="23"/>
      <c r="C100" s="32" t="s">
        <v>83</v>
      </c>
      <c r="D100" s="116" t="s">
        <v>33</v>
      </c>
      <c r="E100" s="116" t="s">
        <v>39</v>
      </c>
      <c r="F100" s="116" t="s">
        <v>81</v>
      </c>
      <c r="G100" s="116" t="s">
        <v>185</v>
      </c>
      <c r="H100" s="116" t="s">
        <v>33</v>
      </c>
      <c r="I100" s="116" t="s">
        <v>34</v>
      </c>
      <c r="J100" s="116" t="s">
        <v>35</v>
      </c>
      <c r="K100" s="116" t="s">
        <v>33</v>
      </c>
      <c r="L100" s="244">
        <f>L101</f>
        <v>2173.72</v>
      </c>
      <c r="M100" s="245"/>
      <c r="N100" s="245"/>
      <c r="O100" s="245"/>
      <c r="P100" s="245"/>
      <c r="Q100" s="245"/>
      <c r="R100" s="246"/>
      <c r="S100" s="246" t="e">
        <f>#REF!=SUM(L100:R100)</f>
        <v>#REF!</v>
      </c>
      <c r="T100" s="248">
        <f>T101</f>
        <v>-167303.78</v>
      </c>
      <c r="U100" s="219">
        <f t="shared" si="11"/>
        <v>-7696.657343172074</v>
      </c>
    </row>
    <row r="101" spans="1:21" ht="25.5" customHeight="1">
      <c r="A101" s="141"/>
      <c r="B101" s="27"/>
      <c r="C101" s="58" t="s">
        <v>84</v>
      </c>
      <c r="D101" s="120" t="s">
        <v>209</v>
      </c>
      <c r="E101" s="120" t="s">
        <v>39</v>
      </c>
      <c r="F101" s="120" t="s">
        <v>81</v>
      </c>
      <c r="G101" s="120" t="s">
        <v>185</v>
      </c>
      <c r="H101" s="120" t="s">
        <v>56</v>
      </c>
      <c r="I101" s="120" t="s">
        <v>185</v>
      </c>
      <c r="J101" s="120" t="s">
        <v>35</v>
      </c>
      <c r="K101" s="120" t="s">
        <v>82</v>
      </c>
      <c r="L101" s="125">
        <v>2173.72</v>
      </c>
      <c r="M101" s="123"/>
      <c r="N101" s="123"/>
      <c r="O101" s="123"/>
      <c r="P101" s="123"/>
      <c r="Q101" s="123"/>
      <c r="R101" s="124"/>
      <c r="S101" s="124" t="e">
        <f>#REF!=SUM(L101:R101)</f>
        <v>#REF!</v>
      </c>
      <c r="T101" s="526">
        <v>-167303.78</v>
      </c>
      <c r="U101" s="219">
        <f t="shared" si="11"/>
        <v>-7696.657343172074</v>
      </c>
    </row>
    <row r="102" spans="1:21" ht="22.5" customHeight="1">
      <c r="A102" s="106" t="s">
        <v>361</v>
      </c>
      <c r="B102" s="23"/>
      <c r="C102" s="30" t="s">
        <v>85</v>
      </c>
      <c r="D102" s="107" t="s">
        <v>33</v>
      </c>
      <c r="E102" s="108" t="s">
        <v>86</v>
      </c>
      <c r="F102" s="108" t="s">
        <v>34</v>
      </c>
      <c r="G102" s="108" t="s">
        <v>34</v>
      </c>
      <c r="H102" s="108" t="s">
        <v>33</v>
      </c>
      <c r="I102" s="108" t="s">
        <v>34</v>
      </c>
      <c r="J102" s="108" t="s">
        <v>35</v>
      </c>
      <c r="K102" s="108" t="s">
        <v>33</v>
      </c>
      <c r="L102" s="207">
        <f>L103+L146</f>
        <v>640260420.28</v>
      </c>
      <c r="M102" s="123"/>
      <c r="N102" s="123"/>
      <c r="O102" s="123"/>
      <c r="P102" s="123"/>
      <c r="Q102" s="123"/>
      <c r="R102" s="124"/>
      <c r="S102" s="124"/>
      <c r="T102" s="207">
        <f>T103+T146</f>
        <v>140662950.67</v>
      </c>
      <c r="U102" s="219">
        <f t="shared" si="11"/>
        <v>21.96964644612656</v>
      </c>
    </row>
    <row r="103" spans="1:21" ht="37.5" customHeight="1">
      <c r="A103" s="109" t="s">
        <v>321</v>
      </c>
      <c r="B103" s="13"/>
      <c r="C103" s="31" t="s">
        <v>87</v>
      </c>
      <c r="D103" s="110" t="s">
        <v>33</v>
      </c>
      <c r="E103" s="111" t="s">
        <v>86</v>
      </c>
      <c r="F103" s="111" t="s">
        <v>186</v>
      </c>
      <c r="G103" s="111" t="s">
        <v>34</v>
      </c>
      <c r="H103" s="111" t="s">
        <v>33</v>
      </c>
      <c r="I103" s="111" t="s">
        <v>34</v>
      </c>
      <c r="J103" s="111" t="s">
        <v>35</v>
      </c>
      <c r="K103" s="111" t="s">
        <v>33</v>
      </c>
      <c r="L103" s="112">
        <f>L104+L107+L124+L139</f>
        <v>640372452</v>
      </c>
      <c r="M103" s="123"/>
      <c r="N103" s="123"/>
      <c r="O103" s="123"/>
      <c r="P103" s="123"/>
      <c r="Q103" s="123"/>
      <c r="R103" s="124"/>
      <c r="S103" s="124"/>
      <c r="T103" s="112">
        <f>T104+T107+T124+T139</f>
        <v>140774982.39</v>
      </c>
      <c r="U103" s="219">
        <f t="shared" si="11"/>
        <v>21.983297680956454</v>
      </c>
    </row>
    <row r="104" spans="1:21" ht="22.5" customHeight="1">
      <c r="A104" s="115" t="s">
        <v>322</v>
      </c>
      <c r="B104" s="23"/>
      <c r="C104" s="32" t="s">
        <v>617</v>
      </c>
      <c r="D104" s="116" t="s">
        <v>33</v>
      </c>
      <c r="E104" s="116" t="s">
        <v>86</v>
      </c>
      <c r="F104" s="116" t="s">
        <v>186</v>
      </c>
      <c r="G104" s="116" t="s">
        <v>184</v>
      </c>
      <c r="H104" s="116" t="s">
        <v>33</v>
      </c>
      <c r="I104" s="116" t="s">
        <v>34</v>
      </c>
      <c r="J104" s="116" t="s">
        <v>35</v>
      </c>
      <c r="K104" s="116" t="s">
        <v>419</v>
      </c>
      <c r="L104" s="118">
        <f>L105</f>
        <v>77887000</v>
      </c>
      <c r="M104" s="118" t="e">
        <f>M105+#REF!</f>
        <v>#REF!</v>
      </c>
      <c r="N104" s="118" t="e">
        <f>N105+#REF!</f>
        <v>#REF!</v>
      </c>
      <c r="O104" s="118" t="e">
        <f>O105+#REF!</f>
        <v>#REF!</v>
      </c>
      <c r="P104" s="118" t="e">
        <f>P105+#REF!</f>
        <v>#REF!</v>
      </c>
      <c r="Q104" s="118" t="e">
        <f>Q105+#REF!</f>
        <v>#REF!</v>
      </c>
      <c r="R104" s="118" t="e">
        <f>R105+#REF!</f>
        <v>#REF!</v>
      </c>
      <c r="S104" s="118" t="e">
        <f>S105+#REF!</f>
        <v>#REF!</v>
      </c>
      <c r="T104" s="118">
        <f>T105</f>
        <v>23973000</v>
      </c>
      <c r="U104" s="219">
        <f t="shared" si="11"/>
        <v>30.77920577246524</v>
      </c>
    </row>
    <row r="105" spans="1:21" ht="19.5" customHeight="1">
      <c r="A105" s="119"/>
      <c r="B105" s="23"/>
      <c r="C105" s="57" t="s">
        <v>88</v>
      </c>
      <c r="D105" s="142" t="s">
        <v>33</v>
      </c>
      <c r="E105" s="142" t="s">
        <v>86</v>
      </c>
      <c r="F105" s="142" t="s">
        <v>186</v>
      </c>
      <c r="G105" s="142" t="s">
        <v>362</v>
      </c>
      <c r="H105" s="142" t="s">
        <v>89</v>
      </c>
      <c r="I105" s="142" t="s">
        <v>34</v>
      </c>
      <c r="J105" s="142" t="s">
        <v>35</v>
      </c>
      <c r="K105" s="142" t="s">
        <v>419</v>
      </c>
      <c r="L105" s="254">
        <f>L106</f>
        <v>77887000</v>
      </c>
      <c r="M105" s="255"/>
      <c r="N105" s="255"/>
      <c r="O105" s="255"/>
      <c r="P105" s="255"/>
      <c r="Q105" s="255"/>
      <c r="R105" s="256"/>
      <c r="S105" s="256"/>
      <c r="T105" s="257">
        <f>T106</f>
        <v>23973000</v>
      </c>
      <c r="U105" s="219">
        <f t="shared" si="11"/>
        <v>30.77920577246524</v>
      </c>
    </row>
    <row r="106" spans="1:21" ht="37.5" customHeight="1">
      <c r="A106" s="119"/>
      <c r="B106" s="23"/>
      <c r="C106" s="58" t="s">
        <v>618</v>
      </c>
      <c r="D106" s="121" t="s">
        <v>209</v>
      </c>
      <c r="E106" s="121" t="s">
        <v>86</v>
      </c>
      <c r="F106" s="121" t="s">
        <v>186</v>
      </c>
      <c r="G106" s="121" t="s">
        <v>362</v>
      </c>
      <c r="H106" s="121" t="s">
        <v>89</v>
      </c>
      <c r="I106" s="121" t="s">
        <v>185</v>
      </c>
      <c r="J106" s="121" t="s">
        <v>35</v>
      </c>
      <c r="K106" s="121" t="s">
        <v>419</v>
      </c>
      <c r="L106" s="125">
        <v>77887000</v>
      </c>
      <c r="M106" s="255"/>
      <c r="N106" s="255"/>
      <c r="O106" s="255"/>
      <c r="P106" s="255"/>
      <c r="Q106" s="255"/>
      <c r="R106" s="256"/>
      <c r="S106" s="256"/>
      <c r="T106" s="258">
        <v>23973000</v>
      </c>
      <c r="U106" s="219">
        <f t="shared" si="11"/>
        <v>30.77920577246524</v>
      </c>
    </row>
    <row r="107" spans="1:21" ht="36.75" customHeight="1">
      <c r="A107" s="115" t="s">
        <v>363</v>
      </c>
      <c r="B107" s="23"/>
      <c r="C107" s="59" t="s">
        <v>371</v>
      </c>
      <c r="D107" s="133" t="s">
        <v>33</v>
      </c>
      <c r="E107" s="133" t="s">
        <v>86</v>
      </c>
      <c r="F107" s="133" t="s">
        <v>186</v>
      </c>
      <c r="G107" s="133" t="s">
        <v>372</v>
      </c>
      <c r="H107" s="133" t="s">
        <v>33</v>
      </c>
      <c r="I107" s="133" t="s">
        <v>34</v>
      </c>
      <c r="J107" s="133" t="s">
        <v>35</v>
      </c>
      <c r="K107" s="133" t="s">
        <v>419</v>
      </c>
      <c r="L107" s="244">
        <f>L110+L112+L114+L122+L108+L118+L116+L120</f>
        <v>318094952</v>
      </c>
      <c r="M107" s="244">
        <f aca="true" t="shared" si="16" ref="M107:T107">M110+M112+M114+M122+M108+M118+M116+M120</f>
        <v>0</v>
      </c>
      <c r="N107" s="244">
        <f t="shared" si="16"/>
        <v>0</v>
      </c>
      <c r="O107" s="244">
        <f t="shared" si="16"/>
        <v>0</v>
      </c>
      <c r="P107" s="244">
        <f t="shared" si="16"/>
        <v>0</v>
      </c>
      <c r="Q107" s="244">
        <f t="shared" si="16"/>
        <v>0</v>
      </c>
      <c r="R107" s="244">
        <f t="shared" si="16"/>
        <v>0</v>
      </c>
      <c r="S107" s="244">
        <f t="shared" si="16"/>
        <v>0</v>
      </c>
      <c r="T107" s="244">
        <f t="shared" si="16"/>
        <v>66128747.720000006</v>
      </c>
      <c r="U107" s="219">
        <f t="shared" si="11"/>
        <v>20.788996274294856</v>
      </c>
    </row>
    <row r="108" spans="1:21" ht="36.75" customHeight="1">
      <c r="A108" s="115"/>
      <c r="B108" s="23"/>
      <c r="C108" s="181" t="s">
        <v>418</v>
      </c>
      <c r="D108" s="142" t="s">
        <v>33</v>
      </c>
      <c r="E108" s="142" t="s">
        <v>86</v>
      </c>
      <c r="F108" s="142" t="s">
        <v>186</v>
      </c>
      <c r="G108" s="142" t="s">
        <v>372</v>
      </c>
      <c r="H108" s="142" t="s">
        <v>494</v>
      </c>
      <c r="I108" s="142" t="s">
        <v>34</v>
      </c>
      <c r="J108" s="142" t="s">
        <v>35</v>
      </c>
      <c r="K108" s="142" t="s">
        <v>419</v>
      </c>
      <c r="L108" s="254">
        <f>L109</f>
        <v>37776500</v>
      </c>
      <c r="M108" s="255"/>
      <c r="N108" s="255"/>
      <c r="O108" s="255"/>
      <c r="P108" s="255"/>
      <c r="Q108" s="255"/>
      <c r="R108" s="256"/>
      <c r="S108" s="256"/>
      <c r="T108" s="254">
        <f>T109</f>
        <v>0</v>
      </c>
      <c r="U108" s="219">
        <f t="shared" si="11"/>
        <v>0</v>
      </c>
    </row>
    <row r="109" spans="1:21" ht="43.5" customHeight="1">
      <c r="A109" s="115"/>
      <c r="B109" s="23"/>
      <c r="C109" s="87" t="s">
        <v>417</v>
      </c>
      <c r="D109" s="120" t="s">
        <v>209</v>
      </c>
      <c r="E109" s="120" t="s">
        <v>86</v>
      </c>
      <c r="F109" s="120" t="s">
        <v>186</v>
      </c>
      <c r="G109" s="120" t="s">
        <v>372</v>
      </c>
      <c r="H109" s="120" t="s">
        <v>494</v>
      </c>
      <c r="I109" s="120" t="s">
        <v>185</v>
      </c>
      <c r="J109" s="120" t="s">
        <v>35</v>
      </c>
      <c r="K109" s="120" t="s">
        <v>419</v>
      </c>
      <c r="L109" s="125">
        <v>37776500</v>
      </c>
      <c r="M109" s="259"/>
      <c r="N109" s="259"/>
      <c r="O109" s="259"/>
      <c r="P109" s="259"/>
      <c r="Q109" s="259"/>
      <c r="R109" s="260"/>
      <c r="S109" s="260"/>
      <c r="T109" s="125">
        <v>0</v>
      </c>
      <c r="U109" s="219">
        <f t="shared" si="11"/>
        <v>0</v>
      </c>
    </row>
    <row r="110" spans="1:21" ht="43.5" customHeight="1">
      <c r="A110" s="115"/>
      <c r="B110" s="527"/>
      <c r="C110" s="182" t="s">
        <v>510</v>
      </c>
      <c r="D110" s="142" t="s">
        <v>33</v>
      </c>
      <c r="E110" s="142" t="s">
        <v>86</v>
      </c>
      <c r="F110" s="142" t="s">
        <v>186</v>
      </c>
      <c r="G110" s="142" t="s">
        <v>372</v>
      </c>
      <c r="H110" s="142" t="s">
        <v>509</v>
      </c>
      <c r="I110" s="142" t="s">
        <v>34</v>
      </c>
      <c r="J110" s="142" t="s">
        <v>35</v>
      </c>
      <c r="K110" s="142" t="s">
        <v>419</v>
      </c>
      <c r="L110" s="254">
        <f>L111</f>
        <v>243122200</v>
      </c>
      <c r="M110" s="255"/>
      <c r="N110" s="255"/>
      <c r="O110" s="255"/>
      <c r="P110" s="255"/>
      <c r="Q110" s="255"/>
      <c r="R110" s="256"/>
      <c r="S110" s="256"/>
      <c r="T110" s="254">
        <f>T111</f>
        <v>61158372.66</v>
      </c>
      <c r="U110" s="219">
        <f t="shared" si="11"/>
        <v>25.155404426251486</v>
      </c>
    </row>
    <row r="111" spans="1:21" ht="43.5" customHeight="1">
      <c r="A111" s="115"/>
      <c r="B111" s="527"/>
      <c r="C111" s="143" t="s">
        <v>510</v>
      </c>
      <c r="D111" s="120" t="s">
        <v>209</v>
      </c>
      <c r="E111" s="120" t="s">
        <v>86</v>
      </c>
      <c r="F111" s="120" t="s">
        <v>186</v>
      </c>
      <c r="G111" s="120" t="s">
        <v>372</v>
      </c>
      <c r="H111" s="120" t="s">
        <v>509</v>
      </c>
      <c r="I111" s="120" t="s">
        <v>185</v>
      </c>
      <c r="J111" s="120" t="s">
        <v>35</v>
      </c>
      <c r="K111" s="120" t="s">
        <v>419</v>
      </c>
      <c r="L111" s="262">
        <v>243122200</v>
      </c>
      <c r="M111" s="123"/>
      <c r="N111" s="123"/>
      <c r="O111" s="123"/>
      <c r="P111" s="123"/>
      <c r="Q111" s="123"/>
      <c r="R111" s="124"/>
      <c r="S111" s="124"/>
      <c r="T111" s="125">
        <v>61158372.66</v>
      </c>
      <c r="U111" s="219">
        <f t="shared" si="11"/>
        <v>25.155404426251486</v>
      </c>
    </row>
    <row r="112" spans="1:21" ht="93.75" customHeight="1">
      <c r="A112" s="119"/>
      <c r="B112" s="28"/>
      <c r="C112" s="183" t="s">
        <v>512</v>
      </c>
      <c r="D112" s="142" t="s">
        <v>33</v>
      </c>
      <c r="E112" s="142" t="s">
        <v>86</v>
      </c>
      <c r="F112" s="142" t="s">
        <v>186</v>
      </c>
      <c r="G112" s="142" t="s">
        <v>372</v>
      </c>
      <c r="H112" s="142" t="s">
        <v>511</v>
      </c>
      <c r="I112" s="142" t="s">
        <v>34</v>
      </c>
      <c r="J112" s="142" t="s">
        <v>35</v>
      </c>
      <c r="K112" s="142" t="s">
        <v>419</v>
      </c>
      <c r="L112" s="254">
        <f>L113</f>
        <v>2437600</v>
      </c>
      <c r="M112" s="255"/>
      <c r="N112" s="255"/>
      <c r="O112" s="255"/>
      <c r="P112" s="255"/>
      <c r="Q112" s="255"/>
      <c r="R112" s="256"/>
      <c r="S112" s="256"/>
      <c r="T112" s="254">
        <f>T113</f>
        <v>617761.34</v>
      </c>
      <c r="U112" s="219">
        <f t="shared" si="11"/>
        <v>25.34301526091237</v>
      </c>
    </row>
    <row r="113" spans="1:21" ht="97.5" customHeight="1">
      <c r="A113" s="119"/>
      <c r="B113" s="28"/>
      <c r="C113" s="61" t="s">
        <v>512</v>
      </c>
      <c r="D113" s="120" t="s">
        <v>209</v>
      </c>
      <c r="E113" s="120" t="s">
        <v>86</v>
      </c>
      <c r="F113" s="120" t="s">
        <v>186</v>
      </c>
      <c r="G113" s="120" t="s">
        <v>372</v>
      </c>
      <c r="H113" s="120" t="s">
        <v>511</v>
      </c>
      <c r="I113" s="120" t="s">
        <v>185</v>
      </c>
      <c r="J113" s="120" t="s">
        <v>35</v>
      </c>
      <c r="K113" s="120" t="s">
        <v>419</v>
      </c>
      <c r="L113" s="261">
        <v>2437600</v>
      </c>
      <c r="M113" s="123"/>
      <c r="N113" s="123"/>
      <c r="O113" s="123"/>
      <c r="P113" s="123"/>
      <c r="Q113" s="123"/>
      <c r="R113" s="124"/>
      <c r="S113" s="124"/>
      <c r="T113" s="220">
        <v>617761.34</v>
      </c>
      <c r="U113" s="219">
        <f t="shared" si="11"/>
        <v>25.34301526091237</v>
      </c>
    </row>
    <row r="114" spans="1:21" ht="57" customHeight="1">
      <c r="A114" s="119"/>
      <c r="B114" s="28"/>
      <c r="C114" s="90" t="s">
        <v>619</v>
      </c>
      <c r="D114" s="142" t="s">
        <v>33</v>
      </c>
      <c r="E114" s="142" t="s">
        <v>86</v>
      </c>
      <c r="F114" s="142" t="s">
        <v>186</v>
      </c>
      <c r="G114" s="142" t="s">
        <v>78</v>
      </c>
      <c r="H114" s="142" t="s">
        <v>135</v>
      </c>
      <c r="I114" s="142" t="s">
        <v>34</v>
      </c>
      <c r="J114" s="142" t="s">
        <v>35</v>
      </c>
      <c r="K114" s="142" t="s">
        <v>419</v>
      </c>
      <c r="L114" s="254">
        <f>L115</f>
        <v>1360000</v>
      </c>
      <c r="M114" s="255"/>
      <c r="N114" s="255"/>
      <c r="O114" s="255"/>
      <c r="P114" s="255"/>
      <c r="Q114" s="255"/>
      <c r="R114" s="256"/>
      <c r="S114" s="256"/>
      <c r="T114" s="254">
        <f>T115</f>
        <v>0</v>
      </c>
      <c r="U114" s="219">
        <f t="shared" si="11"/>
        <v>0</v>
      </c>
    </row>
    <row r="115" spans="1:21" ht="54.75" customHeight="1">
      <c r="A115" s="119"/>
      <c r="B115" s="28"/>
      <c r="C115" s="60" t="s">
        <v>134</v>
      </c>
      <c r="D115" s="120" t="s">
        <v>209</v>
      </c>
      <c r="E115" s="120" t="s">
        <v>86</v>
      </c>
      <c r="F115" s="120" t="s">
        <v>186</v>
      </c>
      <c r="G115" s="120" t="s">
        <v>78</v>
      </c>
      <c r="H115" s="120" t="s">
        <v>135</v>
      </c>
      <c r="I115" s="120" t="s">
        <v>185</v>
      </c>
      <c r="J115" s="120" t="s">
        <v>35</v>
      </c>
      <c r="K115" s="120" t="s">
        <v>419</v>
      </c>
      <c r="L115" s="261">
        <v>1360000</v>
      </c>
      <c r="M115" s="123"/>
      <c r="N115" s="123"/>
      <c r="O115" s="123"/>
      <c r="P115" s="123"/>
      <c r="Q115" s="123"/>
      <c r="R115" s="124"/>
      <c r="S115" s="124"/>
      <c r="T115" s="220">
        <v>0</v>
      </c>
      <c r="U115" s="219">
        <f t="shared" si="11"/>
        <v>0</v>
      </c>
    </row>
    <row r="116" spans="1:21" ht="64.5" customHeight="1">
      <c r="A116" s="119"/>
      <c r="B116" s="28"/>
      <c r="C116" s="93" t="s">
        <v>620</v>
      </c>
      <c r="D116" s="144" t="s">
        <v>33</v>
      </c>
      <c r="E116" s="144" t="s">
        <v>86</v>
      </c>
      <c r="F116" s="144" t="s">
        <v>186</v>
      </c>
      <c r="G116" s="144" t="s">
        <v>78</v>
      </c>
      <c r="H116" s="144" t="s">
        <v>621</v>
      </c>
      <c r="I116" s="144" t="s">
        <v>34</v>
      </c>
      <c r="J116" s="144" t="s">
        <v>35</v>
      </c>
      <c r="K116" s="144" t="s">
        <v>419</v>
      </c>
      <c r="L116" s="344">
        <f>L117</f>
        <v>9398700</v>
      </c>
      <c r="M116" s="345"/>
      <c r="N116" s="345"/>
      <c r="O116" s="345"/>
      <c r="P116" s="345"/>
      <c r="Q116" s="345"/>
      <c r="R116" s="346"/>
      <c r="S116" s="346"/>
      <c r="T116" s="347">
        <f>T117</f>
        <v>1325528.84</v>
      </c>
      <c r="U116" s="219">
        <f t="shared" si="11"/>
        <v>14.103321097598606</v>
      </c>
    </row>
    <row r="117" spans="1:21" ht="58.5" customHeight="1">
      <c r="A117" s="119"/>
      <c r="B117" s="28"/>
      <c r="C117" s="184" t="s">
        <v>622</v>
      </c>
      <c r="D117" s="120" t="s">
        <v>209</v>
      </c>
      <c r="E117" s="120" t="s">
        <v>86</v>
      </c>
      <c r="F117" s="120" t="s">
        <v>186</v>
      </c>
      <c r="G117" s="120" t="s">
        <v>78</v>
      </c>
      <c r="H117" s="120" t="s">
        <v>621</v>
      </c>
      <c r="I117" s="120" t="s">
        <v>185</v>
      </c>
      <c r="J117" s="120" t="s">
        <v>35</v>
      </c>
      <c r="K117" s="120" t="s">
        <v>419</v>
      </c>
      <c r="L117" s="262">
        <v>9398700</v>
      </c>
      <c r="M117" s="123"/>
      <c r="N117" s="123"/>
      <c r="O117" s="123"/>
      <c r="P117" s="123"/>
      <c r="Q117" s="123"/>
      <c r="R117" s="124"/>
      <c r="S117" s="124"/>
      <c r="T117" s="125">
        <v>1325528.84</v>
      </c>
      <c r="U117" s="219">
        <f t="shared" si="11"/>
        <v>14.103321097598606</v>
      </c>
    </row>
    <row r="118" spans="1:21" ht="38.25" customHeight="1">
      <c r="A118" s="119"/>
      <c r="B118" s="28"/>
      <c r="C118" s="93" t="s">
        <v>515</v>
      </c>
      <c r="D118" s="144" t="s">
        <v>33</v>
      </c>
      <c r="E118" s="144" t="s">
        <v>86</v>
      </c>
      <c r="F118" s="144" t="s">
        <v>186</v>
      </c>
      <c r="G118" s="144" t="s">
        <v>78</v>
      </c>
      <c r="H118" s="144" t="s">
        <v>513</v>
      </c>
      <c r="I118" s="144" t="s">
        <v>34</v>
      </c>
      <c r="J118" s="144" t="s">
        <v>35</v>
      </c>
      <c r="K118" s="144" t="s">
        <v>419</v>
      </c>
      <c r="L118" s="254">
        <f>L119</f>
        <v>1392552</v>
      </c>
      <c r="M118" s="255"/>
      <c r="N118" s="255"/>
      <c r="O118" s="255"/>
      <c r="P118" s="255"/>
      <c r="Q118" s="255"/>
      <c r="R118" s="256"/>
      <c r="S118" s="256"/>
      <c r="T118" s="254">
        <f>T119</f>
        <v>0</v>
      </c>
      <c r="U118" s="219">
        <f t="shared" si="11"/>
        <v>0</v>
      </c>
    </row>
    <row r="119" spans="1:21" ht="42" customHeight="1">
      <c r="A119" s="119"/>
      <c r="B119" s="28"/>
      <c r="C119" s="184" t="s">
        <v>514</v>
      </c>
      <c r="D119" s="120" t="s">
        <v>209</v>
      </c>
      <c r="E119" s="120" t="s">
        <v>86</v>
      </c>
      <c r="F119" s="120" t="s">
        <v>186</v>
      </c>
      <c r="G119" s="120" t="s">
        <v>78</v>
      </c>
      <c r="H119" s="120" t="s">
        <v>513</v>
      </c>
      <c r="I119" s="120" t="s">
        <v>185</v>
      </c>
      <c r="J119" s="120" t="s">
        <v>35</v>
      </c>
      <c r="K119" s="120" t="s">
        <v>419</v>
      </c>
      <c r="L119" s="262">
        <v>1392552</v>
      </c>
      <c r="M119" s="123"/>
      <c r="N119" s="123"/>
      <c r="O119" s="123"/>
      <c r="P119" s="123"/>
      <c r="Q119" s="123"/>
      <c r="R119" s="124"/>
      <c r="S119" s="124"/>
      <c r="T119" s="220">
        <v>0</v>
      </c>
      <c r="U119" s="219">
        <f t="shared" si="11"/>
        <v>0</v>
      </c>
    </row>
    <row r="120" spans="1:21" ht="39.75" customHeight="1">
      <c r="A120" s="119"/>
      <c r="B120" s="28"/>
      <c r="C120" s="93" t="s">
        <v>623</v>
      </c>
      <c r="D120" s="144" t="s">
        <v>33</v>
      </c>
      <c r="E120" s="144" t="s">
        <v>86</v>
      </c>
      <c r="F120" s="144" t="s">
        <v>186</v>
      </c>
      <c r="G120" s="144" t="s">
        <v>78</v>
      </c>
      <c r="H120" s="144" t="s">
        <v>625</v>
      </c>
      <c r="I120" s="144" t="s">
        <v>34</v>
      </c>
      <c r="J120" s="144" t="s">
        <v>35</v>
      </c>
      <c r="K120" s="144" t="s">
        <v>419</v>
      </c>
      <c r="L120" s="344">
        <f>L121</f>
        <v>1713600</v>
      </c>
      <c r="M120" s="345"/>
      <c r="N120" s="345"/>
      <c r="O120" s="345"/>
      <c r="P120" s="345"/>
      <c r="Q120" s="345"/>
      <c r="R120" s="346"/>
      <c r="S120" s="346"/>
      <c r="T120" s="348">
        <f>T121</f>
        <v>0</v>
      </c>
      <c r="U120" s="219">
        <f t="shared" si="11"/>
        <v>0</v>
      </c>
    </row>
    <row r="121" spans="1:21" ht="34.5" customHeight="1">
      <c r="A121" s="119"/>
      <c r="B121" s="28"/>
      <c r="C121" s="184" t="s">
        <v>624</v>
      </c>
      <c r="D121" s="120" t="s">
        <v>209</v>
      </c>
      <c r="E121" s="120" t="s">
        <v>86</v>
      </c>
      <c r="F121" s="120" t="s">
        <v>186</v>
      </c>
      <c r="G121" s="120" t="s">
        <v>78</v>
      </c>
      <c r="H121" s="120" t="s">
        <v>625</v>
      </c>
      <c r="I121" s="120" t="s">
        <v>185</v>
      </c>
      <c r="J121" s="120" t="s">
        <v>35</v>
      </c>
      <c r="K121" s="120" t="s">
        <v>419</v>
      </c>
      <c r="L121" s="262">
        <v>1713600</v>
      </c>
      <c r="M121" s="123"/>
      <c r="N121" s="123"/>
      <c r="O121" s="123"/>
      <c r="P121" s="123"/>
      <c r="Q121" s="123"/>
      <c r="R121" s="124"/>
      <c r="S121" s="124"/>
      <c r="T121" s="220">
        <v>0</v>
      </c>
      <c r="U121" s="219">
        <f t="shared" si="11"/>
        <v>0</v>
      </c>
    </row>
    <row r="122" spans="1:21" ht="18" customHeight="1">
      <c r="A122" s="119"/>
      <c r="B122" s="28"/>
      <c r="C122" s="62" t="s">
        <v>90</v>
      </c>
      <c r="D122" s="142" t="s">
        <v>33</v>
      </c>
      <c r="E122" s="142" t="s">
        <v>86</v>
      </c>
      <c r="F122" s="142" t="s">
        <v>186</v>
      </c>
      <c r="G122" s="142" t="s">
        <v>397</v>
      </c>
      <c r="H122" s="142" t="s">
        <v>91</v>
      </c>
      <c r="I122" s="142" t="s">
        <v>34</v>
      </c>
      <c r="J122" s="142" t="s">
        <v>35</v>
      </c>
      <c r="K122" s="142" t="s">
        <v>419</v>
      </c>
      <c r="L122" s="254">
        <f>L123</f>
        <v>20893800</v>
      </c>
      <c r="M122" s="255"/>
      <c r="N122" s="255"/>
      <c r="O122" s="255"/>
      <c r="P122" s="255"/>
      <c r="Q122" s="255"/>
      <c r="R122" s="256"/>
      <c r="S122" s="256"/>
      <c r="T122" s="257">
        <f>T123</f>
        <v>3027084.88</v>
      </c>
      <c r="U122" s="219">
        <f t="shared" si="11"/>
        <v>14.487957575931615</v>
      </c>
    </row>
    <row r="123" spans="1:21" ht="21.75" customHeight="1">
      <c r="A123" s="119"/>
      <c r="B123" s="28"/>
      <c r="C123" s="63" t="s">
        <v>93</v>
      </c>
      <c r="D123" s="120" t="s">
        <v>209</v>
      </c>
      <c r="E123" s="120" t="s">
        <v>86</v>
      </c>
      <c r="F123" s="120" t="s">
        <v>186</v>
      </c>
      <c r="G123" s="120" t="s">
        <v>397</v>
      </c>
      <c r="H123" s="120" t="s">
        <v>91</v>
      </c>
      <c r="I123" s="120" t="s">
        <v>185</v>
      </c>
      <c r="J123" s="120" t="s">
        <v>35</v>
      </c>
      <c r="K123" s="120" t="s">
        <v>419</v>
      </c>
      <c r="L123" s="263">
        <v>20893800</v>
      </c>
      <c r="M123" s="123"/>
      <c r="N123" s="123"/>
      <c r="O123" s="123"/>
      <c r="P123" s="123"/>
      <c r="Q123" s="123"/>
      <c r="R123" s="124"/>
      <c r="S123" s="124"/>
      <c r="T123" s="264">
        <v>3027084.88</v>
      </c>
      <c r="U123" s="219">
        <f t="shared" si="11"/>
        <v>14.487957575931615</v>
      </c>
    </row>
    <row r="124" spans="1:21" ht="19.5" customHeight="1">
      <c r="A124" s="119"/>
      <c r="B124" s="28"/>
      <c r="C124" s="91" t="s">
        <v>373</v>
      </c>
      <c r="D124" s="116" t="s">
        <v>33</v>
      </c>
      <c r="E124" s="116" t="s">
        <v>86</v>
      </c>
      <c r="F124" s="116" t="s">
        <v>186</v>
      </c>
      <c r="G124" s="116" t="s">
        <v>163</v>
      </c>
      <c r="H124" s="116" t="s">
        <v>33</v>
      </c>
      <c r="I124" s="116" t="s">
        <v>34</v>
      </c>
      <c r="J124" s="116" t="s">
        <v>35</v>
      </c>
      <c r="K124" s="116" t="s">
        <v>419</v>
      </c>
      <c r="L124" s="118">
        <f>L125+L127+L129+L131+L137+L133+L135</f>
        <v>218442500</v>
      </c>
      <c r="M124" s="118">
        <f aca="true" t="shared" si="17" ref="M124:S124">M125+M127+M129+M131+M137</f>
        <v>0</v>
      </c>
      <c r="N124" s="118">
        <f t="shared" si="17"/>
        <v>0</v>
      </c>
      <c r="O124" s="118">
        <f t="shared" si="17"/>
        <v>0</v>
      </c>
      <c r="P124" s="118">
        <f t="shared" si="17"/>
        <v>0</v>
      </c>
      <c r="Q124" s="118">
        <f t="shared" si="17"/>
        <v>0</v>
      </c>
      <c r="R124" s="118">
        <f t="shared" si="17"/>
        <v>0</v>
      </c>
      <c r="S124" s="118">
        <f t="shared" si="17"/>
        <v>10500</v>
      </c>
      <c r="T124" s="118">
        <f>T125+T127+T129+T131+T137+T133+T135</f>
        <v>44766190.989999995</v>
      </c>
      <c r="U124" s="219">
        <f t="shared" si="11"/>
        <v>20.49335225059226</v>
      </c>
    </row>
    <row r="125" spans="1:21" ht="45.75" customHeight="1">
      <c r="A125" s="119"/>
      <c r="B125" s="28"/>
      <c r="C125" s="64" t="s">
        <v>95</v>
      </c>
      <c r="D125" s="142" t="s">
        <v>33</v>
      </c>
      <c r="E125" s="142" t="s">
        <v>86</v>
      </c>
      <c r="F125" s="142" t="s">
        <v>186</v>
      </c>
      <c r="G125" s="142" t="s">
        <v>163</v>
      </c>
      <c r="H125" s="142" t="s">
        <v>96</v>
      </c>
      <c r="I125" s="142" t="s">
        <v>34</v>
      </c>
      <c r="J125" s="142" t="s">
        <v>35</v>
      </c>
      <c r="K125" s="142" t="s">
        <v>419</v>
      </c>
      <c r="L125" s="351">
        <f>L126</f>
        <v>19231500</v>
      </c>
      <c r="M125" s="255"/>
      <c r="N125" s="255"/>
      <c r="O125" s="255"/>
      <c r="P125" s="255"/>
      <c r="Q125" s="255"/>
      <c r="R125" s="256"/>
      <c r="S125" s="256"/>
      <c r="T125" s="351">
        <f>T126</f>
        <v>3902139.33</v>
      </c>
      <c r="U125" s="219">
        <f t="shared" si="11"/>
        <v>20.290353482567664</v>
      </c>
    </row>
    <row r="126" spans="1:21" ht="41.25" customHeight="1" thickBot="1">
      <c r="A126" s="119"/>
      <c r="B126" s="28"/>
      <c r="C126" s="65" t="s">
        <v>97</v>
      </c>
      <c r="D126" s="120" t="s">
        <v>209</v>
      </c>
      <c r="E126" s="120" t="s">
        <v>86</v>
      </c>
      <c r="F126" s="120" t="s">
        <v>186</v>
      </c>
      <c r="G126" s="120" t="s">
        <v>163</v>
      </c>
      <c r="H126" s="120" t="s">
        <v>96</v>
      </c>
      <c r="I126" s="120" t="s">
        <v>185</v>
      </c>
      <c r="J126" s="120" t="s">
        <v>35</v>
      </c>
      <c r="K126" s="120" t="s">
        <v>419</v>
      </c>
      <c r="L126" s="265">
        <v>19231500</v>
      </c>
      <c r="M126" s="123"/>
      <c r="N126" s="123"/>
      <c r="O126" s="123"/>
      <c r="P126" s="123"/>
      <c r="Q126" s="123"/>
      <c r="R126" s="124"/>
      <c r="S126" s="124"/>
      <c r="T126" s="266">
        <v>3902139.33</v>
      </c>
      <c r="U126" s="219">
        <f t="shared" si="11"/>
        <v>20.290353482567664</v>
      </c>
    </row>
    <row r="127" spans="1:21" ht="78.75" customHeight="1" thickBot="1">
      <c r="A127" s="119"/>
      <c r="B127" s="29"/>
      <c r="C127" s="66" t="s">
        <v>252</v>
      </c>
      <c r="D127" s="142" t="s">
        <v>33</v>
      </c>
      <c r="E127" s="142" t="s">
        <v>86</v>
      </c>
      <c r="F127" s="142" t="s">
        <v>186</v>
      </c>
      <c r="G127" s="142" t="s">
        <v>260</v>
      </c>
      <c r="H127" s="142" t="s">
        <v>367</v>
      </c>
      <c r="I127" s="142" t="s">
        <v>34</v>
      </c>
      <c r="J127" s="142" t="s">
        <v>35</v>
      </c>
      <c r="K127" s="142" t="s">
        <v>419</v>
      </c>
      <c r="L127" s="254">
        <f>L128</f>
        <v>1415800</v>
      </c>
      <c r="M127" s="123"/>
      <c r="N127" s="123"/>
      <c r="O127" s="123"/>
      <c r="P127" s="123"/>
      <c r="Q127" s="123"/>
      <c r="R127" s="124"/>
      <c r="S127" s="124"/>
      <c r="T127" s="254">
        <f>T128</f>
        <v>0</v>
      </c>
      <c r="U127" s="219">
        <f t="shared" si="11"/>
        <v>0</v>
      </c>
    </row>
    <row r="128" spans="1:21" ht="70.5" customHeight="1">
      <c r="A128" s="115" t="s">
        <v>364</v>
      </c>
      <c r="B128" s="7"/>
      <c r="C128" s="67" t="s">
        <v>253</v>
      </c>
      <c r="D128" s="120" t="s">
        <v>209</v>
      </c>
      <c r="E128" s="120" t="s">
        <v>86</v>
      </c>
      <c r="F128" s="120" t="s">
        <v>186</v>
      </c>
      <c r="G128" s="120" t="s">
        <v>260</v>
      </c>
      <c r="H128" s="120" t="s">
        <v>367</v>
      </c>
      <c r="I128" s="120" t="s">
        <v>185</v>
      </c>
      <c r="J128" s="120" t="s">
        <v>35</v>
      </c>
      <c r="K128" s="120" t="s">
        <v>419</v>
      </c>
      <c r="L128" s="267">
        <v>1415800</v>
      </c>
      <c r="M128" s="123"/>
      <c r="N128" s="123"/>
      <c r="O128" s="123"/>
      <c r="P128" s="123"/>
      <c r="Q128" s="123"/>
      <c r="R128" s="124"/>
      <c r="S128" s="124"/>
      <c r="T128" s="220">
        <v>0</v>
      </c>
      <c r="U128" s="219">
        <f t="shared" si="11"/>
        <v>0</v>
      </c>
    </row>
    <row r="129" spans="1:21" ht="36.75" customHeight="1">
      <c r="A129" s="119"/>
      <c r="B129" s="7"/>
      <c r="C129" s="74" t="s">
        <v>365</v>
      </c>
      <c r="D129" s="142" t="s">
        <v>33</v>
      </c>
      <c r="E129" s="142" t="s">
        <v>86</v>
      </c>
      <c r="F129" s="142" t="s">
        <v>186</v>
      </c>
      <c r="G129" s="142" t="s">
        <v>260</v>
      </c>
      <c r="H129" s="142" t="s">
        <v>366</v>
      </c>
      <c r="I129" s="142" t="s">
        <v>34</v>
      </c>
      <c r="J129" s="142" t="s">
        <v>35</v>
      </c>
      <c r="K129" s="142" t="s">
        <v>419</v>
      </c>
      <c r="L129" s="254">
        <f>L130</f>
        <v>959400</v>
      </c>
      <c r="M129" s="255"/>
      <c r="N129" s="255"/>
      <c r="O129" s="255"/>
      <c r="P129" s="255"/>
      <c r="Q129" s="255"/>
      <c r="R129" s="256"/>
      <c r="S129" s="256"/>
      <c r="T129" s="254">
        <f>T130</f>
        <v>239850</v>
      </c>
      <c r="U129" s="219">
        <f t="shared" si="11"/>
        <v>25</v>
      </c>
    </row>
    <row r="130" spans="1:21" ht="57" customHeight="1">
      <c r="A130" s="119"/>
      <c r="B130" s="7"/>
      <c r="C130" s="68" t="s">
        <v>94</v>
      </c>
      <c r="D130" s="120" t="s">
        <v>209</v>
      </c>
      <c r="E130" s="120" t="s">
        <v>86</v>
      </c>
      <c r="F130" s="120" t="s">
        <v>186</v>
      </c>
      <c r="G130" s="120" t="s">
        <v>260</v>
      </c>
      <c r="H130" s="120" t="s">
        <v>366</v>
      </c>
      <c r="I130" s="120" t="s">
        <v>185</v>
      </c>
      <c r="J130" s="120" t="s">
        <v>35</v>
      </c>
      <c r="K130" s="120" t="s">
        <v>419</v>
      </c>
      <c r="L130" s="268">
        <v>959400</v>
      </c>
      <c r="M130" s="123"/>
      <c r="N130" s="123"/>
      <c r="O130" s="123"/>
      <c r="P130" s="123"/>
      <c r="Q130" s="124"/>
      <c r="R130" s="124"/>
      <c r="S130" s="269"/>
      <c r="T130" s="270">
        <v>239850</v>
      </c>
      <c r="U130" s="219">
        <f t="shared" si="11"/>
        <v>25</v>
      </c>
    </row>
    <row r="131" spans="1:21" s="15" customFormat="1" ht="75" customHeight="1">
      <c r="A131" s="119"/>
      <c r="B131" s="7"/>
      <c r="C131" s="89" t="s">
        <v>398</v>
      </c>
      <c r="D131" s="144" t="s">
        <v>33</v>
      </c>
      <c r="E131" s="144" t="s">
        <v>86</v>
      </c>
      <c r="F131" s="144" t="s">
        <v>186</v>
      </c>
      <c r="G131" s="144" t="s">
        <v>260</v>
      </c>
      <c r="H131" s="144" t="s">
        <v>57</v>
      </c>
      <c r="I131" s="144" t="s">
        <v>34</v>
      </c>
      <c r="J131" s="144" t="s">
        <v>35</v>
      </c>
      <c r="K131" s="144" t="s">
        <v>419</v>
      </c>
      <c r="L131" s="271">
        <f>L132</f>
        <v>4200</v>
      </c>
      <c r="M131" s="271">
        <f aca="true" t="shared" si="18" ref="M131:T131">M132</f>
        <v>0</v>
      </c>
      <c r="N131" s="271">
        <f t="shared" si="18"/>
        <v>0</v>
      </c>
      <c r="O131" s="271">
        <f t="shared" si="18"/>
        <v>0</v>
      </c>
      <c r="P131" s="271">
        <f t="shared" si="18"/>
        <v>0</v>
      </c>
      <c r="Q131" s="271">
        <f t="shared" si="18"/>
        <v>0</v>
      </c>
      <c r="R131" s="271">
        <f t="shared" si="18"/>
        <v>0</v>
      </c>
      <c r="S131" s="271">
        <f t="shared" si="18"/>
        <v>0</v>
      </c>
      <c r="T131" s="271">
        <f t="shared" si="18"/>
        <v>1050</v>
      </c>
      <c r="U131" s="219">
        <f t="shared" si="11"/>
        <v>25</v>
      </c>
    </row>
    <row r="132" spans="1:21" s="15" customFormat="1" ht="77.25" customHeight="1">
      <c r="A132" s="119"/>
      <c r="B132" s="7"/>
      <c r="C132" s="68" t="s">
        <v>398</v>
      </c>
      <c r="D132" s="120" t="s">
        <v>209</v>
      </c>
      <c r="E132" s="120" t="s">
        <v>86</v>
      </c>
      <c r="F132" s="120" t="s">
        <v>186</v>
      </c>
      <c r="G132" s="120" t="s">
        <v>260</v>
      </c>
      <c r="H132" s="120" t="s">
        <v>57</v>
      </c>
      <c r="I132" s="120" t="s">
        <v>185</v>
      </c>
      <c r="J132" s="120" t="s">
        <v>35</v>
      </c>
      <c r="K132" s="120" t="s">
        <v>419</v>
      </c>
      <c r="L132" s="272">
        <v>4200</v>
      </c>
      <c r="M132" s="123"/>
      <c r="N132" s="123"/>
      <c r="O132" s="123"/>
      <c r="P132" s="123"/>
      <c r="Q132" s="124"/>
      <c r="R132" s="124"/>
      <c r="S132" s="269"/>
      <c r="T132" s="273">
        <v>1050</v>
      </c>
      <c r="U132" s="219">
        <f t="shared" si="11"/>
        <v>25</v>
      </c>
    </row>
    <row r="133" spans="1:21" ht="36.75" customHeight="1">
      <c r="A133" s="119"/>
      <c r="B133" s="7"/>
      <c r="C133" s="89" t="s">
        <v>626</v>
      </c>
      <c r="D133" s="144" t="s">
        <v>33</v>
      </c>
      <c r="E133" s="144" t="s">
        <v>86</v>
      </c>
      <c r="F133" s="144" t="s">
        <v>186</v>
      </c>
      <c r="G133" s="144" t="s">
        <v>260</v>
      </c>
      <c r="H133" s="144" t="s">
        <v>628</v>
      </c>
      <c r="I133" s="144" t="s">
        <v>34</v>
      </c>
      <c r="J133" s="144" t="s">
        <v>35</v>
      </c>
      <c r="K133" s="144" t="s">
        <v>419</v>
      </c>
      <c r="L133" s="271">
        <f>L134</f>
        <v>200000</v>
      </c>
      <c r="M133" s="345"/>
      <c r="N133" s="345"/>
      <c r="O133" s="345"/>
      <c r="P133" s="345"/>
      <c r="Q133" s="346"/>
      <c r="R133" s="346"/>
      <c r="S133" s="349"/>
      <c r="T133" s="350">
        <f>T134</f>
        <v>0</v>
      </c>
      <c r="U133" s="219">
        <f t="shared" si="11"/>
        <v>0</v>
      </c>
    </row>
    <row r="134" spans="1:21" ht="36" customHeight="1">
      <c r="A134" s="119"/>
      <c r="B134" s="7"/>
      <c r="C134" s="68" t="s">
        <v>627</v>
      </c>
      <c r="D134" s="120" t="s">
        <v>209</v>
      </c>
      <c r="E134" s="120" t="s">
        <v>86</v>
      </c>
      <c r="F134" s="120" t="s">
        <v>186</v>
      </c>
      <c r="G134" s="120" t="s">
        <v>260</v>
      </c>
      <c r="H134" s="120" t="s">
        <v>628</v>
      </c>
      <c r="I134" s="120" t="s">
        <v>185</v>
      </c>
      <c r="J134" s="120" t="s">
        <v>35</v>
      </c>
      <c r="K134" s="120" t="s">
        <v>419</v>
      </c>
      <c r="L134" s="272">
        <v>200000</v>
      </c>
      <c r="M134" s="123"/>
      <c r="N134" s="123"/>
      <c r="O134" s="123"/>
      <c r="P134" s="123"/>
      <c r="Q134" s="124"/>
      <c r="R134" s="124"/>
      <c r="S134" s="269"/>
      <c r="T134" s="273">
        <v>0</v>
      </c>
      <c r="U134" s="219">
        <f t="shared" si="11"/>
        <v>0</v>
      </c>
    </row>
    <row r="135" spans="1:21" ht="36.75" customHeight="1">
      <c r="A135" s="119"/>
      <c r="B135" s="7"/>
      <c r="C135" s="89" t="s">
        <v>632</v>
      </c>
      <c r="D135" s="144" t="s">
        <v>33</v>
      </c>
      <c r="E135" s="144" t="s">
        <v>86</v>
      </c>
      <c r="F135" s="144" t="s">
        <v>186</v>
      </c>
      <c r="G135" s="144" t="s">
        <v>630</v>
      </c>
      <c r="H135" s="144" t="s">
        <v>631</v>
      </c>
      <c r="I135" s="144" t="s">
        <v>34</v>
      </c>
      <c r="J135" s="144" t="s">
        <v>35</v>
      </c>
      <c r="K135" s="144" t="s">
        <v>419</v>
      </c>
      <c r="L135" s="271">
        <f>L136</f>
        <v>1570000</v>
      </c>
      <c r="M135" s="345"/>
      <c r="N135" s="345"/>
      <c r="O135" s="345"/>
      <c r="P135" s="345"/>
      <c r="Q135" s="346"/>
      <c r="R135" s="346"/>
      <c r="S135" s="349"/>
      <c r="T135" s="350">
        <f>T136</f>
        <v>258370.37</v>
      </c>
      <c r="U135" s="219">
        <f t="shared" si="11"/>
        <v>16.45671146496815</v>
      </c>
    </row>
    <row r="136" spans="1:21" ht="38.25" customHeight="1">
      <c r="A136" s="119"/>
      <c r="B136" s="7"/>
      <c r="C136" s="68" t="s">
        <v>629</v>
      </c>
      <c r="D136" s="120" t="s">
        <v>209</v>
      </c>
      <c r="E136" s="120" t="s">
        <v>86</v>
      </c>
      <c r="F136" s="120" t="s">
        <v>186</v>
      </c>
      <c r="G136" s="120" t="s">
        <v>630</v>
      </c>
      <c r="H136" s="120" t="s">
        <v>631</v>
      </c>
      <c r="I136" s="120" t="s">
        <v>185</v>
      </c>
      <c r="J136" s="120" t="s">
        <v>35</v>
      </c>
      <c r="K136" s="120" t="s">
        <v>419</v>
      </c>
      <c r="L136" s="272">
        <v>1570000</v>
      </c>
      <c r="M136" s="123"/>
      <c r="N136" s="123"/>
      <c r="O136" s="123"/>
      <c r="P136" s="123"/>
      <c r="Q136" s="124"/>
      <c r="R136" s="124"/>
      <c r="S136" s="269"/>
      <c r="T136" s="273">
        <v>258370.37</v>
      </c>
      <c r="U136" s="219">
        <f aca="true" t="shared" si="19" ref="U136:U148">T136/L136*100</f>
        <v>16.45671146496815</v>
      </c>
    </row>
    <row r="137" spans="1:21" ht="21" customHeight="1">
      <c r="A137" s="119"/>
      <c r="B137" s="7"/>
      <c r="C137" s="69" t="s">
        <v>99</v>
      </c>
      <c r="D137" s="145" t="s">
        <v>33</v>
      </c>
      <c r="E137" s="145" t="s">
        <v>86</v>
      </c>
      <c r="F137" s="145" t="s">
        <v>186</v>
      </c>
      <c r="G137" s="145" t="s">
        <v>368</v>
      </c>
      <c r="H137" s="145" t="s">
        <v>91</v>
      </c>
      <c r="I137" s="145" t="s">
        <v>34</v>
      </c>
      <c r="J137" s="145" t="s">
        <v>35</v>
      </c>
      <c r="K137" s="145" t="s">
        <v>419</v>
      </c>
      <c r="L137" s="274">
        <f>L138</f>
        <v>195061600</v>
      </c>
      <c r="M137" s="123"/>
      <c r="N137" s="123"/>
      <c r="O137" s="123"/>
      <c r="P137" s="123"/>
      <c r="Q137" s="124"/>
      <c r="R137" s="124"/>
      <c r="S137" s="220">
        <v>10500</v>
      </c>
      <c r="T137" s="274">
        <f>T138</f>
        <v>40364781.29</v>
      </c>
      <c r="U137" s="219">
        <f t="shared" si="19"/>
        <v>20.693350864547405</v>
      </c>
    </row>
    <row r="138" spans="1:21" ht="21" customHeight="1">
      <c r="A138" s="119"/>
      <c r="B138" s="7"/>
      <c r="C138" s="34" t="s">
        <v>100</v>
      </c>
      <c r="D138" s="121" t="s">
        <v>209</v>
      </c>
      <c r="E138" s="121" t="s">
        <v>86</v>
      </c>
      <c r="F138" s="121" t="s">
        <v>186</v>
      </c>
      <c r="G138" s="121" t="s">
        <v>368</v>
      </c>
      <c r="H138" s="121" t="s">
        <v>91</v>
      </c>
      <c r="I138" s="121" t="s">
        <v>185</v>
      </c>
      <c r="J138" s="121" t="s">
        <v>35</v>
      </c>
      <c r="K138" s="121" t="s">
        <v>419</v>
      </c>
      <c r="L138" s="125">
        <v>195061600</v>
      </c>
      <c r="M138" s="123"/>
      <c r="N138" s="123"/>
      <c r="O138" s="123"/>
      <c r="P138" s="123"/>
      <c r="Q138" s="124"/>
      <c r="R138" s="124"/>
      <c r="S138" s="269"/>
      <c r="T138" s="275">
        <v>40364781.29</v>
      </c>
      <c r="U138" s="219">
        <f t="shared" si="19"/>
        <v>20.693350864547405</v>
      </c>
    </row>
    <row r="139" spans="1:21" ht="24" customHeight="1">
      <c r="A139" s="119"/>
      <c r="B139" s="7"/>
      <c r="C139" s="32" t="s">
        <v>223</v>
      </c>
      <c r="D139" s="116" t="s">
        <v>33</v>
      </c>
      <c r="E139" s="116" t="s">
        <v>86</v>
      </c>
      <c r="F139" s="116" t="s">
        <v>186</v>
      </c>
      <c r="G139" s="116" t="s">
        <v>370</v>
      </c>
      <c r="H139" s="116" t="s">
        <v>33</v>
      </c>
      <c r="I139" s="116" t="s">
        <v>34</v>
      </c>
      <c r="J139" s="116" t="s">
        <v>35</v>
      </c>
      <c r="K139" s="116" t="s">
        <v>419</v>
      </c>
      <c r="L139" s="118">
        <f>L140+L142+L144</f>
        <v>25948000</v>
      </c>
      <c r="M139" s="118">
        <f aca="true" t="shared" si="20" ref="M139:T139">M140+M142+M144</f>
        <v>0</v>
      </c>
      <c r="N139" s="118">
        <f t="shared" si="20"/>
        <v>0</v>
      </c>
      <c r="O139" s="118">
        <f t="shared" si="20"/>
        <v>0</v>
      </c>
      <c r="P139" s="118">
        <f t="shared" si="20"/>
        <v>0</v>
      </c>
      <c r="Q139" s="118">
        <f t="shared" si="20"/>
        <v>0</v>
      </c>
      <c r="R139" s="118">
        <f t="shared" si="20"/>
        <v>0</v>
      </c>
      <c r="S139" s="118">
        <f t="shared" si="20"/>
        <v>1082000</v>
      </c>
      <c r="T139" s="118">
        <f t="shared" si="20"/>
        <v>5907043.68</v>
      </c>
      <c r="U139" s="219">
        <f t="shared" si="19"/>
        <v>22.764928626483734</v>
      </c>
    </row>
    <row r="140" spans="1:21" ht="36" customHeight="1">
      <c r="A140" s="119"/>
      <c r="B140" s="7"/>
      <c r="C140" s="70" t="s">
        <v>101</v>
      </c>
      <c r="D140" s="145" t="s">
        <v>33</v>
      </c>
      <c r="E140" s="145" t="s">
        <v>86</v>
      </c>
      <c r="F140" s="145" t="s">
        <v>186</v>
      </c>
      <c r="G140" s="145" t="s">
        <v>370</v>
      </c>
      <c r="H140" s="145" t="s">
        <v>79</v>
      </c>
      <c r="I140" s="145" t="s">
        <v>34</v>
      </c>
      <c r="J140" s="145" t="s">
        <v>35</v>
      </c>
      <c r="K140" s="145" t="s">
        <v>419</v>
      </c>
      <c r="L140" s="274">
        <f>L141</f>
        <v>5039000</v>
      </c>
      <c r="M140" s="255"/>
      <c r="N140" s="255"/>
      <c r="O140" s="255"/>
      <c r="P140" s="255"/>
      <c r="Q140" s="256"/>
      <c r="R140" s="256"/>
      <c r="S140" s="257">
        <v>541000</v>
      </c>
      <c r="T140" s="274">
        <f>T141</f>
        <v>2458500</v>
      </c>
      <c r="U140" s="219">
        <f t="shared" si="19"/>
        <v>48.789442349672555</v>
      </c>
    </row>
    <row r="141" spans="1:21" ht="55.5" customHeight="1">
      <c r="A141" s="119"/>
      <c r="B141" s="7"/>
      <c r="C141" s="71" t="s">
        <v>102</v>
      </c>
      <c r="D141" s="121" t="s">
        <v>209</v>
      </c>
      <c r="E141" s="121" t="s">
        <v>86</v>
      </c>
      <c r="F141" s="121" t="s">
        <v>186</v>
      </c>
      <c r="G141" s="121" t="s">
        <v>370</v>
      </c>
      <c r="H141" s="121" t="s">
        <v>79</v>
      </c>
      <c r="I141" s="121" t="s">
        <v>185</v>
      </c>
      <c r="J141" s="121" t="s">
        <v>35</v>
      </c>
      <c r="K141" s="121" t="s">
        <v>419</v>
      </c>
      <c r="L141" s="276">
        <v>5039000</v>
      </c>
      <c r="M141" s="255"/>
      <c r="N141" s="255"/>
      <c r="O141" s="255"/>
      <c r="P141" s="255"/>
      <c r="Q141" s="256"/>
      <c r="R141" s="256"/>
      <c r="S141" s="277"/>
      <c r="T141" s="278">
        <v>2458500</v>
      </c>
      <c r="U141" s="219">
        <f t="shared" si="19"/>
        <v>48.789442349672555</v>
      </c>
    </row>
    <row r="142" spans="1:21" ht="55.5" customHeight="1">
      <c r="A142" s="119"/>
      <c r="B142" s="7"/>
      <c r="C142" s="352" t="s">
        <v>633</v>
      </c>
      <c r="D142" s="353" t="s">
        <v>33</v>
      </c>
      <c r="E142" s="353" t="s">
        <v>86</v>
      </c>
      <c r="F142" s="353" t="s">
        <v>186</v>
      </c>
      <c r="G142" s="353" t="s">
        <v>145</v>
      </c>
      <c r="H142" s="353" t="s">
        <v>634</v>
      </c>
      <c r="I142" s="353" t="s">
        <v>34</v>
      </c>
      <c r="J142" s="353" t="s">
        <v>35</v>
      </c>
      <c r="K142" s="353" t="s">
        <v>419</v>
      </c>
      <c r="L142" s="354">
        <f>L143</f>
        <v>14409000</v>
      </c>
      <c r="M142" s="355"/>
      <c r="N142" s="355"/>
      <c r="O142" s="355"/>
      <c r="P142" s="355"/>
      <c r="Q142" s="356"/>
      <c r="R142" s="356"/>
      <c r="S142" s="357"/>
      <c r="T142" s="358">
        <f>T143</f>
        <v>3448543.68</v>
      </c>
      <c r="U142" s="219">
        <f t="shared" si="19"/>
        <v>23.933261711430358</v>
      </c>
    </row>
    <row r="143" spans="1:21" ht="73.5" customHeight="1">
      <c r="A143" s="115" t="s">
        <v>369</v>
      </c>
      <c r="B143" s="7"/>
      <c r="C143" s="359" t="s">
        <v>635</v>
      </c>
      <c r="D143" s="360" t="s">
        <v>209</v>
      </c>
      <c r="E143" s="360" t="s">
        <v>86</v>
      </c>
      <c r="F143" s="360" t="s">
        <v>186</v>
      </c>
      <c r="G143" s="360" t="s">
        <v>145</v>
      </c>
      <c r="H143" s="360" t="s">
        <v>634</v>
      </c>
      <c r="I143" s="360" t="s">
        <v>185</v>
      </c>
      <c r="J143" s="360" t="s">
        <v>35</v>
      </c>
      <c r="K143" s="360" t="s">
        <v>419</v>
      </c>
      <c r="L143" s="361">
        <v>14409000</v>
      </c>
      <c r="M143" s="362"/>
      <c r="N143" s="362"/>
      <c r="O143" s="362"/>
      <c r="P143" s="362"/>
      <c r="Q143" s="363"/>
      <c r="R143" s="363"/>
      <c r="S143" s="364"/>
      <c r="T143" s="365">
        <v>3448543.68</v>
      </c>
      <c r="U143" s="219">
        <f t="shared" si="19"/>
        <v>23.933261711430358</v>
      </c>
    </row>
    <row r="144" spans="1:21" ht="42" customHeight="1">
      <c r="A144" s="119"/>
      <c r="B144" s="7"/>
      <c r="C144" s="146" t="s">
        <v>146</v>
      </c>
      <c r="D144" s="145" t="s">
        <v>33</v>
      </c>
      <c r="E144" s="145" t="s">
        <v>86</v>
      </c>
      <c r="F144" s="145" t="s">
        <v>186</v>
      </c>
      <c r="G144" s="145" t="s">
        <v>147</v>
      </c>
      <c r="H144" s="145" t="s">
        <v>91</v>
      </c>
      <c r="I144" s="145" t="s">
        <v>34</v>
      </c>
      <c r="J144" s="145" t="s">
        <v>35</v>
      </c>
      <c r="K144" s="145" t="s">
        <v>419</v>
      </c>
      <c r="L144" s="274">
        <f>L145</f>
        <v>6500000</v>
      </c>
      <c r="M144" s="255"/>
      <c r="N144" s="255"/>
      <c r="O144" s="255"/>
      <c r="P144" s="255"/>
      <c r="Q144" s="256"/>
      <c r="R144" s="256"/>
      <c r="S144" s="257">
        <v>541000</v>
      </c>
      <c r="T144" s="274">
        <f>T145</f>
        <v>0</v>
      </c>
      <c r="U144" s="219">
        <f t="shared" si="19"/>
        <v>0</v>
      </c>
    </row>
    <row r="145" spans="1:21" ht="39" customHeight="1">
      <c r="A145" s="119"/>
      <c r="B145" s="7"/>
      <c r="C145" s="71" t="s">
        <v>146</v>
      </c>
      <c r="D145" s="121" t="s">
        <v>209</v>
      </c>
      <c r="E145" s="121" t="s">
        <v>86</v>
      </c>
      <c r="F145" s="121" t="s">
        <v>186</v>
      </c>
      <c r="G145" s="121" t="s">
        <v>147</v>
      </c>
      <c r="H145" s="121" t="s">
        <v>91</v>
      </c>
      <c r="I145" s="121" t="s">
        <v>185</v>
      </c>
      <c r="J145" s="121" t="s">
        <v>35</v>
      </c>
      <c r="K145" s="121" t="s">
        <v>419</v>
      </c>
      <c r="L145" s="276">
        <v>6500000</v>
      </c>
      <c r="M145" s="255"/>
      <c r="N145" s="255"/>
      <c r="O145" s="255"/>
      <c r="P145" s="255"/>
      <c r="Q145" s="256"/>
      <c r="R145" s="256"/>
      <c r="S145" s="277"/>
      <c r="T145" s="278">
        <v>0</v>
      </c>
      <c r="U145" s="219">
        <f t="shared" si="19"/>
        <v>0</v>
      </c>
    </row>
    <row r="146" spans="1:21" ht="29.25" customHeight="1">
      <c r="A146" s="119"/>
      <c r="B146" s="7"/>
      <c r="C146" s="88" t="s">
        <v>103</v>
      </c>
      <c r="D146" s="111" t="s">
        <v>33</v>
      </c>
      <c r="E146" s="111" t="s">
        <v>86</v>
      </c>
      <c r="F146" s="111" t="s">
        <v>104</v>
      </c>
      <c r="G146" s="111" t="s">
        <v>34</v>
      </c>
      <c r="H146" s="111" t="s">
        <v>33</v>
      </c>
      <c r="I146" s="111" t="s">
        <v>34</v>
      </c>
      <c r="J146" s="111" t="s">
        <v>35</v>
      </c>
      <c r="K146" s="111" t="s">
        <v>33</v>
      </c>
      <c r="L146" s="210">
        <f>L147</f>
        <v>-112031.72</v>
      </c>
      <c r="M146" s="280"/>
      <c r="N146" s="280"/>
      <c r="O146" s="280"/>
      <c r="P146" s="280"/>
      <c r="Q146" s="280"/>
      <c r="R146" s="280"/>
      <c r="S146" s="280"/>
      <c r="T146" s="210">
        <f>T147</f>
        <v>-112031.72</v>
      </c>
      <c r="U146" s="219">
        <f t="shared" si="19"/>
        <v>100</v>
      </c>
    </row>
    <row r="147" spans="1:21" ht="53.25" customHeight="1" thickBot="1">
      <c r="A147" s="119"/>
      <c r="B147" s="7"/>
      <c r="C147" s="72" t="s">
        <v>105</v>
      </c>
      <c r="D147" s="147" t="s">
        <v>209</v>
      </c>
      <c r="E147" s="147" t="s">
        <v>86</v>
      </c>
      <c r="F147" s="147" t="s">
        <v>104</v>
      </c>
      <c r="G147" s="147" t="s">
        <v>144</v>
      </c>
      <c r="H147" s="147" t="s">
        <v>40</v>
      </c>
      <c r="I147" s="147" t="s">
        <v>185</v>
      </c>
      <c r="J147" s="147" t="s">
        <v>35</v>
      </c>
      <c r="K147" s="147" t="s">
        <v>419</v>
      </c>
      <c r="L147" s="281">
        <v>-112031.72</v>
      </c>
      <c r="M147" s="279"/>
      <c r="N147" s="279"/>
      <c r="O147" s="279"/>
      <c r="P147" s="279"/>
      <c r="Q147" s="279"/>
      <c r="R147" s="279"/>
      <c r="S147" s="279"/>
      <c r="T147" s="281">
        <v>-112031.72</v>
      </c>
      <c r="U147" s="219">
        <f t="shared" si="19"/>
        <v>100</v>
      </c>
    </row>
    <row r="148" spans="1:21" ht="23.25" customHeight="1" thickBot="1">
      <c r="A148" s="119"/>
      <c r="B148" s="7"/>
      <c r="C148" s="73" t="s">
        <v>106</v>
      </c>
      <c r="D148" s="148"/>
      <c r="E148" s="148"/>
      <c r="F148" s="148"/>
      <c r="G148" s="148"/>
      <c r="H148" s="148"/>
      <c r="I148" s="148"/>
      <c r="J148" s="148"/>
      <c r="K148" s="148"/>
      <c r="L148" s="149">
        <f>L8+L102</f>
        <v>764660967</v>
      </c>
      <c r="M148" s="180"/>
      <c r="N148" s="180"/>
      <c r="O148" s="180"/>
      <c r="P148" s="180"/>
      <c r="Q148" s="180"/>
      <c r="R148" s="180"/>
      <c r="S148" s="180"/>
      <c r="T148" s="149">
        <f>T8+T102</f>
        <v>171824881.45999998</v>
      </c>
      <c r="U148" s="219">
        <f t="shared" si="19"/>
        <v>22.470727404083643</v>
      </c>
    </row>
    <row r="149" spans="1:19" ht="18.75">
      <c r="A149" s="6"/>
      <c r="B149" s="7"/>
      <c r="C149" s="6"/>
      <c r="D149" s="8"/>
      <c r="E149" s="8"/>
      <c r="F149" s="8"/>
      <c r="G149" s="8"/>
      <c r="H149" s="8"/>
      <c r="I149" s="8"/>
      <c r="J149" s="8"/>
      <c r="K149" s="8"/>
      <c r="L149" s="1"/>
      <c r="M149" s="16"/>
      <c r="N149" s="16"/>
      <c r="O149" s="16"/>
      <c r="P149" s="16"/>
      <c r="Q149" s="16"/>
      <c r="R149" s="16"/>
      <c r="S149" s="16"/>
    </row>
    <row r="150" spans="1:19" ht="18.75">
      <c r="A150" s="6"/>
      <c r="B150" s="7"/>
      <c r="C150" s="6"/>
      <c r="D150" s="8"/>
      <c r="E150" s="8"/>
      <c r="F150" s="8"/>
      <c r="G150" s="8"/>
      <c r="H150" s="8"/>
      <c r="I150" s="8"/>
      <c r="J150" s="8"/>
      <c r="K150" s="8"/>
      <c r="L150" s="1"/>
      <c r="M150" s="16"/>
      <c r="N150" s="16"/>
      <c r="O150" s="16"/>
      <c r="P150" s="16"/>
      <c r="Q150" s="16"/>
      <c r="R150" s="16"/>
      <c r="S150" s="16"/>
    </row>
    <row r="151" spans="1:19" ht="18.75">
      <c r="A151" s="6"/>
      <c r="B151" s="7"/>
      <c r="C151" s="6"/>
      <c r="D151" s="8"/>
      <c r="E151" s="8"/>
      <c r="F151" s="8"/>
      <c r="G151" s="8"/>
      <c r="H151" s="8"/>
      <c r="I151" s="8"/>
      <c r="J151" s="8"/>
      <c r="K151" s="8"/>
      <c r="L151" s="1"/>
      <c r="M151" s="16"/>
      <c r="N151" s="16"/>
      <c r="O151" s="16"/>
      <c r="P151" s="16"/>
      <c r="Q151" s="16"/>
      <c r="R151" s="16"/>
      <c r="S151" s="16"/>
    </row>
    <row r="152" spans="1:19" ht="18.75">
      <c r="A152" s="6"/>
      <c r="B152" s="7"/>
      <c r="C152" s="6"/>
      <c r="D152" s="8"/>
      <c r="E152" s="8"/>
      <c r="F152" s="8"/>
      <c r="G152" s="8"/>
      <c r="H152" s="8"/>
      <c r="I152" s="8"/>
      <c r="J152" s="8"/>
      <c r="K152" s="8"/>
      <c r="L152" s="1"/>
      <c r="M152" s="16"/>
      <c r="N152" s="16"/>
      <c r="O152" s="16"/>
      <c r="P152" s="16"/>
      <c r="Q152" s="16"/>
      <c r="R152" s="16"/>
      <c r="S152" s="16"/>
    </row>
    <row r="153" spans="1:19" ht="18.75">
      <c r="A153" s="6"/>
      <c r="B153" s="7"/>
      <c r="C153" s="6"/>
      <c r="D153" s="8"/>
      <c r="E153" s="8"/>
      <c r="F153" s="8"/>
      <c r="G153" s="8"/>
      <c r="H153" s="8"/>
      <c r="I153" s="8"/>
      <c r="J153" s="8"/>
      <c r="K153" s="8"/>
      <c r="L153" s="1"/>
      <c r="M153" s="16"/>
      <c r="N153" s="16"/>
      <c r="O153" s="16"/>
      <c r="P153" s="16"/>
      <c r="Q153" s="16"/>
      <c r="R153" s="16"/>
      <c r="S153" s="16"/>
    </row>
    <row r="154" spans="1:19" ht="18.75">
      <c r="A154" s="6"/>
      <c r="B154" s="7"/>
      <c r="C154" s="6"/>
      <c r="D154" s="8"/>
      <c r="E154" s="8"/>
      <c r="F154" s="8"/>
      <c r="G154" s="8"/>
      <c r="H154" s="8"/>
      <c r="I154" s="8"/>
      <c r="J154" s="8"/>
      <c r="K154" s="8"/>
      <c r="L154" s="1"/>
      <c r="M154" s="16"/>
      <c r="N154" s="16"/>
      <c r="O154" s="16"/>
      <c r="P154" s="16"/>
      <c r="Q154" s="16"/>
      <c r="R154" s="16"/>
      <c r="S154" s="16"/>
    </row>
    <row r="155" spans="1:19" ht="18.75">
      <c r="A155" s="6"/>
      <c r="B155" s="7"/>
      <c r="C155" s="6"/>
      <c r="D155" s="8"/>
      <c r="E155" s="8"/>
      <c r="F155" s="8"/>
      <c r="G155" s="8"/>
      <c r="H155" s="8"/>
      <c r="I155" s="8"/>
      <c r="J155" s="8"/>
      <c r="K155" s="8"/>
      <c r="L155" s="1"/>
      <c r="M155" s="16"/>
      <c r="N155" s="16"/>
      <c r="O155" s="16"/>
      <c r="P155" s="16"/>
      <c r="Q155" s="16"/>
      <c r="R155" s="16"/>
      <c r="S155" s="16"/>
    </row>
    <row r="156" spans="1:19" ht="18.75">
      <c r="A156" s="6"/>
      <c r="B156" s="7"/>
      <c r="C156" s="6"/>
      <c r="D156" s="8"/>
      <c r="E156" s="8"/>
      <c r="F156" s="8"/>
      <c r="G156" s="8"/>
      <c r="H156" s="8"/>
      <c r="I156" s="8"/>
      <c r="J156" s="8"/>
      <c r="K156" s="8"/>
      <c r="L156" s="1"/>
      <c r="M156" s="16"/>
      <c r="N156" s="16"/>
      <c r="O156" s="16"/>
      <c r="P156" s="16"/>
      <c r="Q156" s="16"/>
      <c r="R156" s="16"/>
      <c r="S156" s="16"/>
    </row>
    <row r="157" spans="1:19" ht="18.75">
      <c r="A157" s="6"/>
      <c r="B157" s="7"/>
      <c r="C157" s="6"/>
      <c r="D157" s="8"/>
      <c r="E157" s="8"/>
      <c r="F157" s="8"/>
      <c r="G157" s="8"/>
      <c r="H157" s="8"/>
      <c r="I157" s="8"/>
      <c r="J157" s="8"/>
      <c r="K157" s="8"/>
      <c r="L157" s="1"/>
      <c r="M157" s="16"/>
      <c r="N157" s="16"/>
      <c r="O157" s="16"/>
      <c r="P157" s="16"/>
      <c r="Q157" s="16"/>
      <c r="R157" s="16"/>
      <c r="S157" s="16"/>
    </row>
    <row r="158" spans="1:19" ht="18.75">
      <c r="A158" s="6"/>
      <c r="B158" s="7"/>
      <c r="C158" s="6"/>
      <c r="D158" s="8"/>
      <c r="E158" s="8"/>
      <c r="F158" s="8"/>
      <c r="G158" s="8"/>
      <c r="H158" s="8"/>
      <c r="I158" s="8"/>
      <c r="J158" s="8"/>
      <c r="K158" s="8"/>
      <c r="L158" s="1"/>
      <c r="M158" s="16"/>
      <c r="N158" s="16"/>
      <c r="O158" s="16"/>
      <c r="P158" s="16"/>
      <c r="Q158" s="16"/>
      <c r="R158" s="16"/>
      <c r="S158" s="16"/>
    </row>
    <row r="159" spans="1:19" ht="18.75">
      <c r="A159" s="6"/>
      <c r="B159" s="7"/>
      <c r="C159" s="6"/>
      <c r="D159" s="8"/>
      <c r="E159" s="8"/>
      <c r="F159" s="8"/>
      <c r="G159" s="8"/>
      <c r="H159" s="8"/>
      <c r="I159" s="8"/>
      <c r="J159" s="8"/>
      <c r="K159" s="8"/>
      <c r="L159" s="1"/>
      <c r="M159" s="16"/>
      <c r="N159" s="16"/>
      <c r="O159" s="16"/>
      <c r="P159" s="16"/>
      <c r="Q159" s="16"/>
      <c r="R159" s="16"/>
      <c r="S159" s="16"/>
    </row>
    <row r="160" spans="1:19" ht="18.75">
      <c r="A160" s="6"/>
      <c r="B160" s="7"/>
      <c r="C160" s="6"/>
      <c r="D160" s="8"/>
      <c r="E160" s="8"/>
      <c r="F160" s="8"/>
      <c r="G160" s="8"/>
      <c r="H160" s="8"/>
      <c r="I160" s="8"/>
      <c r="J160" s="8"/>
      <c r="K160" s="8"/>
      <c r="L160" s="16"/>
      <c r="M160" s="16"/>
      <c r="N160" s="16"/>
      <c r="O160" s="16"/>
      <c r="P160" s="16"/>
      <c r="Q160" s="16"/>
      <c r="R160" s="16"/>
      <c r="S160" s="16"/>
    </row>
    <row r="161" spans="1:19" ht="18.75">
      <c r="A161" s="6"/>
      <c r="B161" s="7"/>
      <c r="C161" s="6"/>
      <c r="D161" s="8"/>
      <c r="E161" s="8"/>
      <c r="F161" s="8"/>
      <c r="G161" s="8"/>
      <c r="H161" s="8"/>
      <c r="I161" s="8"/>
      <c r="J161" s="8"/>
      <c r="K161" s="8"/>
      <c r="L161" s="16"/>
      <c r="M161" s="16"/>
      <c r="N161" s="16"/>
      <c r="O161" s="16"/>
      <c r="P161" s="16"/>
      <c r="Q161" s="16"/>
      <c r="R161" s="16"/>
      <c r="S161" s="16"/>
    </row>
    <row r="162" spans="1:19" ht="18.75">
      <c r="A162" s="6"/>
      <c r="B162" s="7"/>
      <c r="C162" s="6"/>
      <c r="D162" s="8"/>
      <c r="E162" s="8"/>
      <c r="F162" s="8"/>
      <c r="G162" s="8"/>
      <c r="H162" s="8"/>
      <c r="I162" s="8"/>
      <c r="J162" s="8"/>
      <c r="K162" s="8"/>
      <c r="L162" s="16"/>
      <c r="M162" s="16"/>
      <c r="N162" s="16"/>
      <c r="O162" s="16"/>
      <c r="P162" s="16"/>
      <c r="Q162" s="16"/>
      <c r="R162" s="16"/>
      <c r="S162" s="16"/>
    </row>
    <row r="163" spans="1:19" ht="18.75">
      <c r="A163" s="6"/>
      <c r="B163" s="7"/>
      <c r="C163" s="6"/>
      <c r="D163" s="8"/>
      <c r="E163" s="8"/>
      <c r="F163" s="8"/>
      <c r="G163" s="8"/>
      <c r="H163" s="8"/>
      <c r="I163" s="8"/>
      <c r="J163" s="8"/>
      <c r="K163" s="8"/>
      <c r="L163" s="16"/>
      <c r="M163" s="16"/>
      <c r="N163" s="16"/>
      <c r="O163" s="16"/>
      <c r="P163" s="16"/>
      <c r="Q163" s="16"/>
      <c r="R163" s="16"/>
      <c r="S163" s="16"/>
    </row>
    <row r="164" spans="1:19" ht="18.75">
      <c r="A164" s="6"/>
      <c r="B164" s="7"/>
      <c r="C164" s="6"/>
      <c r="D164" s="8"/>
      <c r="E164" s="8"/>
      <c r="F164" s="8"/>
      <c r="G164" s="8"/>
      <c r="H164" s="8"/>
      <c r="I164" s="8"/>
      <c r="J164" s="8"/>
      <c r="K164" s="8"/>
      <c r="L164" s="16"/>
      <c r="M164" s="16"/>
      <c r="N164" s="16"/>
      <c r="O164" s="16"/>
      <c r="P164" s="16"/>
      <c r="Q164" s="16"/>
      <c r="R164" s="16"/>
      <c r="S164" s="16"/>
    </row>
    <row r="165" spans="1:19" ht="18.75">
      <c r="A165" s="6"/>
      <c r="B165" s="7"/>
      <c r="C165" s="6"/>
      <c r="D165" s="8"/>
      <c r="E165" s="8"/>
      <c r="F165" s="8"/>
      <c r="G165" s="8"/>
      <c r="H165" s="8"/>
      <c r="I165" s="8"/>
      <c r="J165" s="8"/>
      <c r="K165" s="8"/>
      <c r="L165" s="16"/>
      <c r="M165" s="16"/>
      <c r="N165" s="16"/>
      <c r="O165" s="16"/>
      <c r="P165" s="16"/>
      <c r="Q165" s="16"/>
      <c r="R165" s="16"/>
      <c r="S165" s="16"/>
    </row>
    <row r="166" spans="1:19" ht="18.75">
      <c r="A166" s="6"/>
      <c r="B166" s="7"/>
      <c r="C166" s="6"/>
      <c r="D166" s="8"/>
      <c r="E166" s="8"/>
      <c r="F166" s="8"/>
      <c r="G166" s="8"/>
      <c r="H166" s="8"/>
      <c r="I166" s="8"/>
      <c r="J166" s="8"/>
      <c r="K166" s="8"/>
      <c r="L166" s="16"/>
      <c r="M166" s="16"/>
      <c r="N166" s="16"/>
      <c r="O166" s="16"/>
      <c r="P166" s="16"/>
      <c r="Q166" s="16"/>
      <c r="R166" s="16"/>
      <c r="S166" s="16"/>
    </row>
    <row r="167" spans="1:19" ht="18.75">
      <c r="A167" s="6"/>
      <c r="B167" s="7"/>
      <c r="C167" s="6"/>
      <c r="D167" s="8"/>
      <c r="E167" s="8"/>
      <c r="F167" s="8"/>
      <c r="G167" s="8"/>
      <c r="H167" s="8"/>
      <c r="I167" s="8"/>
      <c r="J167" s="8"/>
      <c r="K167" s="8"/>
      <c r="L167" s="16"/>
      <c r="M167" s="16"/>
      <c r="N167" s="16"/>
      <c r="O167" s="16"/>
      <c r="P167" s="16"/>
      <c r="Q167" s="16"/>
      <c r="R167" s="16"/>
      <c r="S167" s="16"/>
    </row>
    <row r="168" spans="1:19" ht="18.75">
      <c r="A168" s="6"/>
      <c r="B168" s="7"/>
      <c r="C168" s="6"/>
      <c r="D168" s="8"/>
      <c r="E168" s="8"/>
      <c r="F168" s="8"/>
      <c r="G168" s="8"/>
      <c r="H168" s="8"/>
      <c r="I168" s="8"/>
      <c r="J168" s="8"/>
      <c r="K168" s="8"/>
      <c r="L168" s="16"/>
      <c r="M168" s="16"/>
      <c r="N168" s="16"/>
      <c r="O168" s="16"/>
      <c r="P168" s="16"/>
      <c r="Q168" s="16"/>
      <c r="R168" s="16"/>
      <c r="S168" s="16"/>
    </row>
    <row r="169" spans="1:19" ht="18.75">
      <c r="A169" s="6"/>
      <c r="B169" s="7"/>
      <c r="C169" s="6"/>
      <c r="D169" s="8"/>
      <c r="E169" s="8"/>
      <c r="F169" s="8"/>
      <c r="G169" s="8"/>
      <c r="H169" s="8"/>
      <c r="I169" s="8"/>
      <c r="J169" s="8"/>
      <c r="K169" s="8"/>
      <c r="L169" s="16"/>
      <c r="M169" s="16"/>
      <c r="N169" s="16"/>
      <c r="O169" s="16"/>
      <c r="P169" s="16"/>
      <c r="Q169" s="16"/>
      <c r="R169" s="16"/>
      <c r="S169" s="16"/>
    </row>
    <row r="170" spans="1:19" ht="18.75">
      <c r="A170" s="6"/>
      <c r="B170" s="7"/>
      <c r="C170" s="6"/>
      <c r="D170" s="8"/>
      <c r="E170" s="8"/>
      <c r="F170" s="8"/>
      <c r="G170" s="8"/>
      <c r="H170" s="8"/>
      <c r="I170" s="8"/>
      <c r="J170" s="8"/>
      <c r="K170" s="8"/>
      <c r="L170" s="16"/>
      <c r="M170" s="16"/>
      <c r="N170" s="16"/>
      <c r="O170" s="16"/>
      <c r="P170" s="16"/>
      <c r="Q170" s="16"/>
      <c r="R170" s="16"/>
      <c r="S170" s="16"/>
    </row>
    <row r="171" spans="1:19" ht="18.75">
      <c r="A171" s="6"/>
      <c r="B171" s="7"/>
      <c r="C171" s="6"/>
      <c r="D171" s="8"/>
      <c r="E171" s="8"/>
      <c r="F171" s="8"/>
      <c r="G171" s="8"/>
      <c r="H171" s="8"/>
      <c r="I171" s="8"/>
      <c r="J171" s="8"/>
      <c r="K171" s="8"/>
      <c r="L171" s="16"/>
      <c r="M171" s="16"/>
      <c r="N171" s="16"/>
      <c r="O171" s="16"/>
      <c r="P171" s="16"/>
      <c r="Q171" s="16"/>
      <c r="R171" s="16"/>
      <c r="S171" s="16"/>
    </row>
    <row r="172" spans="1:19" ht="18.75">
      <c r="A172" s="6"/>
      <c r="B172" s="7"/>
      <c r="C172" s="6"/>
      <c r="D172" s="8"/>
      <c r="E172" s="8"/>
      <c r="F172" s="8"/>
      <c r="G172" s="8"/>
      <c r="H172" s="8"/>
      <c r="I172" s="8"/>
      <c r="J172" s="8"/>
      <c r="K172" s="8"/>
      <c r="L172" s="16"/>
      <c r="M172" s="16"/>
      <c r="N172" s="16"/>
      <c r="O172" s="16"/>
      <c r="P172" s="16"/>
      <c r="Q172" s="16"/>
      <c r="R172" s="16"/>
      <c r="S172" s="16"/>
    </row>
    <row r="173" spans="1:19" ht="18.75">
      <c r="A173" s="6"/>
      <c r="B173" s="7"/>
      <c r="C173" s="6"/>
      <c r="D173" s="8"/>
      <c r="E173" s="8"/>
      <c r="F173" s="8"/>
      <c r="G173" s="8"/>
      <c r="H173" s="8"/>
      <c r="I173" s="8"/>
      <c r="J173" s="8"/>
      <c r="K173" s="8"/>
      <c r="L173" s="16"/>
      <c r="M173" s="16"/>
      <c r="N173" s="16"/>
      <c r="O173" s="16"/>
      <c r="P173" s="16"/>
      <c r="Q173" s="16"/>
      <c r="R173" s="16"/>
      <c r="S173" s="16"/>
    </row>
    <row r="174" spans="1:19" ht="18.75">
      <c r="A174" s="6"/>
      <c r="B174" s="7"/>
      <c r="C174" s="6"/>
      <c r="D174" s="8"/>
      <c r="E174" s="8"/>
      <c r="F174" s="8"/>
      <c r="G174" s="8"/>
      <c r="H174" s="8"/>
      <c r="I174" s="8"/>
      <c r="J174" s="8"/>
      <c r="K174" s="8"/>
      <c r="L174" s="16"/>
      <c r="M174" s="16"/>
      <c r="N174" s="16"/>
      <c r="O174" s="16"/>
      <c r="P174" s="16"/>
      <c r="Q174" s="16"/>
      <c r="R174" s="16"/>
      <c r="S174" s="16"/>
    </row>
    <row r="175" spans="1:19" ht="18.75">
      <c r="A175" s="6"/>
      <c r="B175" s="7"/>
      <c r="C175" s="6"/>
      <c r="D175" s="8"/>
      <c r="E175" s="8"/>
      <c r="F175" s="8"/>
      <c r="G175" s="8"/>
      <c r="H175" s="8"/>
      <c r="I175" s="8"/>
      <c r="J175" s="8"/>
      <c r="K175" s="8"/>
      <c r="L175" s="16"/>
      <c r="M175" s="16"/>
      <c r="N175" s="16"/>
      <c r="O175" s="16"/>
      <c r="P175" s="16"/>
      <c r="Q175" s="16"/>
      <c r="R175" s="16"/>
      <c r="S175" s="16"/>
    </row>
    <row r="176" spans="1:19" ht="18.75">
      <c r="A176" s="6"/>
      <c r="B176" s="7"/>
      <c r="C176" s="6"/>
      <c r="D176" s="8"/>
      <c r="E176" s="8"/>
      <c r="F176" s="8"/>
      <c r="G176" s="8"/>
      <c r="H176" s="8"/>
      <c r="I176" s="8"/>
      <c r="J176" s="8"/>
      <c r="K176" s="8"/>
      <c r="L176" s="16"/>
      <c r="M176" s="16"/>
      <c r="N176" s="16"/>
      <c r="O176" s="16"/>
      <c r="P176" s="16"/>
      <c r="Q176" s="16"/>
      <c r="R176" s="16"/>
      <c r="S176" s="16"/>
    </row>
    <row r="177" spans="1:3" ht="18.75">
      <c r="A177" s="6"/>
      <c r="B177" s="7"/>
      <c r="C177" s="6"/>
    </row>
    <row r="178" spans="1:2" ht="18.75">
      <c r="A178" s="6"/>
      <c r="B178" s="7"/>
    </row>
    <row r="179" spans="1:2" ht="18.75">
      <c r="A179" s="6"/>
      <c r="B179" s="7"/>
    </row>
    <row r="180" spans="1:2" ht="18.75">
      <c r="A180" s="6"/>
      <c r="B180" s="7"/>
    </row>
  </sheetData>
  <sheetProtection/>
  <mergeCells count="15">
    <mergeCell ref="L2:U2"/>
    <mergeCell ref="U6:U7"/>
    <mergeCell ref="O6:O7"/>
    <mergeCell ref="P6:P7"/>
    <mergeCell ref="Q6:Q7"/>
    <mergeCell ref="R6:R7"/>
    <mergeCell ref="S6:S7"/>
    <mergeCell ref="T6:T7"/>
    <mergeCell ref="D6:K6"/>
    <mergeCell ref="L6:L7"/>
    <mergeCell ref="M6:M7"/>
    <mergeCell ref="A4:S4"/>
    <mergeCell ref="N6:N7"/>
    <mergeCell ref="C6:C7"/>
    <mergeCell ref="A6:A7"/>
  </mergeCells>
  <printOptions/>
  <pageMargins left="0.7874015748031497" right="0.22" top="0.23" bottom="0.27" header="0" footer="0"/>
  <pageSetup fitToHeight="0"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tabColor theme="0"/>
  </sheetPr>
  <dimension ref="A1:O478"/>
  <sheetViews>
    <sheetView zoomScaleSheetLayoutView="100" zoomScalePageLayoutView="0" workbookViewId="0" topLeftCell="A1">
      <selection activeCell="F2" sqref="F2:I2"/>
    </sheetView>
  </sheetViews>
  <sheetFormatPr defaultColWidth="9.00390625" defaultRowHeight="12.75"/>
  <cols>
    <col min="1" max="1" width="46.625" style="368" customWidth="1"/>
    <col min="2" max="2" width="6.625" style="368" customWidth="1"/>
    <col min="3" max="3" width="6.875" style="368" customWidth="1"/>
    <col min="4" max="4" width="6.375" style="368" customWidth="1"/>
    <col min="5" max="5" width="14.125" style="368" customWidth="1"/>
    <col min="6" max="6" width="9.875" style="368" customWidth="1"/>
    <col min="7" max="7" width="19.375" style="368" customWidth="1"/>
    <col min="8" max="8" width="18.375" style="368" customWidth="1"/>
    <col min="9" max="9" width="8.375" style="368" customWidth="1"/>
    <col min="10" max="10" width="13.625" style="368" customWidth="1"/>
    <col min="11" max="11" width="13.875" style="368" bestFit="1" customWidth="1"/>
    <col min="12" max="16384" width="9.125" style="368" customWidth="1"/>
  </cols>
  <sheetData>
    <row r="1" spans="1:9" ht="12.75">
      <c r="A1" s="366"/>
      <c r="B1" s="366"/>
      <c r="C1" s="366"/>
      <c r="D1" s="366"/>
      <c r="E1" s="366"/>
      <c r="F1" s="366" t="s">
        <v>109</v>
      </c>
      <c r="G1" s="366"/>
      <c r="H1" s="367"/>
      <c r="I1" s="367"/>
    </row>
    <row r="2" spans="1:15" ht="24" customHeight="1">
      <c r="A2" s="366"/>
      <c r="B2" s="366"/>
      <c r="C2" s="366"/>
      <c r="D2" s="366"/>
      <c r="E2" s="366"/>
      <c r="F2" s="604" t="s">
        <v>754</v>
      </c>
      <c r="G2" s="605"/>
      <c r="H2" s="605"/>
      <c r="I2" s="605"/>
      <c r="J2" s="582"/>
      <c r="K2" s="582"/>
      <c r="L2" s="582"/>
      <c r="M2" s="582"/>
      <c r="N2" s="582"/>
      <c r="O2" s="582"/>
    </row>
    <row r="3" spans="1:7" ht="12.75">
      <c r="A3" s="366"/>
      <c r="B3" s="366"/>
      <c r="C3" s="366"/>
      <c r="D3" s="366"/>
      <c r="E3" s="366"/>
      <c r="F3" s="369"/>
      <c r="G3" s="366"/>
    </row>
    <row r="4" spans="1:9" ht="31.5" customHeight="1" thickBot="1">
      <c r="A4" s="618" t="s">
        <v>699</v>
      </c>
      <c r="B4" s="618"/>
      <c r="C4" s="618"/>
      <c r="D4" s="618"/>
      <c r="E4" s="618"/>
      <c r="F4" s="618"/>
      <c r="G4" s="618"/>
      <c r="H4" s="618"/>
      <c r="I4" s="618"/>
    </row>
    <row r="5" spans="1:9" ht="12.75" customHeight="1">
      <c r="A5" s="595" t="s">
        <v>177</v>
      </c>
      <c r="B5" s="601" t="s">
        <v>208</v>
      </c>
      <c r="C5" s="601" t="s">
        <v>178</v>
      </c>
      <c r="D5" s="601" t="s">
        <v>187</v>
      </c>
      <c r="E5" s="609" t="s">
        <v>196</v>
      </c>
      <c r="F5" s="601" t="s">
        <v>197</v>
      </c>
      <c r="G5" s="612" t="s">
        <v>585</v>
      </c>
      <c r="H5" s="615" t="s">
        <v>586</v>
      </c>
      <c r="I5" s="606" t="s">
        <v>108</v>
      </c>
    </row>
    <row r="6" spans="1:9" ht="12.75">
      <c r="A6" s="596"/>
      <c r="B6" s="602"/>
      <c r="C6" s="602"/>
      <c r="D6" s="602"/>
      <c r="E6" s="610"/>
      <c r="F6" s="602"/>
      <c r="G6" s="613"/>
      <c r="H6" s="616"/>
      <c r="I6" s="607"/>
    </row>
    <row r="7" spans="1:9" ht="12.75">
      <c r="A7" s="596"/>
      <c r="B7" s="602"/>
      <c r="C7" s="602"/>
      <c r="D7" s="602"/>
      <c r="E7" s="610"/>
      <c r="F7" s="602"/>
      <c r="G7" s="613"/>
      <c r="H7" s="616"/>
      <c r="I7" s="607"/>
    </row>
    <row r="8" spans="1:9" ht="12.75">
      <c r="A8" s="596"/>
      <c r="B8" s="602"/>
      <c r="C8" s="602"/>
      <c r="D8" s="602"/>
      <c r="E8" s="610"/>
      <c r="F8" s="602"/>
      <c r="G8" s="613"/>
      <c r="H8" s="616"/>
      <c r="I8" s="607"/>
    </row>
    <row r="9" spans="1:10" ht="12.75">
      <c r="A9" s="596"/>
      <c r="B9" s="602"/>
      <c r="C9" s="602"/>
      <c r="D9" s="602"/>
      <c r="E9" s="610"/>
      <c r="F9" s="602"/>
      <c r="G9" s="613"/>
      <c r="H9" s="616"/>
      <c r="I9" s="607"/>
      <c r="J9" s="563"/>
    </row>
    <row r="10" spans="1:10" ht="13.5" thickBot="1">
      <c r="A10" s="597"/>
      <c r="B10" s="603"/>
      <c r="C10" s="603"/>
      <c r="D10" s="603"/>
      <c r="E10" s="611"/>
      <c r="F10" s="603"/>
      <c r="G10" s="614"/>
      <c r="H10" s="617"/>
      <c r="I10" s="608"/>
      <c r="J10" s="563"/>
    </row>
    <row r="11" spans="1:10" ht="13.5" thickBot="1">
      <c r="A11" s="370" t="s">
        <v>167</v>
      </c>
      <c r="B11" s="371" t="s">
        <v>209</v>
      </c>
      <c r="C11" s="372"/>
      <c r="D11" s="372"/>
      <c r="E11" s="373"/>
      <c r="F11" s="372"/>
      <c r="G11" s="374">
        <f>G465</f>
        <v>778887966.9999999</v>
      </c>
      <c r="H11" s="374">
        <f>H465</f>
        <v>162772460.39</v>
      </c>
      <c r="I11" s="375">
        <f>H11/G11*100</f>
        <v>20.8980581657901</v>
      </c>
      <c r="J11" s="563"/>
    </row>
    <row r="12" spans="1:10" ht="18.75">
      <c r="A12" s="376" t="s">
        <v>192</v>
      </c>
      <c r="B12" s="377" t="s">
        <v>209</v>
      </c>
      <c r="C12" s="378" t="s">
        <v>179</v>
      </c>
      <c r="D12" s="378"/>
      <c r="E12" s="378"/>
      <c r="F12" s="378"/>
      <c r="G12" s="379">
        <f>G13+G60+G64</f>
        <v>41178689.53</v>
      </c>
      <c r="H12" s="379">
        <f>H13+H60+H64</f>
        <v>7846469.93</v>
      </c>
      <c r="I12" s="380">
        <f aca="true" t="shared" si="0" ref="I12:I88">H12/G12*100</f>
        <v>19.054685857070787</v>
      </c>
      <c r="J12" s="563"/>
    </row>
    <row r="13" spans="1:10" ht="38.25" customHeight="1">
      <c r="A13" s="381" t="s">
        <v>204</v>
      </c>
      <c r="B13" s="382" t="s">
        <v>209</v>
      </c>
      <c r="C13" s="383" t="s">
        <v>179</v>
      </c>
      <c r="D13" s="384" t="s">
        <v>189</v>
      </c>
      <c r="E13" s="384"/>
      <c r="F13" s="384"/>
      <c r="G13" s="385">
        <f>G14+G20+G24+G29+G33+G44+G46+G49+G52+G54+G56+G58+G39</f>
        <v>26415000</v>
      </c>
      <c r="H13" s="385">
        <f>H14+H20+H24+H29+H33+H44+H46+H49+H52+H54+H56+H58+H39</f>
        <v>4305689.7299999995</v>
      </c>
      <c r="I13" s="386">
        <f t="shared" si="0"/>
        <v>16.30016933560477</v>
      </c>
      <c r="J13" s="563"/>
    </row>
    <row r="14" spans="1:10" ht="36" customHeight="1">
      <c r="A14" s="387" t="s">
        <v>247</v>
      </c>
      <c r="B14" s="382" t="s">
        <v>209</v>
      </c>
      <c r="C14" s="388" t="s">
        <v>179</v>
      </c>
      <c r="D14" s="389" t="s">
        <v>189</v>
      </c>
      <c r="E14" s="389" t="s">
        <v>261</v>
      </c>
      <c r="F14" s="389"/>
      <c r="G14" s="545">
        <f>G15+G16+G17+G18+G19</f>
        <v>23188800</v>
      </c>
      <c r="H14" s="545">
        <f>H15+H16+H17+H18+H19</f>
        <v>3703910.3000000003</v>
      </c>
      <c r="I14" s="386">
        <f t="shared" si="0"/>
        <v>15.972841630442284</v>
      </c>
      <c r="J14" s="563"/>
    </row>
    <row r="15" spans="1:10" ht="18.75" customHeight="1">
      <c r="A15" s="391" t="s">
        <v>727</v>
      </c>
      <c r="B15" s="382" t="s">
        <v>209</v>
      </c>
      <c r="C15" s="392" t="s">
        <v>179</v>
      </c>
      <c r="D15" s="393" t="s">
        <v>189</v>
      </c>
      <c r="E15" s="393" t="s">
        <v>261</v>
      </c>
      <c r="F15" s="393" t="s">
        <v>245</v>
      </c>
      <c r="G15" s="394">
        <v>16748000</v>
      </c>
      <c r="H15" s="394">
        <v>2687491.6</v>
      </c>
      <c r="I15" s="386">
        <f t="shared" si="0"/>
        <v>16.046641987102937</v>
      </c>
      <c r="J15" s="563"/>
    </row>
    <row r="16" spans="1:10" ht="22.5" customHeight="1">
      <c r="A16" s="391" t="s">
        <v>484</v>
      </c>
      <c r="B16" s="382" t="s">
        <v>209</v>
      </c>
      <c r="C16" s="392" t="s">
        <v>248</v>
      </c>
      <c r="D16" s="393" t="s">
        <v>189</v>
      </c>
      <c r="E16" s="393" t="s">
        <v>261</v>
      </c>
      <c r="F16" s="393" t="s">
        <v>249</v>
      </c>
      <c r="G16" s="394">
        <v>356000</v>
      </c>
      <c r="H16" s="394">
        <v>0</v>
      </c>
      <c r="I16" s="386">
        <f t="shared" si="0"/>
        <v>0</v>
      </c>
      <c r="J16" s="563"/>
    </row>
    <row r="17" spans="1:10" ht="43.5" customHeight="1">
      <c r="A17" s="391" t="s">
        <v>262</v>
      </c>
      <c r="B17" s="382" t="s">
        <v>209</v>
      </c>
      <c r="C17" s="392" t="s">
        <v>248</v>
      </c>
      <c r="D17" s="393" t="s">
        <v>189</v>
      </c>
      <c r="E17" s="393" t="s">
        <v>261</v>
      </c>
      <c r="F17" s="393" t="s">
        <v>263</v>
      </c>
      <c r="G17" s="394">
        <v>5064800</v>
      </c>
      <c r="H17" s="394">
        <v>721227.04</v>
      </c>
      <c r="I17" s="386">
        <f t="shared" si="0"/>
        <v>14.2399905228242</v>
      </c>
      <c r="J17" s="563"/>
    </row>
    <row r="18" spans="1:10" ht="15.75" customHeight="1">
      <c r="A18" s="391" t="s">
        <v>728</v>
      </c>
      <c r="B18" s="382" t="s">
        <v>209</v>
      </c>
      <c r="C18" s="392" t="s">
        <v>179</v>
      </c>
      <c r="D18" s="393" t="s">
        <v>189</v>
      </c>
      <c r="E18" s="393" t="s">
        <v>261</v>
      </c>
      <c r="F18" s="393" t="s">
        <v>244</v>
      </c>
      <c r="G18" s="394">
        <v>1020000</v>
      </c>
      <c r="H18" s="394">
        <v>295191.66</v>
      </c>
      <c r="I18" s="386">
        <f t="shared" si="0"/>
        <v>28.94035882352941</v>
      </c>
      <c r="J18" s="563"/>
    </row>
    <row r="19" spans="1:10" ht="25.5" customHeight="1">
      <c r="A19" s="391" t="s">
        <v>136</v>
      </c>
      <c r="B19" s="382" t="s">
        <v>209</v>
      </c>
      <c r="C19" s="392" t="s">
        <v>179</v>
      </c>
      <c r="D19" s="393" t="s">
        <v>189</v>
      </c>
      <c r="E19" s="393" t="s">
        <v>261</v>
      </c>
      <c r="F19" s="393" t="s">
        <v>383</v>
      </c>
      <c r="G19" s="394">
        <v>0</v>
      </c>
      <c r="H19" s="394">
        <v>0</v>
      </c>
      <c r="I19" s="386" t="e">
        <f t="shared" si="0"/>
        <v>#DIV/0!</v>
      </c>
      <c r="J19" s="563"/>
    </row>
    <row r="20" spans="1:11" ht="26.25" customHeight="1">
      <c r="A20" s="395" t="s">
        <v>210</v>
      </c>
      <c r="B20" s="382" t="s">
        <v>209</v>
      </c>
      <c r="C20" s="388" t="s">
        <v>179</v>
      </c>
      <c r="D20" s="389" t="s">
        <v>189</v>
      </c>
      <c r="E20" s="389" t="s">
        <v>264</v>
      </c>
      <c r="F20" s="389"/>
      <c r="G20" s="545">
        <f>G21+G23+G22</f>
        <v>2093200</v>
      </c>
      <c r="H20" s="545">
        <f>H21+H23+H22</f>
        <v>443935.8</v>
      </c>
      <c r="I20" s="386">
        <f t="shared" si="0"/>
        <v>21.208475062105865</v>
      </c>
      <c r="J20" s="563"/>
      <c r="K20" s="396"/>
    </row>
    <row r="21" spans="1:10" ht="14.25" customHeight="1">
      <c r="A21" s="391" t="s">
        <v>727</v>
      </c>
      <c r="B21" s="382" t="s">
        <v>209</v>
      </c>
      <c r="C21" s="392" t="s">
        <v>179</v>
      </c>
      <c r="D21" s="393" t="s">
        <v>189</v>
      </c>
      <c r="E21" s="393" t="s">
        <v>264</v>
      </c>
      <c r="F21" s="393" t="s">
        <v>245</v>
      </c>
      <c r="G21" s="394">
        <v>1600000</v>
      </c>
      <c r="H21" s="394">
        <v>348960</v>
      </c>
      <c r="I21" s="386">
        <f t="shared" si="0"/>
        <v>21.81</v>
      </c>
      <c r="J21" s="563"/>
    </row>
    <row r="22" spans="1:10" ht="21.75" customHeight="1">
      <c r="A22" s="391" t="s">
        <v>484</v>
      </c>
      <c r="B22" s="382" t="s">
        <v>209</v>
      </c>
      <c r="C22" s="392" t="s">
        <v>248</v>
      </c>
      <c r="D22" s="393" t="s">
        <v>189</v>
      </c>
      <c r="E22" s="393" t="s">
        <v>264</v>
      </c>
      <c r="F22" s="393" t="s">
        <v>249</v>
      </c>
      <c r="G22" s="394">
        <v>10000</v>
      </c>
      <c r="H22" s="394">
        <v>3500</v>
      </c>
      <c r="I22" s="386">
        <v>0</v>
      </c>
      <c r="J22" s="563"/>
    </row>
    <row r="23" spans="1:10" ht="40.5" customHeight="1">
      <c r="A23" s="391" t="s">
        <v>262</v>
      </c>
      <c r="B23" s="382" t="s">
        <v>209</v>
      </c>
      <c r="C23" s="392" t="s">
        <v>179</v>
      </c>
      <c r="D23" s="393" t="s">
        <v>189</v>
      </c>
      <c r="E23" s="393" t="s">
        <v>264</v>
      </c>
      <c r="F23" s="393" t="s">
        <v>263</v>
      </c>
      <c r="G23" s="394">
        <v>483200</v>
      </c>
      <c r="H23" s="394">
        <v>91475.8</v>
      </c>
      <c r="I23" s="386">
        <f t="shared" si="0"/>
        <v>18.93125</v>
      </c>
      <c r="J23" s="563"/>
    </row>
    <row r="24" spans="1:10" ht="24.75" customHeight="1">
      <c r="A24" s="397" t="s">
        <v>226</v>
      </c>
      <c r="B24" s="382" t="s">
        <v>209</v>
      </c>
      <c r="C24" s="388" t="s">
        <v>179</v>
      </c>
      <c r="D24" s="389" t="s">
        <v>189</v>
      </c>
      <c r="E24" s="389" t="s">
        <v>266</v>
      </c>
      <c r="F24" s="389"/>
      <c r="G24" s="549">
        <f>G25+G27+G28+G26</f>
        <v>0</v>
      </c>
      <c r="H24" s="549">
        <f>H25+H27+H28+H26</f>
        <v>0</v>
      </c>
      <c r="I24" s="386" t="e">
        <f t="shared" si="0"/>
        <v>#DIV/0!</v>
      </c>
      <c r="J24" s="563"/>
    </row>
    <row r="25" spans="1:10" ht="15" customHeight="1">
      <c r="A25" s="391" t="s">
        <v>727</v>
      </c>
      <c r="B25" s="382" t="s">
        <v>209</v>
      </c>
      <c r="C25" s="392" t="s">
        <v>179</v>
      </c>
      <c r="D25" s="393" t="s">
        <v>189</v>
      </c>
      <c r="E25" s="393" t="s">
        <v>266</v>
      </c>
      <c r="F25" s="393" t="s">
        <v>245</v>
      </c>
      <c r="G25" s="394">
        <v>0</v>
      </c>
      <c r="H25" s="394">
        <v>0</v>
      </c>
      <c r="I25" s="386" t="e">
        <f t="shared" si="0"/>
        <v>#DIV/0!</v>
      </c>
      <c r="J25" s="563"/>
    </row>
    <row r="26" spans="1:10" ht="24" customHeight="1">
      <c r="A26" s="391" t="s">
        <v>484</v>
      </c>
      <c r="B26" s="382" t="s">
        <v>209</v>
      </c>
      <c r="C26" s="392" t="s">
        <v>248</v>
      </c>
      <c r="D26" s="393" t="s">
        <v>189</v>
      </c>
      <c r="E26" s="393" t="s">
        <v>266</v>
      </c>
      <c r="F26" s="393" t="s">
        <v>249</v>
      </c>
      <c r="G26" s="394">
        <v>0</v>
      </c>
      <c r="H26" s="394">
        <v>0</v>
      </c>
      <c r="I26" s="386">
        <v>0</v>
      </c>
      <c r="J26" s="563"/>
    </row>
    <row r="27" spans="1:10" ht="39" customHeight="1">
      <c r="A27" s="391" t="s">
        <v>262</v>
      </c>
      <c r="B27" s="382" t="s">
        <v>209</v>
      </c>
      <c r="C27" s="392" t="s">
        <v>179</v>
      </c>
      <c r="D27" s="393" t="s">
        <v>189</v>
      </c>
      <c r="E27" s="393" t="s">
        <v>266</v>
      </c>
      <c r="F27" s="393" t="s">
        <v>263</v>
      </c>
      <c r="G27" s="394">
        <v>0</v>
      </c>
      <c r="H27" s="394">
        <v>0</v>
      </c>
      <c r="I27" s="386" t="e">
        <f t="shared" si="0"/>
        <v>#DIV/0!</v>
      </c>
      <c r="J27" s="563"/>
    </row>
    <row r="28" spans="1:10" ht="18" customHeight="1">
      <c r="A28" s="391" t="s">
        <v>728</v>
      </c>
      <c r="B28" s="382" t="s">
        <v>209</v>
      </c>
      <c r="C28" s="392" t="s">
        <v>179</v>
      </c>
      <c r="D28" s="393" t="s">
        <v>189</v>
      </c>
      <c r="E28" s="393" t="s">
        <v>266</v>
      </c>
      <c r="F28" s="393" t="s">
        <v>244</v>
      </c>
      <c r="G28" s="394">
        <v>0</v>
      </c>
      <c r="H28" s="394">
        <v>0</v>
      </c>
      <c r="I28" s="386" t="e">
        <f t="shared" si="0"/>
        <v>#DIV/0!</v>
      </c>
      <c r="J28" s="563"/>
    </row>
    <row r="29" spans="1:10" ht="32.25" customHeight="1">
      <c r="A29" s="387" t="s">
        <v>491</v>
      </c>
      <c r="B29" s="382" t="s">
        <v>209</v>
      </c>
      <c r="C29" s="388" t="s">
        <v>179</v>
      </c>
      <c r="D29" s="389" t="s">
        <v>189</v>
      </c>
      <c r="E29" s="389" t="s">
        <v>267</v>
      </c>
      <c r="F29" s="389"/>
      <c r="G29" s="549">
        <f>G30+G31+G32</f>
        <v>0</v>
      </c>
      <c r="H29" s="390">
        <f>H30+H31+H32</f>
        <v>0</v>
      </c>
      <c r="I29" s="386" t="e">
        <f t="shared" si="0"/>
        <v>#DIV/0!</v>
      </c>
      <c r="J29" s="563"/>
    </row>
    <row r="30" spans="1:10" ht="16.5" customHeight="1">
      <c r="A30" s="391" t="s">
        <v>265</v>
      </c>
      <c r="B30" s="382" t="s">
        <v>209</v>
      </c>
      <c r="C30" s="392" t="s">
        <v>179</v>
      </c>
      <c r="D30" s="393" t="s">
        <v>189</v>
      </c>
      <c r="E30" s="393" t="s">
        <v>267</v>
      </c>
      <c r="F30" s="393" t="s">
        <v>245</v>
      </c>
      <c r="G30" s="394">
        <v>0</v>
      </c>
      <c r="H30" s="394">
        <v>0</v>
      </c>
      <c r="I30" s="386" t="e">
        <f t="shared" si="0"/>
        <v>#DIV/0!</v>
      </c>
      <c r="J30" s="563"/>
    </row>
    <row r="31" spans="1:10" ht="44.25" customHeight="1">
      <c r="A31" s="391" t="s">
        <v>262</v>
      </c>
      <c r="B31" s="382" t="s">
        <v>209</v>
      </c>
      <c r="C31" s="392" t="s">
        <v>179</v>
      </c>
      <c r="D31" s="393" t="s">
        <v>189</v>
      </c>
      <c r="E31" s="393" t="s">
        <v>267</v>
      </c>
      <c r="F31" s="393" t="s">
        <v>263</v>
      </c>
      <c r="G31" s="394">
        <v>0</v>
      </c>
      <c r="H31" s="394">
        <v>0</v>
      </c>
      <c r="I31" s="386" t="e">
        <f>H31/G31*100</f>
        <v>#DIV/0!</v>
      </c>
      <c r="J31" s="563"/>
    </row>
    <row r="32" spans="1:10" ht="30.75" customHeight="1">
      <c r="A32" s="391" t="s">
        <v>243</v>
      </c>
      <c r="B32" s="382" t="s">
        <v>209</v>
      </c>
      <c r="C32" s="392" t="s">
        <v>179</v>
      </c>
      <c r="D32" s="393" t="s">
        <v>189</v>
      </c>
      <c r="E32" s="393" t="s">
        <v>267</v>
      </c>
      <c r="F32" s="393" t="s">
        <v>244</v>
      </c>
      <c r="G32" s="394">
        <v>0</v>
      </c>
      <c r="H32" s="394">
        <v>0</v>
      </c>
      <c r="I32" s="386" t="e">
        <f>H32/G32*100</f>
        <v>#DIV/0!</v>
      </c>
      <c r="J32" s="563"/>
    </row>
    <row r="33" spans="1:10" ht="47.25" customHeight="1">
      <c r="A33" s="398" t="s">
        <v>239</v>
      </c>
      <c r="B33" s="382" t="s">
        <v>209</v>
      </c>
      <c r="C33" s="399" t="s">
        <v>179</v>
      </c>
      <c r="D33" s="400" t="s">
        <v>189</v>
      </c>
      <c r="E33" s="400" t="s">
        <v>268</v>
      </c>
      <c r="F33" s="400"/>
      <c r="G33" s="549">
        <f>G34+G35+G36+G37+G38</f>
        <v>379000</v>
      </c>
      <c r="H33" s="549">
        <f>H34+H35+H36+H37+H38</f>
        <v>69198.9</v>
      </c>
      <c r="I33" s="386">
        <f t="shared" si="0"/>
        <v>18.25828496042216</v>
      </c>
      <c r="J33" s="563"/>
    </row>
    <row r="34" spans="1:10" ht="18.75" customHeight="1">
      <c r="A34" s="391" t="s">
        <v>727</v>
      </c>
      <c r="B34" s="382" t="s">
        <v>209</v>
      </c>
      <c r="C34" s="392" t="s">
        <v>179</v>
      </c>
      <c r="D34" s="393" t="s">
        <v>189</v>
      </c>
      <c r="E34" s="393" t="s">
        <v>268</v>
      </c>
      <c r="F34" s="393" t="s">
        <v>245</v>
      </c>
      <c r="G34" s="394">
        <v>269600</v>
      </c>
      <c r="H34" s="394">
        <v>58706.32</v>
      </c>
      <c r="I34" s="386">
        <f t="shared" si="0"/>
        <v>21.7753412462908</v>
      </c>
      <c r="J34" s="563"/>
    </row>
    <row r="35" spans="1:10" ht="24" customHeight="1">
      <c r="A35" s="391" t="s">
        <v>484</v>
      </c>
      <c r="B35" s="382" t="s">
        <v>209</v>
      </c>
      <c r="C35" s="392" t="s">
        <v>179</v>
      </c>
      <c r="D35" s="393" t="s">
        <v>189</v>
      </c>
      <c r="E35" s="393" t="s">
        <v>268</v>
      </c>
      <c r="F35" s="393" t="s">
        <v>249</v>
      </c>
      <c r="G35" s="394">
        <v>0</v>
      </c>
      <c r="H35" s="394">
        <v>0</v>
      </c>
      <c r="I35" s="386">
        <v>0</v>
      </c>
      <c r="J35" s="563"/>
    </row>
    <row r="36" spans="1:10" ht="43.5" customHeight="1">
      <c r="A36" s="391" t="s">
        <v>262</v>
      </c>
      <c r="B36" s="382" t="s">
        <v>209</v>
      </c>
      <c r="C36" s="392" t="s">
        <v>179</v>
      </c>
      <c r="D36" s="393" t="s">
        <v>189</v>
      </c>
      <c r="E36" s="393" t="s">
        <v>268</v>
      </c>
      <c r="F36" s="393" t="s">
        <v>263</v>
      </c>
      <c r="G36" s="394">
        <v>84400</v>
      </c>
      <c r="H36" s="394">
        <v>10492.58</v>
      </c>
      <c r="I36" s="386">
        <f t="shared" si="0"/>
        <v>12.43196682464455</v>
      </c>
      <c r="J36" s="563"/>
    </row>
    <row r="37" spans="1:10" ht="12.75">
      <c r="A37" s="391" t="s">
        <v>728</v>
      </c>
      <c r="B37" s="382" t="s">
        <v>209</v>
      </c>
      <c r="C37" s="392" t="s">
        <v>179</v>
      </c>
      <c r="D37" s="393" t="s">
        <v>189</v>
      </c>
      <c r="E37" s="393" t="s">
        <v>268</v>
      </c>
      <c r="F37" s="393" t="s">
        <v>244</v>
      </c>
      <c r="G37" s="394">
        <v>15000</v>
      </c>
      <c r="H37" s="394">
        <v>0</v>
      </c>
      <c r="I37" s="386">
        <f t="shared" si="0"/>
        <v>0</v>
      </c>
      <c r="J37" s="563"/>
    </row>
    <row r="38" spans="1:10" ht="14.25" customHeight="1">
      <c r="A38" s="391" t="s">
        <v>250</v>
      </c>
      <c r="B38" s="382" t="s">
        <v>209</v>
      </c>
      <c r="C38" s="392" t="s">
        <v>179</v>
      </c>
      <c r="D38" s="393" t="s">
        <v>189</v>
      </c>
      <c r="E38" s="393" t="s">
        <v>268</v>
      </c>
      <c r="F38" s="393" t="s">
        <v>238</v>
      </c>
      <c r="G38" s="394">
        <v>10000</v>
      </c>
      <c r="H38" s="394">
        <v>0</v>
      </c>
      <c r="I38" s="386">
        <f t="shared" si="0"/>
        <v>0</v>
      </c>
      <c r="J38" s="563"/>
    </row>
    <row r="39" spans="1:10" ht="17.25" customHeight="1">
      <c r="A39" s="520" t="s">
        <v>725</v>
      </c>
      <c r="B39" s="163" t="s">
        <v>209</v>
      </c>
      <c r="C39" s="170" t="s">
        <v>179</v>
      </c>
      <c r="D39" s="171" t="s">
        <v>189</v>
      </c>
      <c r="E39" s="178" t="s">
        <v>700</v>
      </c>
      <c r="F39" s="164"/>
      <c r="G39" s="549">
        <f>G40+G42+G41+G43</f>
        <v>461000</v>
      </c>
      <c r="H39" s="549">
        <f>H40+H42+H41+H43</f>
        <v>83692.39</v>
      </c>
      <c r="I39" s="386">
        <f>H39/G39*100</f>
        <v>18.154531453362253</v>
      </c>
      <c r="J39" s="576" t="s">
        <v>749</v>
      </c>
    </row>
    <row r="40" spans="1:10" ht="12" customHeight="1">
      <c r="A40" s="168" t="s">
        <v>505</v>
      </c>
      <c r="B40" s="163" t="s">
        <v>209</v>
      </c>
      <c r="C40" s="169" t="s">
        <v>179</v>
      </c>
      <c r="D40" s="164" t="s">
        <v>189</v>
      </c>
      <c r="E40" s="178" t="s">
        <v>700</v>
      </c>
      <c r="F40" s="164" t="s">
        <v>245</v>
      </c>
      <c r="G40" s="394">
        <v>344500</v>
      </c>
      <c r="H40" s="394">
        <v>57491.01</v>
      </c>
      <c r="I40" s="386">
        <f>H40/G40*100</f>
        <v>16.688246734397676</v>
      </c>
      <c r="J40" s="563"/>
    </row>
    <row r="41" spans="1:10" ht="30" customHeight="1">
      <c r="A41" s="168" t="s">
        <v>484</v>
      </c>
      <c r="B41" s="163" t="s">
        <v>209</v>
      </c>
      <c r="C41" s="169" t="s">
        <v>179</v>
      </c>
      <c r="D41" s="164" t="s">
        <v>189</v>
      </c>
      <c r="E41" s="178" t="s">
        <v>700</v>
      </c>
      <c r="F41" s="164" t="s">
        <v>249</v>
      </c>
      <c r="G41" s="394">
        <v>5000</v>
      </c>
      <c r="H41" s="394">
        <v>0</v>
      </c>
      <c r="I41" s="386">
        <f>H41/G41*100</f>
        <v>0</v>
      </c>
      <c r="J41" s="563"/>
    </row>
    <row r="42" spans="1:10" ht="36" customHeight="1">
      <c r="A42" s="168" t="s">
        <v>262</v>
      </c>
      <c r="B42" s="163" t="s">
        <v>209</v>
      </c>
      <c r="C42" s="169" t="s">
        <v>179</v>
      </c>
      <c r="D42" s="164" t="s">
        <v>189</v>
      </c>
      <c r="E42" s="178" t="s">
        <v>700</v>
      </c>
      <c r="F42" s="164" t="s">
        <v>263</v>
      </c>
      <c r="G42" s="394">
        <v>100500</v>
      </c>
      <c r="H42" s="394">
        <v>16201.38</v>
      </c>
      <c r="I42" s="386">
        <f>H42/G42*100</f>
        <v>16.120776119402986</v>
      </c>
      <c r="J42" s="563"/>
    </row>
    <row r="43" spans="1:10" ht="21" customHeight="1">
      <c r="A43" s="391" t="s">
        <v>726</v>
      </c>
      <c r="B43" s="163" t="s">
        <v>209</v>
      </c>
      <c r="C43" s="169" t="s">
        <v>179</v>
      </c>
      <c r="D43" s="164" t="s">
        <v>189</v>
      </c>
      <c r="E43" s="178" t="s">
        <v>700</v>
      </c>
      <c r="F43" s="164" t="s">
        <v>244</v>
      </c>
      <c r="G43" s="394">
        <v>11000</v>
      </c>
      <c r="H43" s="394">
        <v>10000</v>
      </c>
      <c r="I43" s="386">
        <f>H43/G43*100</f>
        <v>90.9090909090909</v>
      </c>
      <c r="J43" s="563"/>
    </row>
    <row r="44" spans="1:10" ht="121.5" customHeight="1">
      <c r="A44" s="402" t="s">
        <v>518</v>
      </c>
      <c r="B44" s="382" t="s">
        <v>209</v>
      </c>
      <c r="C44" s="388" t="s">
        <v>179</v>
      </c>
      <c r="D44" s="389" t="s">
        <v>189</v>
      </c>
      <c r="E44" s="389" t="s">
        <v>270</v>
      </c>
      <c r="F44" s="389"/>
      <c r="G44" s="560">
        <f>G45</f>
        <v>40000</v>
      </c>
      <c r="H44" s="390">
        <f>H45</f>
        <v>0</v>
      </c>
      <c r="I44" s="386">
        <f t="shared" si="0"/>
        <v>0</v>
      </c>
      <c r="J44" s="563"/>
    </row>
    <row r="45" spans="1:10" ht="17.25" customHeight="1">
      <c r="A45" s="391" t="s">
        <v>726</v>
      </c>
      <c r="B45" s="382" t="s">
        <v>209</v>
      </c>
      <c r="C45" s="392" t="s">
        <v>179</v>
      </c>
      <c r="D45" s="393" t="s">
        <v>189</v>
      </c>
      <c r="E45" s="393" t="s">
        <v>270</v>
      </c>
      <c r="F45" s="393" t="s">
        <v>244</v>
      </c>
      <c r="G45" s="394">
        <v>40000</v>
      </c>
      <c r="H45" s="394">
        <v>0</v>
      </c>
      <c r="I45" s="386">
        <f t="shared" si="0"/>
        <v>0</v>
      </c>
      <c r="J45" s="563"/>
    </row>
    <row r="46" spans="1:10" ht="29.25" customHeight="1">
      <c r="A46" s="387" t="s">
        <v>246</v>
      </c>
      <c r="B46" s="382" t="s">
        <v>209</v>
      </c>
      <c r="C46" s="388" t="s">
        <v>179</v>
      </c>
      <c r="D46" s="389" t="s">
        <v>189</v>
      </c>
      <c r="E46" s="389" t="s">
        <v>269</v>
      </c>
      <c r="F46" s="389"/>
      <c r="G46" s="560">
        <f>G48+G47</f>
        <v>160000</v>
      </c>
      <c r="H46" s="390">
        <f>H48+H47</f>
        <v>0</v>
      </c>
      <c r="I46" s="386">
        <f>H46/G46*100</f>
        <v>0</v>
      </c>
      <c r="J46" s="563"/>
    </row>
    <row r="47" spans="1:10" ht="39" customHeight="1">
      <c r="A47" s="401" t="s">
        <v>262</v>
      </c>
      <c r="B47" s="382" t="s">
        <v>209</v>
      </c>
      <c r="C47" s="392" t="s">
        <v>179</v>
      </c>
      <c r="D47" s="393" t="s">
        <v>189</v>
      </c>
      <c r="E47" s="393" t="s">
        <v>269</v>
      </c>
      <c r="F47" s="393" t="s">
        <v>263</v>
      </c>
      <c r="G47" s="394">
        <v>0</v>
      </c>
      <c r="H47" s="394">
        <v>0</v>
      </c>
      <c r="I47" s="386">
        <v>0</v>
      </c>
      <c r="J47" s="563"/>
    </row>
    <row r="48" spans="1:10" ht="18" customHeight="1">
      <c r="A48" s="391" t="s">
        <v>726</v>
      </c>
      <c r="B48" s="382" t="s">
        <v>209</v>
      </c>
      <c r="C48" s="392" t="s">
        <v>179</v>
      </c>
      <c r="D48" s="393" t="s">
        <v>189</v>
      </c>
      <c r="E48" s="393" t="s">
        <v>269</v>
      </c>
      <c r="F48" s="393" t="s">
        <v>244</v>
      </c>
      <c r="G48" s="394">
        <v>160000</v>
      </c>
      <c r="H48" s="394">
        <v>0</v>
      </c>
      <c r="I48" s="386">
        <f>H48/G48*100</f>
        <v>0</v>
      </c>
      <c r="J48" s="563"/>
    </row>
    <row r="49" spans="1:10" ht="151.5" customHeight="1">
      <c r="A49" s="402" t="s">
        <v>537</v>
      </c>
      <c r="B49" s="382" t="s">
        <v>209</v>
      </c>
      <c r="C49" s="388" t="s">
        <v>179</v>
      </c>
      <c r="D49" s="389" t="s">
        <v>189</v>
      </c>
      <c r="E49" s="389" t="s">
        <v>271</v>
      </c>
      <c r="F49" s="389"/>
      <c r="G49" s="560">
        <f>G51+G50</f>
        <v>5000</v>
      </c>
      <c r="H49" s="390">
        <f>H51+H50</f>
        <v>0</v>
      </c>
      <c r="I49" s="386">
        <v>0</v>
      </c>
      <c r="J49" s="563"/>
    </row>
    <row r="50" spans="1:10" ht="38.25" customHeight="1">
      <c r="A50" s="401" t="s">
        <v>262</v>
      </c>
      <c r="B50" s="382" t="s">
        <v>209</v>
      </c>
      <c r="C50" s="392" t="s">
        <v>179</v>
      </c>
      <c r="D50" s="393" t="s">
        <v>189</v>
      </c>
      <c r="E50" s="393" t="s">
        <v>271</v>
      </c>
      <c r="F50" s="393" t="s">
        <v>263</v>
      </c>
      <c r="G50" s="394">
        <v>0</v>
      </c>
      <c r="H50" s="394">
        <v>0</v>
      </c>
      <c r="I50" s="386">
        <v>0</v>
      </c>
      <c r="J50" s="563"/>
    </row>
    <row r="51" spans="1:10" ht="15" customHeight="1">
      <c r="A51" s="391" t="s">
        <v>728</v>
      </c>
      <c r="B51" s="382" t="s">
        <v>209</v>
      </c>
      <c r="C51" s="392" t="s">
        <v>179</v>
      </c>
      <c r="D51" s="393" t="s">
        <v>189</v>
      </c>
      <c r="E51" s="393" t="s">
        <v>271</v>
      </c>
      <c r="F51" s="393" t="s">
        <v>244</v>
      </c>
      <c r="G51" s="394">
        <v>5000</v>
      </c>
      <c r="H51" s="394">
        <v>0</v>
      </c>
      <c r="I51" s="386">
        <v>0</v>
      </c>
      <c r="J51" s="563"/>
    </row>
    <row r="52" spans="1:10" ht="36.75" customHeight="1">
      <c r="A52" s="397" t="s">
        <v>255</v>
      </c>
      <c r="B52" s="382" t="s">
        <v>209</v>
      </c>
      <c r="C52" s="388" t="s">
        <v>179</v>
      </c>
      <c r="D52" s="389" t="s">
        <v>189</v>
      </c>
      <c r="E52" s="389" t="s">
        <v>272</v>
      </c>
      <c r="F52" s="389"/>
      <c r="G52" s="560">
        <f>G53</f>
        <v>11000</v>
      </c>
      <c r="H52" s="390">
        <f>H53</f>
        <v>0</v>
      </c>
      <c r="I52" s="386">
        <f t="shared" si="0"/>
        <v>0</v>
      </c>
      <c r="J52" s="563"/>
    </row>
    <row r="53" spans="1:10" ht="17.25" customHeight="1">
      <c r="A53" s="391" t="s">
        <v>726</v>
      </c>
      <c r="B53" s="382" t="s">
        <v>209</v>
      </c>
      <c r="C53" s="392" t="s">
        <v>179</v>
      </c>
      <c r="D53" s="393" t="s">
        <v>189</v>
      </c>
      <c r="E53" s="393" t="s">
        <v>273</v>
      </c>
      <c r="F53" s="393" t="s">
        <v>244</v>
      </c>
      <c r="G53" s="394">
        <v>11000</v>
      </c>
      <c r="H53" s="394">
        <v>0</v>
      </c>
      <c r="I53" s="386">
        <f t="shared" si="0"/>
        <v>0</v>
      </c>
      <c r="J53" s="563"/>
    </row>
    <row r="54" spans="1:10" ht="36" customHeight="1">
      <c r="A54" s="397" t="s">
        <v>504</v>
      </c>
      <c r="B54" s="382" t="s">
        <v>209</v>
      </c>
      <c r="C54" s="388" t="s">
        <v>179</v>
      </c>
      <c r="D54" s="389" t="s">
        <v>189</v>
      </c>
      <c r="E54" s="389" t="s">
        <v>274</v>
      </c>
      <c r="F54" s="389"/>
      <c r="G54" s="560">
        <f>G55</f>
        <v>33000</v>
      </c>
      <c r="H54" s="390">
        <f>H55</f>
        <v>0</v>
      </c>
      <c r="I54" s="386">
        <f t="shared" si="0"/>
        <v>0</v>
      </c>
      <c r="J54" s="563"/>
    </row>
    <row r="55" spans="1:10" ht="18" customHeight="1">
      <c r="A55" s="391" t="s">
        <v>728</v>
      </c>
      <c r="B55" s="382" t="s">
        <v>209</v>
      </c>
      <c r="C55" s="392" t="s">
        <v>179</v>
      </c>
      <c r="D55" s="393" t="s">
        <v>189</v>
      </c>
      <c r="E55" s="393" t="s">
        <v>274</v>
      </c>
      <c r="F55" s="393" t="s">
        <v>244</v>
      </c>
      <c r="G55" s="394">
        <v>33000</v>
      </c>
      <c r="H55" s="394">
        <v>0</v>
      </c>
      <c r="I55" s="386">
        <f t="shared" si="0"/>
        <v>0</v>
      </c>
      <c r="J55" s="563"/>
    </row>
    <row r="56" spans="1:10" ht="36.75" customHeight="1">
      <c r="A56" s="397" t="s">
        <v>256</v>
      </c>
      <c r="B56" s="382" t="s">
        <v>209</v>
      </c>
      <c r="C56" s="388" t="s">
        <v>179</v>
      </c>
      <c r="D56" s="389" t="s">
        <v>189</v>
      </c>
      <c r="E56" s="389" t="s">
        <v>168</v>
      </c>
      <c r="F56" s="389"/>
      <c r="G56" s="560">
        <f>G57</f>
        <v>33000</v>
      </c>
      <c r="H56" s="390">
        <f>H57</f>
        <v>4952.34</v>
      </c>
      <c r="I56" s="386">
        <f t="shared" si="0"/>
        <v>15.007090909090909</v>
      </c>
      <c r="J56" s="563"/>
    </row>
    <row r="57" spans="1:10" ht="16.5" customHeight="1">
      <c r="A57" s="391" t="s">
        <v>728</v>
      </c>
      <c r="B57" s="382" t="s">
        <v>209</v>
      </c>
      <c r="C57" s="392" t="s">
        <v>179</v>
      </c>
      <c r="D57" s="393" t="s">
        <v>189</v>
      </c>
      <c r="E57" s="393" t="s">
        <v>168</v>
      </c>
      <c r="F57" s="393" t="s">
        <v>244</v>
      </c>
      <c r="G57" s="394">
        <v>33000</v>
      </c>
      <c r="H57" s="394">
        <v>4952.34</v>
      </c>
      <c r="I57" s="386">
        <f t="shared" si="0"/>
        <v>15.007090909090909</v>
      </c>
      <c r="J57" s="563"/>
    </row>
    <row r="58" spans="1:10" ht="24" customHeight="1">
      <c r="A58" s="397" t="s">
        <v>402</v>
      </c>
      <c r="B58" s="382" t="s">
        <v>209</v>
      </c>
      <c r="C58" s="388" t="s">
        <v>179</v>
      </c>
      <c r="D58" s="389" t="s">
        <v>189</v>
      </c>
      <c r="E58" s="389" t="s">
        <v>275</v>
      </c>
      <c r="F58" s="389"/>
      <c r="G58" s="560">
        <f>G59</f>
        <v>11000</v>
      </c>
      <c r="H58" s="390">
        <f>H59</f>
        <v>0</v>
      </c>
      <c r="I58" s="386">
        <f t="shared" si="0"/>
        <v>0</v>
      </c>
      <c r="J58" s="563"/>
    </row>
    <row r="59" spans="1:10" ht="18" customHeight="1">
      <c r="A59" s="391" t="s">
        <v>728</v>
      </c>
      <c r="B59" s="382" t="s">
        <v>209</v>
      </c>
      <c r="C59" s="392" t="s">
        <v>179</v>
      </c>
      <c r="D59" s="393" t="s">
        <v>189</v>
      </c>
      <c r="E59" s="393" t="s">
        <v>275</v>
      </c>
      <c r="F59" s="393" t="s">
        <v>244</v>
      </c>
      <c r="G59" s="394">
        <v>11000</v>
      </c>
      <c r="H59" s="394">
        <v>0</v>
      </c>
      <c r="I59" s="386">
        <f t="shared" si="0"/>
        <v>0</v>
      </c>
      <c r="J59" s="563"/>
    </row>
    <row r="60" spans="1:10" ht="15" customHeight="1">
      <c r="A60" s="381" t="s">
        <v>405</v>
      </c>
      <c r="B60" s="382" t="s">
        <v>209</v>
      </c>
      <c r="C60" s="383" t="s">
        <v>179</v>
      </c>
      <c r="D60" s="384" t="s">
        <v>185</v>
      </c>
      <c r="E60" s="384" t="s">
        <v>276</v>
      </c>
      <c r="F60" s="384"/>
      <c r="G60" s="385">
        <f>G61</f>
        <v>49421.13</v>
      </c>
      <c r="H60" s="385">
        <f>H61</f>
        <v>1050</v>
      </c>
      <c r="I60" s="386">
        <f t="shared" si="0"/>
        <v>2.1245973129307245</v>
      </c>
      <c r="J60" s="563"/>
    </row>
    <row r="61" spans="1:11" ht="32.25" customHeight="1">
      <c r="A61" s="397" t="s">
        <v>404</v>
      </c>
      <c r="B61" s="382" t="s">
        <v>209</v>
      </c>
      <c r="C61" s="388" t="s">
        <v>179</v>
      </c>
      <c r="D61" s="389" t="s">
        <v>185</v>
      </c>
      <c r="E61" s="389" t="s">
        <v>403</v>
      </c>
      <c r="F61" s="389"/>
      <c r="G61" s="573">
        <f>G62+G63</f>
        <v>49421.13</v>
      </c>
      <c r="H61" s="573">
        <f>H62+H63</f>
        <v>1050</v>
      </c>
      <c r="I61" s="386">
        <f t="shared" si="0"/>
        <v>2.1245973129307245</v>
      </c>
      <c r="J61" s="563"/>
      <c r="K61" s="563"/>
    </row>
    <row r="62" spans="1:10" ht="16.5" customHeight="1">
      <c r="A62" s="391" t="s">
        <v>726</v>
      </c>
      <c r="B62" s="382" t="s">
        <v>209</v>
      </c>
      <c r="C62" s="392" t="s">
        <v>179</v>
      </c>
      <c r="D62" s="393" t="s">
        <v>185</v>
      </c>
      <c r="E62" s="393" t="s">
        <v>403</v>
      </c>
      <c r="F62" s="393" t="s">
        <v>244</v>
      </c>
      <c r="G62" s="574">
        <v>4200</v>
      </c>
      <c r="H62" s="574">
        <v>1050</v>
      </c>
      <c r="I62" s="386">
        <f t="shared" si="0"/>
        <v>25</v>
      </c>
      <c r="J62" s="563"/>
    </row>
    <row r="63" spans="1:10" ht="18.75" customHeight="1">
      <c r="A63" s="512" t="s">
        <v>162</v>
      </c>
      <c r="B63" s="382" t="s">
        <v>209</v>
      </c>
      <c r="C63" s="513" t="s">
        <v>179</v>
      </c>
      <c r="D63" s="514" t="s">
        <v>207</v>
      </c>
      <c r="E63" s="514" t="s">
        <v>519</v>
      </c>
      <c r="F63" s="514" t="s">
        <v>251</v>
      </c>
      <c r="G63" s="575">
        <v>45221.13</v>
      </c>
      <c r="H63" s="575">
        <v>0</v>
      </c>
      <c r="I63" s="386">
        <f t="shared" si="0"/>
        <v>0</v>
      </c>
      <c r="J63" s="563"/>
    </row>
    <row r="64" spans="1:10" ht="17.25" customHeight="1">
      <c r="A64" s="381" t="s">
        <v>193</v>
      </c>
      <c r="B64" s="382" t="s">
        <v>209</v>
      </c>
      <c r="C64" s="383" t="s">
        <v>179</v>
      </c>
      <c r="D64" s="384" t="s">
        <v>222</v>
      </c>
      <c r="E64" s="384" t="s">
        <v>276</v>
      </c>
      <c r="F64" s="384"/>
      <c r="G64" s="385">
        <f>G67+G75+G65+G84+G91+G93+G101+G104+G107</f>
        <v>14714268.4</v>
      </c>
      <c r="H64" s="385">
        <f>H67+H75+H65+H84+H91+H93+H101+H104+H107</f>
        <v>3539730.1999999997</v>
      </c>
      <c r="I64" s="386">
        <f t="shared" si="0"/>
        <v>24.05644714214945</v>
      </c>
      <c r="J64" s="563"/>
    </row>
    <row r="65" spans="1:10" ht="25.5" customHeight="1">
      <c r="A65" s="387" t="s">
        <v>636</v>
      </c>
      <c r="B65" s="382" t="s">
        <v>209</v>
      </c>
      <c r="C65" s="403" t="s">
        <v>179</v>
      </c>
      <c r="D65" s="404" t="s">
        <v>222</v>
      </c>
      <c r="E65" s="404" t="s">
        <v>637</v>
      </c>
      <c r="F65" s="384"/>
      <c r="G65" s="560">
        <f>G66</f>
        <v>0</v>
      </c>
      <c r="H65" s="560">
        <f>H66</f>
        <v>0</v>
      </c>
      <c r="I65" s="386" t="e">
        <f>H65/G65*100</f>
        <v>#DIV/0!</v>
      </c>
      <c r="J65" s="563"/>
    </row>
    <row r="66" spans="1:10" ht="18" customHeight="1">
      <c r="A66" s="391" t="s">
        <v>728</v>
      </c>
      <c r="B66" s="382" t="s">
        <v>209</v>
      </c>
      <c r="C66" s="392" t="s">
        <v>179</v>
      </c>
      <c r="D66" s="393" t="s">
        <v>222</v>
      </c>
      <c r="E66" s="393" t="s">
        <v>637</v>
      </c>
      <c r="F66" s="393" t="s">
        <v>244</v>
      </c>
      <c r="G66" s="394">
        <v>0</v>
      </c>
      <c r="H66" s="394">
        <v>0</v>
      </c>
      <c r="I66" s="386" t="e">
        <f>H66/G66*100</f>
        <v>#DIV/0!</v>
      </c>
      <c r="J66" s="563"/>
    </row>
    <row r="67" spans="1:10" ht="24.75" customHeight="1">
      <c r="A67" s="387" t="s">
        <v>11</v>
      </c>
      <c r="B67" s="382" t="s">
        <v>209</v>
      </c>
      <c r="C67" s="388" t="s">
        <v>179</v>
      </c>
      <c r="D67" s="389" t="s">
        <v>222</v>
      </c>
      <c r="E67" s="389" t="s">
        <v>169</v>
      </c>
      <c r="F67" s="389"/>
      <c r="G67" s="545">
        <f>G69+G70+G71+G72+G73+G74+G68</f>
        <v>1925154.27</v>
      </c>
      <c r="H67" s="545">
        <f>H69+H70+H71+H72+H73+H74+H68</f>
        <v>316512.68</v>
      </c>
      <c r="I67" s="386">
        <f t="shared" si="0"/>
        <v>16.44089956489565</v>
      </c>
      <c r="J67" s="563"/>
    </row>
    <row r="68" spans="1:10" ht="16.5" customHeight="1">
      <c r="A68" s="391" t="s">
        <v>728</v>
      </c>
      <c r="B68" s="382" t="s">
        <v>209</v>
      </c>
      <c r="C68" s="392" t="s">
        <v>179</v>
      </c>
      <c r="D68" s="393" t="s">
        <v>222</v>
      </c>
      <c r="E68" s="393" t="s">
        <v>702</v>
      </c>
      <c r="F68" s="393" t="s">
        <v>244</v>
      </c>
      <c r="G68" s="394">
        <v>105000</v>
      </c>
      <c r="H68" s="394">
        <v>2486.17</v>
      </c>
      <c r="I68" s="386">
        <f>H68/G68*100</f>
        <v>2.3677809523809525</v>
      </c>
      <c r="J68" s="563"/>
    </row>
    <row r="69" spans="1:10" ht="21" customHeight="1">
      <c r="A69" s="391" t="s">
        <v>701</v>
      </c>
      <c r="B69" s="382" t="s">
        <v>209</v>
      </c>
      <c r="C69" s="392" t="s">
        <v>179</v>
      </c>
      <c r="D69" s="393" t="s">
        <v>222</v>
      </c>
      <c r="E69" s="393" t="s">
        <v>702</v>
      </c>
      <c r="F69" s="393" t="s">
        <v>703</v>
      </c>
      <c r="G69" s="394">
        <v>1820154.27</v>
      </c>
      <c r="H69" s="394">
        <v>314026.51</v>
      </c>
      <c r="I69" s="386">
        <f t="shared" si="0"/>
        <v>17.252741439328656</v>
      </c>
      <c r="J69" s="563"/>
    </row>
    <row r="70" spans="1:10" ht="20.25" customHeight="1">
      <c r="A70" s="391" t="s">
        <v>421</v>
      </c>
      <c r="B70" s="382" t="s">
        <v>209</v>
      </c>
      <c r="C70" s="392" t="s">
        <v>179</v>
      </c>
      <c r="D70" s="393" t="s">
        <v>222</v>
      </c>
      <c r="E70" s="393" t="s">
        <v>169</v>
      </c>
      <c r="F70" s="393" t="s">
        <v>420</v>
      </c>
      <c r="G70" s="394">
        <v>0</v>
      </c>
      <c r="H70" s="394">
        <v>0</v>
      </c>
      <c r="I70" s="386">
        <v>0</v>
      </c>
      <c r="J70" s="563"/>
    </row>
    <row r="71" spans="1:10" ht="27.75" customHeight="1">
      <c r="A71" s="405" t="s">
        <v>136</v>
      </c>
      <c r="B71" s="382" t="s">
        <v>209</v>
      </c>
      <c r="C71" s="392" t="s">
        <v>179</v>
      </c>
      <c r="D71" s="393" t="s">
        <v>222</v>
      </c>
      <c r="E71" s="393" t="s">
        <v>169</v>
      </c>
      <c r="F71" s="393" t="s">
        <v>383</v>
      </c>
      <c r="G71" s="394">
        <v>0</v>
      </c>
      <c r="H71" s="394">
        <v>0</v>
      </c>
      <c r="I71" s="386">
        <v>0</v>
      </c>
      <c r="J71" s="563"/>
    </row>
    <row r="72" spans="1:10" ht="20.25" customHeight="1">
      <c r="A72" s="391" t="s">
        <v>382</v>
      </c>
      <c r="B72" s="382" t="s">
        <v>209</v>
      </c>
      <c r="C72" s="392" t="s">
        <v>179</v>
      </c>
      <c r="D72" s="393" t="s">
        <v>222</v>
      </c>
      <c r="E72" s="393" t="s">
        <v>169</v>
      </c>
      <c r="F72" s="393" t="s">
        <v>385</v>
      </c>
      <c r="G72" s="394">
        <v>0</v>
      </c>
      <c r="H72" s="394">
        <v>0</v>
      </c>
      <c r="I72" s="386">
        <v>0</v>
      </c>
      <c r="J72" s="563"/>
    </row>
    <row r="73" spans="1:10" ht="19.5" customHeight="1">
      <c r="A73" s="391" t="s">
        <v>384</v>
      </c>
      <c r="B73" s="382" t="s">
        <v>209</v>
      </c>
      <c r="C73" s="392" t="s">
        <v>179</v>
      </c>
      <c r="D73" s="393" t="s">
        <v>222</v>
      </c>
      <c r="E73" s="393" t="s">
        <v>169</v>
      </c>
      <c r="F73" s="393" t="s">
        <v>386</v>
      </c>
      <c r="G73" s="394">
        <v>0</v>
      </c>
      <c r="H73" s="394">
        <v>0</v>
      </c>
      <c r="I73" s="386">
        <v>0</v>
      </c>
      <c r="J73" s="563"/>
    </row>
    <row r="74" spans="1:10" ht="16.5" customHeight="1">
      <c r="A74" s="391" t="s">
        <v>277</v>
      </c>
      <c r="B74" s="382" t="s">
        <v>209</v>
      </c>
      <c r="C74" s="392" t="s">
        <v>179</v>
      </c>
      <c r="D74" s="393" t="s">
        <v>222</v>
      </c>
      <c r="E74" s="393" t="s">
        <v>169</v>
      </c>
      <c r="F74" s="393" t="s">
        <v>278</v>
      </c>
      <c r="G74" s="394">
        <v>0</v>
      </c>
      <c r="H74" s="394">
        <v>0</v>
      </c>
      <c r="I74" s="386">
        <v>0</v>
      </c>
      <c r="J74" s="563"/>
    </row>
    <row r="75" spans="1:10" ht="27" customHeight="1">
      <c r="A75" s="387" t="s">
        <v>492</v>
      </c>
      <c r="B75" s="382" t="s">
        <v>209</v>
      </c>
      <c r="C75" s="388" t="s">
        <v>179</v>
      </c>
      <c r="D75" s="389" t="s">
        <v>222</v>
      </c>
      <c r="E75" s="389" t="s">
        <v>279</v>
      </c>
      <c r="F75" s="389"/>
      <c r="G75" s="545">
        <f>G76+G77+G78+G79+G80+G81+G82+G83</f>
        <v>7698645.73</v>
      </c>
      <c r="H75" s="545">
        <f>H76+H77+H78+H79+H80+H81+H82+H83</f>
        <v>2089100.2599999998</v>
      </c>
      <c r="I75" s="386">
        <f t="shared" si="0"/>
        <v>27.135944856628697</v>
      </c>
      <c r="J75" s="563"/>
    </row>
    <row r="76" spans="1:10" ht="19.5" customHeight="1">
      <c r="A76" s="391" t="s">
        <v>496</v>
      </c>
      <c r="B76" s="382" t="s">
        <v>209</v>
      </c>
      <c r="C76" s="392" t="s">
        <v>179</v>
      </c>
      <c r="D76" s="393" t="s">
        <v>222</v>
      </c>
      <c r="E76" s="393" t="s">
        <v>279</v>
      </c>
      <c r="F76" s="393" t="s">
        <v>387</v>
      </c>
      <c r="G76" s="394">
        <v>5208000</v>
      </c>
      <c r="H76" s="394">
        <v>1297065.48</v>
      </c>
      <c r="I76" s="386">
        <f t="shared" si="0"/>
        <v>24.90525115207373</v>
      </c>
      <c r="J76" s="563"/>
    </row>
    <row r="77" spans="1:10" ht="30.75" customHeight="1">
      <c r="A77" s="391" t="s">
        <v>498</v>
      </c>
      <c r="B77" s="382" t="s">
        <v>209</v>
      </c>
      <c r="C77" s="392" t="s">
        <v>179</v>
      </c>
      <c r="D77" s="393" t="s">
        <v>222</v>
      </c>
      <c r="E77" s="393" t="s">
        <v>279</v>
      </c>
      <c r="F77" s="393" t="s">
        <v>388</v>
      </c>
      <c r="G77" s="394">
        <v>28000</v>
      </c>
      <c r="H77" s="394">
        <v>0</v>
      </c>
      <c r="I77" s="386">
        <f t="shared" si="0"/>
        <v>0</v>
      </c>
      <c r="J77" s="563"/>
    </row>
    <row r="78" spans="1:10" ht="39" customHeight="1">
      <c r="A78" s="391" t="s">
        <v>495</v>
      </c>
      <c r="B78" s="382" t="s">
        <v>209</v>
      </c>
      <c r="C78" s="392" t="s">
        <v>179</v>
      </c>
      <c r="D78" s="393" t="s">
        <v>222</v>
      </c>
      <c r="E78" s="393" t="s">
        <v>279</v>
      </c>
      <c r="F78" s="393" t="s">
        <v>98</v>
      </c>
      <c r="G78" s="394">
        <v>1572800</v>
      </c>
      <c r="H78" s="394">
        <v>557955.23</v>
      </c>
      <c r="I78" s="386">
        <f t="shared" si="0"/>
        <v>35.47528166327569</v>
      </c>
      <c r="J78" s="563"/>
    </row>
    <row r="79" spans="1:10" ht="18" customHeight="1">
      <c r="A79" s="391" t="s">
        <v>729</v>
      </c>
      <c r="B79" s="382" t="s">
        <v>209</v>
      </c>
      <c r="C79" s="392" t="s">
        <v>179</v>
      </c>
      <c r="D79" s="393" t="s">
        <v>222</v>
      </c>
      <c r="E79" s="393" t="s">
        <v>279</v>
      </c>
      <c r="F79" s="393" t="s">
        <v>244</v>
      </c>
      <c r="G79" s="394">
        <v>734845.73</v>
      </c>
      <c r="H79" s="394">
        <v>212906.92</v>
      </c>
      <c r="I79" s="386">
        <f t="shared" si="0"/>
        <v>28.97300906953627</v>
      </c>
      <c r="J79" s="563"/>
    </row>
    <row r="80" spans="1:10" ht="29.25" customHeight="1">
      <c r="A80" s="405" t="s">
        <v>136</v>
      </c>
      <c r="B80" s="382" t="s">
        <v>209</v>
      </c>
      <c r="C80" s="392" t="s">
        <v>179</v>
      </c>
      <c r="D80" s="393" t="s">
        <v>222</v>
      </c>
      <c r="E80" s="393" t="s">
        <v>279</v>
      </c>
      <c r="F80" s="393" t="s">
        <v>383</v>
      </c>
      <c r="G80" s="394">
        <v>25000</v>
      </c>
      <c r="H80" s="394">
        <v>0</v>
      </c>
      <c r="I80" s="386">
        <f t="shared" si="0"/>
        <v>0</v>
      </c>
      <c r="J80" s="563"/>
    </row>
    <row r="81" spans="1:10" ht="18" customHeight="1">
      <c r="A81" s="391" t="s">
        <v>382</v>
      </c>
      <c r="B81" s="382" t="s">
        <v>209</v>
      </c>
      <c r="C81" s="392" t="s">
        <v>179</v>
      </c>
      <c r="D81" s="393" t="s">
        <v>222</v>
      </c>
      <c r="E81" s="393" t="s">
        <v>279</v>
      </c>
      <c r="F81" s="393" t="s">
        <v>385</v>
      </c>
      <c r="G81" s="394">
        <v>80000</v>
      </c>
      <c r="H81" s="394">
        <v>17856</v>
      </c>
      <c r="I81" s="386">
        <f t="shared" si="0"/>
        <v>22.32</v>
      </c>
      <c r="J81" s="563"/>
    </row>
    <row r="82" spans="1:10" ht="17.25" customHeight="1">
      <c r="A82" s="391" t="s">
        <v>439</v>
      </c>
      <c r="B82" s="382" t="s">
        <v>209</v>
      </c>
      <c r="C82" s="392" t="s">
        <v>179</v>
      </c>
      <c r="D82" s="393" t="s">
        <v>222</v>
      </c>
      <c r="E82" s="393" t="s">
        <v>279</v>
      </c>
      <c r="F82" s="393" t="s">
        <v>386</v>
      </c>
      <c r="G82" s="394">
        <v>30000</v>
      </c>
      <c r="H82" s="394">
        <v>1940</v>
      </c>
      <c r="I82" s="386">
        <f t="shared" si="0"/>
        <v>6.466666666666667</v>
      </c>
      <c r="J82" s="563"/>
    </row>
    <row r="83" spans="1:10" ht="15" customHeight="1">
      <c r="A83" s="391" t="s">
        <v>277</v>
      </c>
      <c r="B83" s="382" t="s">
        <v>209</v>
      </c>
      <c r="C83" s="392" t="s">
        <v>179</v>
      </c>
      <c r="D83" s="393" t="s">
        <v>222</v>
      </c>
      <c r="E83" s="393" t="s">
        <v>279</v>
      </c>
      <c r="F83" s="393" t="s">
        <v>278</v>
      </c>
      <c r="G83" s="394">
        <v>20000</v>
      </c>
      <c r="H83" s="394">
        <v>1376.63</v>
      </c>
      <c r="I83" s="386">
        <f t="shared" si="0"/>
        <v>6.8831500000000005</v>
      </c>
      <c r="J83" s="563"/>
    </row>
    <row r="84" spans="1:10" ht="15" customHeight="1">
      <c r="A84" s="387" t="s">
        <v>638</v>
      </c>
      <c r="B84" s="382" t="s">
        <v>209</v>
      </c>
      <c r="C84" s="388" t="s">
        <v>179</v>
      </c>
      <c r="D84" s="389" t="s">
        <v>222</v>
      </c>
      <c r="E84" s="389" t="s">
        <v>520</v>
      </c>
      <c r="F84" s="389"/>
      <c r="G84" s="545">
        <f>G85+G86+G87+G88+G89+G90</f>
        <v>2826000</v>
      </c>
      <c r="H84" s="545">
        <f>H85+H86+H87+H88+H89+H90</f>
        <v>768793.29</v>
      </c>
      <c r="I84" s="386">
        <f>H84/G84*100</f>
        <v>27.204291932059448</v>
      </c>
      <c r="J84" s="563"/>
    </row>
    <row r="85" spans="1:10" ht="16.5" customHeight="1">
      <c r="A85" s="391" t="s">
        <v>496</v>
      </c>
      <c r="B85" s="382" t="s">
        <v>209</v>
      </c>
      <c r="C85" s="392" t="s">
        <v>179</v>
      </c>
      <c r="D85" s="393" t="s">
        <v>222</v>
      </c>
      <c r="E85" s="393" t="s">
        <v>520</v>
      </c>
      <c r="F85" s="393" t="s">
        <v>387</v>
      </c>
      <c r="G85" s="394">
        <v>1934000</v>
      </c>
      <c r="H85" s="394">
        <v>590362.37</v>
      </c>
      <c r="I85" s="386">
        <f t="shared" si="0"/>
        <v>30.525458634953463</v>
      </c>
      <c r="J85" s="563"/>
    </row>
    <row r="86" spans="1:10" ht="28.5" customHeight="1">
      <c r="A86" s="391" t="s">
        <v>498</v>
      </c>
      <c r="B86" s="382" t="s">
        <v>209</v>
      </c>
      <c r="C86" s="392" t="s">
        <v>179</v>
      </c>
      <c r="D86" s="393" t="s">
        <v>222</v>
      </c>
      <c r="E86" s="393" t="s">
        <v>520</v>
      </c>
      <c r="F86" s="393" t="s">
        <v>388</v>
      </c>
      <c r="G86" s="394">
        <v>26943.4</v>
      </c>
      <c r="H86" s="394">
        <v>0</v>
      </c>
      <c r="I86" s="386">
        <f t="shared" si="0"/>
        <v>0</v>
      </c>
      <c r="J86" s="563"/>
    </row>
    <row r="87" spans="1:10" ht="41.25" customHeight="1">
      <c r="A87" s="391" t="s">
        <v>495</v>
      </c>
      <c r="B87" s="382" t="s">
        <v>209</v>
      </c>
      <c r="C87" s="392" t="s">
        <v>179</v>
      </c>
      <c r="D87" s="393" t="s">
        <v>222</v>
      </c>
      <c r="E87" s="393" t="s">
        <v>520</v>
      </c>
      <c r="F87" s="393" t="s">
        <v>98</v>
      </c>
      <c r="G87" s="394">
        <v>584000</v>
      </c>
      <c r="H87" s="394">
        <v>172601.92</v>
      </c>
      <c r="I87" s="386">
        <f t="shared" si="0"/>
        <v>29.555123287671236</v>
      </c>
      <c r="J87" s="563"/>
    </row>
    <row r="88" spans="1:10" ht="13.5" customHeight="1">
      <c r="A88" s="391" t="s">
        <v>729</v>
      </c>
      <c r="B88" s="382" t="s">
        <v>209</v>
      </c>
      <c r="C88" s="392" t="s">
        <v>179</v>
      </c>
      <c r="D88" s="393" t="s">
        <v>222</v>
      </c>
      <c r="E88" s="393" t="s">
        <v>520</v>
      </c>
      <c r="F88" s="393" t="s">
        <v>244</v>
      </c>
      <c r="G88" s="394">
        <v>280000</v>
      </c>
      <c r="H88" s="394">
        <v>5829</v>
      </c>
      <c r="I88" s="386">
        <f t="shared" si="0"/>
        <v>2.081785714285714</v>
      </c>
      <c r="J88" s="563"/>
    </row>
    <row r="89" spans="1:10" ht="16.5" customHeight="1">
      <c r="A89" s="391" t="s">
        <v>439</v>
      </c>
      <c r="B89" s="382" t="s">
        <v>209</v>
      </c>
      <c r="C89" s="392" t="s">
        <v>179</v>
      </c>
      <c r="D89" s="393" t="s">
        <v>222</v>
      </c>
      <c r="E89" s="393" t="s">
        <v>520</v>
      </c>
      <c r="F89" s="393" t="s">
        <v>386</v>
      </c>
      <c r="G89" s="394">
        <v>0</v>
      </c>
      <c r="H89" s="394">
        <v>0</v>
      </c>
      <c r="I89" s="386">
        <v>0</v>
      </c>
      <c r="J89" s="563"/>
    </row>
    <row r="90" spans="1:10" ht="16.5" customHeight="1">
      <c r="A90" s="391" t="s">
        <v>277</v>
      </c>
      <c r="B90" s="382" t="s">
        <v>209</v>
      </c>
      <c r="C90" s="392" t="s">
        <v>179</v>
      </c>
      <c r="D90" s="393" t="s">
        <v>222</v>
      </c>
      <c r="E90" s="393" t="s">
        <v>520</v>
      </c>
      <c r="F90" s="393" t="s">
        <v>278</v>
      </c>
      <c r="G90" s="394">
        <v>1056.6</v>
      </c>
      <c r="H90" s="394">
        <v>0</v>
      </c>
      <c r="I90" s="386">
        <f aca="true" t="shared" si="1" ref="I90:I137">H90/G90*100</f>
        <v>0</v>
      </c>
      <c r="J90" s="563"/>
    </row>
    <row r="91" spans="1:10" ht="24" customHeight="1">
      <c r="A91" s="538" t="s">
        <v>706</v>
      </c>
      <c r="B91" s="539" t="s">
        <v>33</v>
      </c>
      <c r="C91" s="540" t="s">
        <v>179</v>
      </c>
      <c r="D91" s="541" t="s">
        <v>222</v>
      </c>
      <c r="E91" s="541" t="s">
        <v>705</v>
      </c>
      <c r="F91" s="541" t="s">
        <v>33</v>
      </c>
      <c r="G91" s="552">
        <f>G92</f>
        <v>200000</v>
      </c>
      <c r="H91" s="552">
        <f>H92</f>
        <v>0</v>
      </c>
      <c r="I91" s="542">
        <f t="shared" si="1"/>
        <v>0</v>
      </c>
      <c r="J91" s="563"/>
    </row>
    <row r="92" spans="1:10" ht="16.5" customHeight="1">
      <c r="A92" s="391" t="s">
        <v>704</v>
      </c>
      <c r="B92" s="382" t="s">
        <v>209</v>
      </c>
      <c r="C92" s="392" t="s">
        <v>179</v>
      </c>
      <c r="D92" s="393" t="s">
        <v>222</v>
      </c>
      <c r="E92" s="393" t="s">
        <v>705</v>
      </c>
      <c r="F92" s="393" t="s">
        <v>244</v>
      </c>
      <c r="G92" s="394">
        <v>200000</v>
      </c>
      <c r="H92" s="394">
        <v>0</v>
      </c>
      <c r="I92" s="386">
        <f t="shared" si="1"/>
        <v>0</v>
      </c>
      <c r="J92" s="563"/>
    </row>
    <row r="93" spans="1:10" ht="28.5" customHeight="1">
      <c r="A93" s="538" t="s">
        <v>11</v>
      </c>
      <c r="B93" s="539" t="s">
        <v>33</v>
      </c>
      <c r="C93" s="540" t="s">
        <v>179</v>
      </c>
      <c r="D93" s="541" t="s">
        <v>222</v>
      </c>
      <c r="E93" s="541" t="s">
        <v>169</v>
      </c>
      <c r="F93" s="541"/>
      <c r="G93" s="561">
        <f>SUM(G94:G100)</f>
        <v>970948</v>
      </c>
      <c r="H93" s="561">
        <f>SUM(H94:H100)</f>
        <v>165972.78</v>
      </c>
      <c r="I93" s="542">
        <f>H93/G93*100</f>
        <v>17.093889683072625</v>
      </c>
      <c r="J93" s="563"/>
    </row>
    <row r="94" spans="1:10" ht="16.5" customHeight="1">
      <c r="A94" s="391" t="s">
        <v>704</v>
      </c>
      <c r="B94" s="382" t="s">
        <v>209</v>
      </c>
      <c r="C94" s="392" t="s">
        <v>179</v>
      </c>
      <c r="D94" s="393" t="s">
        <v>222</v>
      </c>
      <c r="E94" s="393" t="s">
        <v>169</v>
      </c>
      <c r="F94" s="393" t="s">
        <v>244</v>
      </c>
      <c r="G94" s="394">
        <v>341241.61</v>
      </c>
      <c r="H94" s="394">
        <v>54153.97</v>
      </c>
      <c r="I94" s="386">
        <f t="shared" si="1"/>
        <v>15.869685411459642</v>
      </c>
      <c r="J94" s="563"/>
    </row>
    <row r="95" spans="1:10" ht="16.5" customHeight="1">
      <c r="A95" s="391" t="s">
        <v>701</v>
      </c>
      <c r="B95" s="382" t="s">
        <v>209</v>
      </c>
      <c r="C95" s="392" t="s">
        <v>179</v>
      </c>
      <c r="D95" s="393" t="s">
        <v>222</v>
      </c>
      <c r="E95" s="393" t="s">
        <v>169</v>
      </c>
      <c r="F95" s="393" t="s">
        <v>703</v>
      </c>
      <c r="G95" s="394">
        <v>253758.39</v>
      </c>
      <c r="H95" s="394">
        <v>2411.58</v>
      </c>
      <c r="I95" s="386">
        <f t="shared" si="1"/>
        <v>0.9503449324375048</v>
      </c>
      <c r="J95" s="563"/>
    </row>
    <row r="96" spans="1:10" ht="16.5" customHeight="1">
      <c r="A96" s="391" t="s">
        <v>421</v>
      </c>
      <c r="B96" s="382" t="s">
        <v>209</v>
      </c>
      <c r="C96" s="392" t="s">
        <v>179</v>
      </c>
      <c r="D96" s="393" t="s">
        <v>222</v>
      </c>
      <c r="E96" s="393" t="s">
        <v>169</v>
      </c>
      <c r="F96" s="393" t="s">
        <v>420</v>
      </c>
      <c r="G96" s="394">
        <v>12800</v>
      </c>
      <c r="H96" s="394">
        <v>0</v>
      </c>
      <c r="I96" s="386">
        <f t="shared" si="1"/>
        <v>0</v>
      </c>
      <c r="J96" s="563"/>
    </row>
    <row r="97" spans="1:10" ht="25.5" customHeight="1">
      <c r="A97" s="391" t="s">
        <v>136</v>
      </c>
      <c r="B97" s="382" t="s">
        <v>209</v>
      </c>
      <c r="C97" s="392" t="s">
        <v>179</v>
      </c>
      <c r="D97" s="393" t="s">
        <v>222</v>
      </c>
      <c r="E97" s="393" t="s">
        <v>169</v>
      </c>
      <c r="F97" s="393" t="s">
        <v>383</v>
      </c>
      <c r="G97" s="394">
        <v>241548</v>
      </c>
      <c r="H97" s="394">
        <v>38738.77</v>
      </c>
      <c r="I97" s="386">
        <f t="shared" si="1"/>
        <v>16.037710931160678</v>
      </c>
      <c r="J97" s="563"/>
    </row>
    <row r="98" spans="1:10" ht="16.5" customHeight="1">
      <c r="A98" s="391" t="s">
        <v>382</v>
      </c>
      <c r="B98" s="382" t="s">
        <v>209</v>
      </c>
      <c r="C98" s="392" t="s">
        <v>179</v>
      </c>
      <c r="D98" s="393" t="s">
        <v>222</v>
      </c>
      <c r="E98" s="393" t="s">
        <v>169</v>
      </c>
      <c r="F98" s="393" t="s">
        <v>385</v>
      </c>
      <c r="G98" s="394">
        <v>1569</v>
      </c>
      <c r="H98" s="394">
        <v>1569</v>
      </c>
      <c r="I98" s="386">
        <f t="shared" si="1"/>
        <v>100</v>
      </c>
      <c r="J98" s="563"/>
    </row>
    <row r="99" spans="1:10" ht="16.5" customHeight="1">
      <c r="A99" s="391" t="s">
        <v>439</v>
      </c>
      <c r="B99" s="382" t="s">
        <v>209</v>
      </c>
      <c r="C99" s="392" t="s">
        <v>179</v>
      </c>
      <c r="D99" s="393" t="s">
        <v>222</v>
      </c>
      <c r="E99" s="393" t="s">
        <v>169</v>
      </c>
      <c r="F99" s="393" t="s">
        <v>386</v>
      </c>
      <c r="G99" s="394">
        <v>28831</v>
      </c>
      <c r="H99" s="394">
        <v>16005.9</v>
      </c>
      <c r="I99" s="386">
        <f t="shared" si="1"/>
        <v>55.516284554819464</v>
      </c>
      <c r="J99" s="563"/>
    </row>
    <row r="100" spans="1:10" ht="16.5" customHeight="1">
      <c r="A100" s="391" t="s">
        <v>277</v>
      </c>
      <c r="B100" s="382" t="s">
        <v>209</v>
      </c>
      <c r="C100" s="392" t="s">
        <v>179</v>
      </c>
      <c r="D100" s="393" t="s">
        <v>222</v>
      </c>
      <c r="E100" s="393" t="s">
        <v>169</v>
      </c>
      <c r="F100" s="393" t="s">
        <v>278</v>
      </c>
      <c r="G100" s="394">
        <v>91200</v>
      </c>
      <c r="H100" s="394">
        <v>53093.56</v>
      </c>
      <c r="I100" s="386">
        <f t="shared" si="1"/>
        <v>58.216622807017536</v>
      </c>
      <c r="J100" s="563"/>
    </row>
    <row r="101" spans="1:10" ht="21.75" customHeight="1">
      <c r="A101" s="538" t="s">
        <v>11</v>
      </c>
      <c r="B101" s="539" t="s">
        <v>33</v>
      </c>
      <c r="C101" s="540" t="s">
        <v>179</v>
      </c>
      <c r="D101" s="541" t="s">
        <v>222</v>
      </c>
      <c r="E101" s="541" t="s">
        <v>637</v>
      </c>
      <c r="F101" s="541"/>
      <c r="G101" s="569">
        <f>G102+G103</f>
        <v>88520.4</v>
      </c>
      <c r="H101" s="569">
        <f>H102+H103</f>
        <v>43520.4</v>
      </c>
      <c r="I101" s="386"/>
      <c r="J101" s="563"/>
    </row>
    <row r="102" spans="1:10" ht="16.5" customHeight="1">
      <c r="A102" s="391" t="s">
        <v>747</v>
      </c>
      <c r="B102" s="382" t="s">
        <v>209</v>
      </c>
      <c r="C102" s="392" t="s">
        <v>179</v>
      </c>
      <c r="D102" s="393" t="s">
        <v>222</v>
      </c>
      <c r="E102" s="393" t="s">
        <v>637</v>
      </c>
      <c r="F102" s="393" t="s">
        <v>244</v>
      </c>
      <c r="G102" s="570">
        <v>50000</v>
      </c>
      <c r="H102" s="394">
        <v>30000</v>
      </c>
      <c r="I102" s="386">
        <f t="shared" si="1"/>
        <v>60</v>
      </c>
      <c r="J102" s="563"/>
    </row>
    <row r="103" spans="1:10" ht="16.5" customHeight="1">
      <c r="A103" s="391" t="s">
        <v>746</v>
      </c>
      <c r="B103" s="382" t="s">
        <v>209</v>
      </c>
      <c r="C103" s="392" t="s">
        <v>179</v>
      </c>
      <c r="D103" s="393" t="s">
        <v>222</v>
      </c>
      <c r="E103" s="393" t="s">
        <v>637</v>
      </c>
      <c r="F103" s="393" t="s">
        <v>244</v>
      </c>
      <c r="G103" s="568">
        <v>38520.4</v>
      </c>
      <c r="H103" s="394">
        <v>13520.4</v>
      </c>
      <c r="I103" s="386">
        <f>H103/G103*100</f>
        <v>35.09932399455872</v>
      </c>
      <c r="J103" s="563"/>
    </row>
    <row r="104" spans="1:10" ht="21.75" customHeight="1">
      <c r="A104" s="538" t="s">
        <v>744</v>
      </c>
      <c r="B104" s="539" t="s">
        <v>33</v>
      </c>
      <c r="C104" s="540" t="s">
        <v>179</v>
      </c>
      <c r="D104" s="541" t="s">
        <v>222</v>
      </c>
      <c r="E104" s="541" t="s">
        <v>639</v>
      </c>
      <c r="F104" s="541"/>
      <c r="G104" s="571">
        <f>SUM(G105:G106)</f>
        <v>1000000</v>
      </c>
      <c r="H104" s="569">
        <f>SUM(H105:H106)</f>
        <v>155830.78999999998</v>
      </c>
      <c r="I104" s="542">
        <f t="shared" si="1"/>
        <v>15.583078999999996</v>
      </c>
      <c r="J104" s="563"/>
    </row>
    <row r="105" spans="1:10" ht="13.5" customHeight="1">
      <c r="A105" s="391" t="s">
        <v>500</v>
      </c>
      <c r="B105" s="382" t="s">
        <v>209</v>
      </c>
      <c r="C105" s="392" t="s">
        <v>179</v>
      </c>
      <c r="D105" s="393" t="s">
        <v>222</v>
      </c>
      <c r="E105" s="393" t="s">
        <v>639</v>
      </c>
      <c r="F105" s="393" t="s">
        <v>387</v>
      </c>
      <c r="G105" s="394">
        <v>768000</v>
      </c>
      <c r="H105" s="394">
        <v>110406.45</v>
      </c>
      <c r="I105" s="386">
        <f t="shared" si="1"/>
        <v>14.375839843749999</v>
      </c>
      <c r="J105" s="563"/>
    </row>
    <row r="106" spans="1:10" ht="35.25" customHeight="1">
      <c r="A106" s="391" t="s">
        <v>495</v>
      </c>
      <c r="B106" s="382" t="s">
        <v>209</v>
      </c>
      <c r="C106" s="392" t="s">
        <v>179</v>
      </c>
      <c r="D106" s="393" t="s">
        <v>222</v>
      </c>
      <c r="E106" s="393" t="s">
        <v>639</v>
      </c>
      <c r="F106" s="393" t="s">
        <v>98</v>
      </c>
      <c r="G106" s="394">
        <v>232000</v>
      </c>
      <c r="H106" s="394">
        <v>45424.34</v>
      </c>
      <c r="I106" s="386">
        <f t="shared" si="1"/>
        <v>19.579456896551722</v>
      </c>
      <c r="J106" s="563"/>
    </row>
    <row r="107" spans="1:10" ht="27.75" customHeight="1">
      <c r="A107" s="538" t="s">
        <v>745</v>
      </c>
      <c r="B107" s="539" t="s">
        <v>33</v>
      </c>
      <c r="C107" s="540" t="s">
        <v>179</v>
      </c>
      <c r="D107" s="541" t="s">
        <v>222</v>
      </c>
      <c r="E107" s="541" t="s">
        <v>743</v>
      </c>
      <c r="F107" s="541"/>
      <c r="G107" s="561">
        <f>G108</f>
        <v>5000</v>
      </c>
      <c r="H107" s="561">
        <f>H108</f>
        <v>0</v>
      </c>
      <c r="I107" s="542">
        <f>H107/G107*100</f>
        <v>0</v>
      </c>
      <c r="J107" s="563"/>
    </row>
    <row r="108" spans="1:10" ht="16.5" customHeight="1">
      <c r="A108" s="391" t="s">
        <v>704</v>
      </c>
      <c r="B108" s="382" t="s">
        <v>209</v>
      </c>
      <c r="C108" s="392" t="s">
        <v>179</v>
      </c>
      <c r="D108" s="393" t="s">
        <v>222</v>
      </c>
      <c r="E108" s="393" t="s">
        <v>743</v>
      </c>
      <c r="F108" s="393" t="s">
        <v>244</v>
      </c>
      <c r="G108" s="286">
        <v>5000</v>
      </c>
      <c r="H108" s="394">
        <v>0</v>
      </c>
      <c r="I108" s="386">
        <f t="shared" si="1"/>
        <v>0</v>
      </c>
      <c r="J108" s="563"/>
    </row>
    <row r="109" spans="1:10" ht="19.5" customHeight="1">
      <c r="A109" s="412" t="s">
        <v>234</v>
      </c>
      <c r="B109" s="413" t="s">
        <v>209</v>
      </c>
      <c r="C109" s="414" t="s">
        <v>186</v>
      </c>
      <c r="D109" s="415"/>
      <c r="E109" s="415"/>
      <c r="F109" s="415"/>
      <c r="G109" s="416">
        <f aca="true" t="shared" si="2" ref="G109:H111">G110</f>
        <v>959400</v>
      </c>
      <c r="H109" s="416">
        <f t="shared" si="2"/>
        <v>239850</v>
      </c>
      <c r="I109" s="386">
        <f t="shared" si="1"/>
        <v>25</v>
      </c>
      <c r="J109" s="563"/>
    </row>
    <row r="110" spans="1:10" ht="17.25" customHeight="1">
      <c r="A110" s="417" t="s">
        <v>235</v>
      </c>
      <c r="B110" s="382" t="s">
        <v>209</v>
      </c>
      <c r="C110" s="383" t="s">
        <v>186</v>
      </c>
      <c r="D110" s="384" t="s">
        <v>188</v>
      </c>
      <c r="E110" s="384"/>
      <c r="F110" s="384"/>
      <c r="G110" s="385">
        <f t="shared" si="2"/>
        <v>959400</v>
      </c>
      <c r="H110" s="385">
        <f t="shared" si="2"/>
        <v>239850</v>
      </c>
      <c r="I110" s="386">
        <f t="shared" si="1"/>
        <v>25</v>
      </c>
      <c r="J110" s="563"/>
    </row>
    <row r="111" spans="1:10" ht="23.25" customHeight="1">
      <c r="A111" s="397" t="s">
        <v>224</v>
      </c>
      <c r="B111" s="382" t="s">
        <v>209</v>
      </c>
      <c r="C111" s="388" t="s">
        <v>186</v>
      </c>
      <c r="D111" s="389" t="s">
        <v>188</v>
      </c>
      <c r="E111" s="389" t="s">
        <v>280</v>
      </c>
      <c r="F111" s="389"/>
      <c r="G111" s="549">
        <f t="shared" si="2"/>
        <v>959400</v>
      </c>
      <c r="H111" s="549">
        <f t="shared" si="2"/>
        <v>239850</v>
      </c>
      <c r="I111" s="386">
        <f t="shared" si="1"/>
        <v>25</v>
      </c>
      <c r="J111" s="563"/>
    </row>
    <row r="112" spans="1:10" ht="16.5" customHeight="1">
      <c r="A112" s="391" t="s">
        <v>250</v>
      </c>
      <c r="B112" s="382" t="s">
        <v>209</v>
      </c>
      <c r="C112" s="392" t="s">
        <v>186</v>
      </c>
      <c r="D112" s="393" t="s">
        <v>188</v>
      </c>
      <c r="E112" s="393" t="s">
        <v>280</v>
      </c>
      <c r="F112" s="393" t="s">
        <v>238</v>
      </c>
      <c r="G112" s="394">
        <v>959400</v>
      </c>
      <c r="H112" s="394">
        <v>239850</v>
      </c>
      <c r="I112" s="386">
        <f t="shared" si="1"/>
        <v>25</v>
      </c>
      <c r="J112" s="563"/>
    </row>
    <row r="113" spans="1:10" ht="27" customHeight="1">
      <c r="A113" s="412" t="s">
        <v>424</v>
      </c>
      <c r="B113" s="413" t="s">
        <v>33</v>
      </c>
      <c r="C113" s="414" t="s">
        <v>188</v>
      </c>
      <c r="D113" s="418"/>
      <c r="E113" s="418"/>
      <c r="F113" s="418"/>
      <c r="G113" s="416">
        <f>G114</f>
        <v>199778.87</v>
      </c>
      <c r="H113" s="416">
        <f>H114</f>
        <v>56278.87</v>
      </c>
      <c r="I113" s="386">
        <f t="shared" si="1"/>
        <v>28.170581803771345</v>
      </c>
      <c r="J113" s="563"/>
    </row>
    <row r="114" spans="1:10" ht="27" customHeight="1">
      <c r="A114" s="419" t="s">
        <v>425</v>
      </c>
      <c r="B114" s="382" t="s">
        <v>33</v>
      </c>
      <c r="C114" s="420" t="s">
        <v>188</v>
      </c>
      <c r="D114" s="420" t="s">
        <v>211</v>
      </c>
      <c r="E114" s="389"/>
      <c r="F114" s="389"/>
      <c r="G114" s="385">
        <f>G115+G117+G119</f>
        <v>199778.87</v>
      </c>
      <c r="H114" s="385">
        <f>H115+H117+H119</f>
        <v>56278.87</v>
      </c>
      <c r="I114" s="385">
        <f>I115+I117+I119</f>
        <v>101.07142857142857</v>
      </c>
      <c r="J114" s="563"/>
    </row>
    <row r="115" spans="1:10" ht="26.25" customHeight="1">
      <c r="A115" s="421" t="s">
        <v>707</v>
      </c>
      <c r="B115" s="382" t="s">
        <v>33</v>
      </c>
      <c r="C115" s="404" t="s">
        <v>188</v>
      </c>
      <c r="D115" s="404" t="s">
        <v>211</v>
      </c>
      <c r="E115" s="389" t="s">
        <v>519</v>
      </c>
      <c r="F115" s="393"/>
      <c r="G115" s="546">
        <f>G116</f>
        <v>54778.87</v>
      </c>
      <c r="H115" s="546">
        <f>H116</f>
        <v>54778.87</v>
      </c>
      <c r="I115" s="386">
        <f t="shared" si="1"/>
        <v>100</v>
      </c>
      <c r="J115" s="563"/>
    </row>
    <row r="116" spans="1:10" ht="14.25" customHeight="1">
      <c r="A116" s="391" t="s">
        <v>704</v>
      </c>
      <c r="B116" s="382" t="s">
        <v>209</v>
      </c>
      <c r="C116" s="393" t="s">
        <v>188</v>
      </c>
      <c r="D116" s="393" t="s">
        <v>211</v>
      </c>
      <c r="E116" s="393" t="s">
        <v>519</v>
      </c>
      <c r="F116" s="393" t="s">
        <v>244</v>
      </c>
      <c r="G116" s="394">
        <v>54778.87</v>
      </c>
      <c r="H116" s="394">
        <v>54778.87</v>
      </c>
      <c r="I116" s="386">
        <f t="shared" si="1"/>
        <v>100</v>
      </c>
      <c r="J116" s="563"/>
    </row>
    <row r="117" spans="1:10" ht="28.5" customHeight="1">
      <c r="A117" s="421" t="s">
        <v>730</v>
      </c>
      <c r="B117" s="382" t="s">
        <v>33</v>
      </c>
      <c r="C117" s="404" t="s">
        <v>188</v>
      </c>
      <c r="D117" s="404" t="s">
        <v>211</v>
      </c>
      <c r="E117" s="389" t="s">
        <v>423</v>
      </c>
      <c r="F117" s="393"/>
      <c r="G117" s="546">
        <f>G118</f>
        <v>140000</v>
      </c>
      <c r="H117" s="546">
        <f>H118</f>
        <v>1500</v>
      </c>
      <c r="I117" s="386">
        <f>H117/G117*100</f>
        <v>1.0714285714285714</v>
      </c>
      <c r="J117" s="563"/>
    </row>
    <row r="118" spans="1:10" ht="18" customHeight="1">
      <c r="A118" s="391" t="s">
        <v>704</v>
      </c>
      <c r="B118" s="382" t="s">
        <v>209</v>
      </c>
      <c r="C118" s="393" t="s">
        <v>188</v>
      </c>
      <c r="D118" s="393" t="s">
        <v>211</v>
      </c>
      <c r="E118" s="393" t="s">
        <v>423</v>
      </c>
      <c r="F118" s="393" t="s">
        <v>244</v>
      </c>
      <c r="G118" s="394">
        <v>140000</v>
      </c>
      <c r="H118" s="394">
        <v>1500</v>
      </c>
      <c r="I118" s="386">
        <f>H118/G118*100</f>
        <v>1.0714285714285714</v>
      </c>
      <c r="J118" s="563"/>
    </row>
    <row r="119" spans="1:10" ht="43.5" customHeight="1">
      <c r="A119" s="406" t="s">
        <v>733</v>
      </c>
      <c r="B119" s="382" t="s">
        <v>33</v>
      </c>
      <c r="C119" s="404" t="s">
        <v>188</v>
      </c>
      <c r="D119" s="404" t="s">
        <v>211</v>
      </c>
      <c r="E119" s="389" t="s">
        <v>732</v>
      </c>
      <c r="F119" s="393"/>
      <c r="G119" s="546">
        <f>G120</f>
        <v>5000</v>
      </c>
      <c r="H119" s="546">
        <f>H120</f>
        <v>0</v>
      </c>
      <c r="I119" s="422">
        <f>I120</f>
        <v>0</v>
      </c>
      <c r="J119" s="563"/>
    </row>
    <row r="120" spans="1:10" ht="18.75" customHeight="1">
      <c r="A120" s="391" t="s">
        <v>704</v>
      </c>
      <c r="B120" s="382" t="s">
        <v>209</v>
      </c>
      <c r="C120" s="393" t="s">
        <v>188</v>
      </c>
      <c r="D120" s="393" t="s">
        <v>211</v>
      </c>
      <c r="E120" s="393" t="s">
        <v>731</v>
      </c>
      <c r="F120" s="393" t="s">
        <v>244</v>
      </c>
      <c r="G120" s="394">
        <v>5000</v>
      </c>
      <c r="H120" s="394">
        <v>0</v>
      </c>
      <c r="I120" s="386">
        <f aca="true" t="shared" si="3" ref="I120:I126">H120/G120*100</f>
        <v>0</v>
      </c>
      <c r="J120" s="563"/>
    </row>
    <row r="121" spans="1:10" ht="17.25" customHeight="1">
      <c r="A121" s="412" t="s">
        <v>205</v>
      </c>
      <c r="B121" s="413" t="s">
        <v>209</v>
      </c>
      <c r="C121" s="414" t="s">
        <v>189</v>
      </c>
      <c r="D121" s="418"/>
      <c r="E121" s="418"/>
      <c r="F121" s="418"/>
      <c r="G121" s="416">
        <f>G122+G127+G133+G130</f>
        <v>541000</v>
      </c>
      <c r="H121" s="416">
        <f>H122+H127+H133+H130</f>
        <v>0</v>
      </c>
      <c r="I121" s="386">
        <f t="shared" si="3"/>
        <v>0</v>
      </c>
      <c r="J121" s="563"/>
    </row>
    <row r="122" spans="1:10" ht="17.25" customHeight="1">
      <c r="A122" s="423" t="s">
        <v>217</v>
      </c>
      <c r="B122" s="382" t="s">
        <v>209</v>
      </c>
      <c r="C122" s="420" t="s">
        <v>189</v>
      </c>
      <c r="D122" s="420" t="s">
        <v>179</v>
      </c>
      <c r="E122" s="389"/>
      <c r="F122" s="393"/>
      <c r="G122" s="385">
        <f>G123</f>
        <v>0</v>
      </c>
      <c r="H122" s="385">
        <f>H123</f>
        <v>0</v>
      </c>
      <c r="I122" s="386" t="e">
        <f t="shared" si="3"/>
        <v>#DIV/0!</v>
      </c>
      <c r="J122" s="563"/>
    </row>
    <row r="123" spans="1:10" ht="24" customHeight="1">
      <c r="A123" s="421" t="s">
        <v>218</v>
      </c>
      <c r="B123" s="382" t="s">
        <v>209</v>
      </c>
      <c r="C123" s="404" t="s">
        <v>189</v>
      </c>
      <c r="D123" s="404" t="s">
        <v>179</v>
      </c>
      <c r="E123" s="404" t="s">
        <v>479</v>
      </c>
      <c r="F123" s="404"/>
      <c r="G123" s="553">
        <f>G124+G125+G126</f>
        <v>0</v>
      </c>
      <c r="H123" s="553">
        <f>H124+H125+H126</f>
        <v>0</v>
      </c>
      <c r="I123" s="386" t="e">
        <f t="shared" si="3"/>
        <v>#DIV/0!</v>
      </c>
      <c r="J123" s="563"/>
    </row>
    <row r="124" spans="1:10" ht="16.5" customHeight="1">
      <c r="A124" s="391" t="s">
        <v>496</v>
      </c>
      <c r="B124" s="382" t="s">
        <v>209</v>
      </c>
      <c r="C124" s="424" t="s">
        <v>189</v>
      </c>
      <c r="D124" s="424" t="s">
        <v>179</v>
      </c>
      <c r="E124" s="393" t="s">
        <v>479</v>
      </c>
      <c r="F124" s="424" t="s">
        <v>387</v>
      </c>
      <c r="G124" s="394">
        <v>0</v>
      </c>
      <c r="H124" s="394">
        <v>0</v>
      </c>
      <c r="I124" s="386" t="e">
        <f t="shared" si="3"/>
        <v>#DIV/0!</v>
      </c>
      <c r="J124" s="563"/>
    </row>
    <row r="125" spans="1:10" ht="24" customHeight="1">
      <c r="A125" s="391" t="s">
        <v>495</v>
      </c>
      <c r="B125" s="382" t="s">
        <v>209</v>
      </c>
      <c r="C125" s="424" t="s">
        <v>189</v>
      </c>
      <c r="D125" s="424" t="s">
        <v>179</v>
      </c>
      <c r="E125" s="393" t="s">
        <v>479</v>
      </c>
      <c r="F125" s="393" t="s">
        <v>98</v>
      </c>
      <c r="G125" s="394">
        <v>0</v>
      </c>
      <c r="H125" s="394">
        <v>0</v>
      </c>
      <c r="I125" s="386" t="e">
        <f t="shared" si="3"/>
        <v>#DIV/0!</v>
      </c>
      <c r="J125" s="563"/>
    </row>
    <row r="126" spans="1:10" ht="16.5" customHeight="1">
      <c r="A126" s="391" t="s">
        <v>704</v>
      </c>
      <c r="B126" s="382" t="s">
        <v>209</v>
      </c>
      <c r="C126" s="393" t="s">
        <v>189</v>
      </c>
      <c r="D126" s="393" t="s">
        <v>179</v>
      </c>
      <c r="E126" s="393" t="s">
        <v>479</v>
      </c>
      <c r="F126" s="393" t="s">
        <v>244</v>
      </c>
      <c r="G126" s="394">
        <v>0</v>
      </c>
      <c r="H126" s="394">
        <v>0</v>
      </c>
      <c r="I126" s="386" t="e">
        <f t="shared" si="3"/>
        <v>#DIV/0!</v>
      </c>
      <c r="J126" s="563"/>
    </row>
    <row r="127" spans="1:10" ht="15" customHeight="1">
      <c r="A127" s="425" t="s">
        <v>12</v>
      </c>
      <c r="B127" s="382" t="s">
        <v>209</v>
      </c>
      <c r="C127" s="384" t="s">
        <v>189</v>
      </c>
      <c r="D127" s="384" t="s">
        <v>185</v>
      </c>
      <c r="E127" s="384"/>
      <c r="F127" s="384"/>
      <c r="G127" s="385">
        <f>G128</f>
        <v>341000</v>
      </c>
      <c r="H127" s="385">
        <f>H128</f>
        <v>0</v>
      </c>
      <c r="I127" s="386">
        <f t="shared" si="1"/>
        <v>0</v>
      </c>
      <c r="J127" s="563"/>
    </row>
    <row r="128" spans="1:10" ht="50.25" customHeight="1">
      <c r="A128" s="397" t="s">
        <v>257</v>
      </c>
      <c r="B128" s="382" t="s">
        <v>33</v>
      </c>
      <c r="C128" s="389" t="s">
        <v>189</v>
      </c>
      <c r="D128" s="389" t="s">
        <v>185</v>
      </c>
      <c r="E128" s="404" t="s">
        <v>281</v>
      </c>
      <c r="F128" s="389"/>
      <c r="G128" s="549">
        <f>G129</f>
        <v>341000</v>
      </c>
      <c r="H128" s="390">
        <f>H129</f>
        <v>0</v>
      </c>
      <c r="I128" s="386">
        <f t="shared" si="1"/>
        <v>0</v>
      </c>
      <c r="J128" s="563"/>
    </row>
    <row r="129" spans="1:10" ht="15" customHeight="1">
      <c r="A129" s="391" t="s">
        <v>704</v>
      </c>
      <c r="B129" s="382" t="s">
        <v>209</v>
      </c>
      <c r="C129" s="393" t="s">
        <v>189</v>
      </c>
      <c r="D129" s="393" t="s">
        <v>185</v>
      </c>
      <c r="E129" s="393" t="s">
        <v>281</v>
      </c>
      <c r="F129" s="393" t="s">
        <v>244</v>
      </c>
      <c r="G129" s="394">
        <v>341000</v>
      </c>
      <c r="H129" s="394">
        <v>0</v>
      </c>
      <c r="I129" s="386">
        <f t="shared" si="1"/>
        <v>0</v>
      </c>
      <c r="J129" s="563"/>
    </row>
    <row r="130" spans="1:10" ht="18" customHeight="1">
      <c r="A130" s="425" t="s">
        <v>164</v>
      </c>
      <c r="B130" s="382" t="s">
        <v>209</v>
      </c>
      <c r="C130" s="384" t="s">
        <v>189</v>
      </c>
      <c r="D130" s="384" t="s">
        <v>182</v>
      </c>
      <c r="E130" s="384"/>
      <c r="F130" s="384"/>
      <c r="G130" s="385">
        <f>G131</f>
        <v>0</v>
      </c>
      <c r="H130" s="385">
        <f>H131</f>
        <v>0</v>
      </c>
      <c r="I130" s="386" t="e">
        <f>H130/G130*100</f>
        <v>#DIV/0!</v>
      </c>
      <c r="J130" s="563"/>
    </row>
    <row r="131" spans="1:10" ht="51" customHeight="1">
      <c r="A131" s="397" t="s">
        <v>640</v>
      </c>
      <c r="B131" s="382" t="s">
        <v>209</v>
      </c>
      <c r="C131" s="389" t="s">
        <v>189</v>
      </c>
      <c r="D131" s="389" t="s">
        <v>182</v>
      </c>
      <c r="E131" s="404" t="s">
        <v>641</v>
      </c>
      <c r="F131" s="389"/>
      <c r="G131" s="549">
        <f>G132</f>
        <v>0</v>
      </c>
      <c r="H131" s="390">
        <f>H132</f>
        <v>0</v>
      </c>
      <c r="I131" s="386" t="e">
        <f>H131/G131*100</f>
        <v>#DIV/0!</v>
      </c>
      <c r="J131" s="563"/>
    </row>
    <row r="132" spans="1:10" ht="45.75" customHeight="1">
      <c r="A132" s="391" t="s">
        <v>345</v>
      </c>
      <c r="B132" s="382" t="s">
        <v>209</v>
      </c>
      <c r="C132" s="393" t="s">
        <v>189</v>
      </c>
      <c r="D132" s="393" t="s">
        <v>182</v>
      </c>
      <c r="E132" s="393" t="s">
        <v>642</v>
      </c>
      <c r="F132" s="393" t="s">
        <v>346</v>
      </c>
      <c r="G132" s="394">
        <v>0</v>
      </c>
      <c r="H132" s="394">
        <v>0</v>
      </c>
      <c r="I132" s="386" t="e">
        <f>H132/G132*100</f>
        <v>#DIV/0!</v>
      </c>
      <c r="J132" s="563"/>
    </row>
    <row r="133" spans="1:10" ht="19.5" customHeight="1">
      <c r="A133" s="425" t="s">
        <v>216</v>
      </c>
      <c r="B133" s="382" t="s">
        <v>209</v>
      </c>
      <c r="C133" s="384" t="s">
        <v>189</v>
      </c>
      <c r="D133" s="384" t="s">
        <v>183</v>
      </c>
      <c r="E133" s="384"/>
      <c r="F133" s="384"/>
      <c r="G133" s="385">
        <f>G134</f>
        <v>200000</v>
      </c>
      <c r="H133" s="385">
        <f>H134</f>
        <v>0</v>
      </c>
      <c r="I133" s="386">
        <f t="shared" si="1"/>
        <v>0</v>
      </c>
      <c r="J133" s="563"/>
    </row>
    <row r="134" spans="1:10" ht="28.5" customHeight="1">
      <c r="A134" s="427" t="s">
        <v>738</v>
      </c>
      <c r="B134" s="428" t="s">
        <v>209</v>
      </c>
      <c r="C134" s="429" t="s">
        <v>189</v>
      </c>
      <c r="D134" s="429" t="s">
        <v>183</v>
      </c>
      <c r="E134" s="430" t="s">
        <v>737</v>
      </c>
      <c r="F134" s="429"/>
      <c r="G134" s="431">
        <f>G135</f>
        <v>200000</v>
      </c>
      <c r="H134" s="431">
        <f>H135</f>
        <v>0</v>
      </c>
      <c r="I134" s="386">
        <f t="shared" si="1"/>
        <v>0</v>
      </c>
      <c r="J134" s="563"/>
    </row>
    <row r="135" spans="1:10" ht="39" customHeight="1">
      <c r="A135" s="432" t="s">
        <v>736</v>
      </c>
      <c r="B135" s="433" t="s">
        <v>209</v>
      </c>
      <c r="C135" s="434" t="s">
        <v>189</v>
      </c>
      <c r="D135" s="434" t="s">
        <v>183</v>
      </c>
      <c r="E135" s="434" t="s">
        <v>735</v>
      </c>
      <c r="F135" s="434"/>
      <c r="G135" s="564">
        <f>G136+G137</f>
        <v>200000</v>
      </c>
      <c r="H135" s="435">
        <f>H136+H137</f>
        <v>0</v>
      </c>
      <c r="I135" s="386">
        <f t="shared" si="1"/>
        <v>0</v>
      </c>
      <c r="J135" s="565"/>
    </row>
    <row r="136" spans="1:10" ht="53.25" customHeight="1">
      <c r="A136" s="405" t="s">
        <v>117</v>
      </c>
      <c r="B136" s="436" t="s">
        <v>209</v>
      </c>
      <c r="C136" s="436" t="s">
        <v>189</v>
      </c>
      <c r="D136" s="436" t="s">
        <v>183</v>
      </c>
      <c r="E136" s="436" t="s">
        <v>735</v>
      </c>
      <c r="F136" s="436" t="s">
        <v>154</v>
      </c>
      <c r="G136" s="394">
        <v>96000</v>
      </c>
      <c r="H136" s="394">
        <v>0</v>
      </c>
      <c r="I136" s="386">
        <f t="shared" si="1"/>
        <v>0</v>
      </c>
      <c r="J136" s="563"/>
    </row>
    <row r="137" spans="1:10" ht="53.25" customHeight="1">
      <c r="A137" s="405" t="s">
        <v>734</v>
      </c>
      <c r="B137" s="436" t="s">
        <v>209</v>
      </c>
      <c r="C137" s="436" t="s">
        <v>189</v>
      </c>
      <c r="D137" s="436" t="s">
        <v>183</v>
      </c>
      <c r="E137" s="436" t="s">
        <v>735</v>
      </c>
      <c r="F137" s="436" t="s">
        <v>493</v>
      </c>
      <c r="G137" s="394">
        <v>104000</v>
      </c>
      <c r="H137" s="394">
        <v>0</v>
      </c>
      <c r="I137" s="386">
        <f t="shared" si="1"/>
        <v>0</v>
      </c>
      <c r="J137" s="563"/>
    </row>
    <row r="138" spans="1:10" ht="12.75" customHeight="1">
      <c r="A138" s="437" t="s">
        <v>643</v>
      </c>
      <c r="B138" s="438" t="s">
        <v>209</v>
      </c>
      <c r="C138" s="418" t="s">
        <v>185</v>
      </c>
      <c r="D138" s="439"/>
      <c r="E138" s="439"/>
      <c r="F138" s="418"/>
      <c r="G138" s="440">
        <f>G139+G174+G166</f>
        <v>293598300</v>
      </c>
      <c r="H138" s="440">
        <f>H139+H174+H166</f>
        <v>62034692</v>
      </c>
      <c r="I138" s="386">
        <f>H138/G138*100</f>
        <v>21.129104630374222</v>
      </c>
      <c r="J138" s="563"/>
    </row>
    <row r="139" spans="1:10" ht="11.25" customHeight="1">
      <c r="A139" s="381" t="s">
        <v>165</v>
      </c>
      <c r="B139" s="382" t="s">
        <v>209</v>
      </c>
      <c r="C139" s="384" t="s">
        <v>185</v>
      </c>
      <c r="D139" s="384" t="s">
        <v>179</v>
      </c>
      <c r="E139" s="415"/>
      <c r="F139" s="415"/>
      <c r="G139" s="385">
        <f>G140+G142+G151+G156+G158+G163+G144+G154+G148+G146+G160</f>
        <v>247455800</v>
      </c>
      <c r="H139" s="385">
        <f>H140+H142+H151+H156+H158+H163+H144+H154+H148+H146+H160</f>
        <v>61922091.86</v>
      </c>
      <c r="I139" s="386">
        <f>H139/G139*100</f>
        <v>25.023495856633794</v>
      </c>
      <c r="J139" s="563"/>
    </row>
    <row r="140" spans="1:10" ht="62.25" customHeight="1">
      <c r="A140" s="387" t="s">
        <v>533</v>
      </c>
      <c r="B140" s="382" t="s">
        <v>209</v>
      </c>
      <c r="C140" s="389" t="s">
        <v>185</v>
      </c>
      <c r="D140" s="389" t="s">
        <v>179</v>
      </c>
      <c r="E140" s="389" t="s">
        <v>426</v>
      </c>
      <c r="F140" s="393"/>
      <c r="G140" s="549">
        <f>G141</f>
        <v>0</v>
      </c>
      <c r="H140" s="390">
        <f>H141</f>
        <v>0</v>
      </c>
      <c r="I140" s="386" t="e">
        <f>H140/G140*100</f>
        <v>#DIV/0!</v>
      </c>
      <c r="J140" s="563"/>
    </row>
    <row r="141" spans="1:10" ht="43.5" customHeight="1">
      <c r="A141" s="391" t="s">
        <v>345</v>
      </c>
      <c r="B141" s="382" t="s">
        <v>209</v>
      </c>
      <c r="C141" s="393" t="s">
        <v>185</v>
      </c>
      <c r="D141" s="393" t="s">
        <v>179</v>
      </c>
      <c r="E141" s="393" t="s">
        <v>426</v>
      </c>
      <c r="F141" s="393" t="s">
        <v>346</v>
      </c>
      <c r="G141" s="394">
        <v>0</v>
      </c>
      <c r="H141" s="394">
        <v>0</v>
      </c>
      <c r="I141" s="386" t="e">
        <f>H141/G141*100</f>
        <v>#DIV/0!</v>
      </c>
      <c r="J141" s="563"/>
    </row>
    <row r="142" spans="1:10" ht="24.75" customHeight="1">
      <c r="A142" s="387" t="s">
        <v>428</v>
      </c>
      <c r="B142" s="382" t="s">
        <v>209</v>
      </c>
      <c r="C142" s="389" t="s">
        <v>185</v>
      </c>
      <c r="D142" s="389" t="s">
        <v>179</v>
      </c>
      <c r="E142" s="389" t="s">
        <v>427</v>
      </c>
      <c r="F142" s="393"/>
      <c r="G142" s="549">
        <f>G143</f>
        <v>0</v>
      </c>
      <c r="H142" s="390">
        <f>H143</f>
        <v>0</v>
      </c>
      <c r="I142" s="386" t="e">
        <f aca="true" t="shared" si="4" ref="I142:I205">H142/G142*100</f>
        <v>#DIV/0!</v>
      </c>
      <c r="J142" s="563"/>
    </row>
    <row r="143" spans="1:10" ht="16.5" customHeight="1">
      <c r="A143" s="391" t="s">
        <v>729</v>
      </c>
      <c r="B143" s="382" t="s">
        <v>209</v>
      </c>
      <c r="C143" s="393" t="s">
        <v>185</v>
      </c>
      <c r="D143" s="393" t="s">
        <v>179</v>
      </c>
      <c r="E143" s="393" t="s">
        <v>427</v>
      </c>
      <c r="F143" s="393" t="s">
        <v>244</v>
      </c>
      <c r="G143" s="394">
        <v>0</v>
      </c>
      <c r="H143" s="394">
        <v>0</v>
      </c>
      <c r="I143" s="386" t="e">
        <f t="shared" si="4"/>
        <v>#DIV/0!</v>
      </c>
      <c r="J143" s="563"/>
    </row>
    <row r="144" spans="1:10" ht="36.75" customHeight="1">
      <c r="A144" s="387" t="s">
        <v>644</v>
      </c>
      <c r="B144" s="382" t="s">
        <v>209</v>
      </c>
      <c r="C144" s="389" t="s">
        <v>185</v>
      </c>
      <c r="D144" s="389" t="s">
        <v>179</v>
      </c>
      <c r="E144" s="389" t="s">
        <v>645</v>
      </c>
      <c r="F144" s="393"/>
      <c r="G144" s="549">
        <f>G145</f>
        <v>0</v>
      </c>
      <c r="H144" s="390">
        <f>H145</f>
        <v>0</v>
      </c>
      <c r="I144" s="386" t="e">
        <f t="shared" si="4"/>
        <v>#DIV/0!</v>
      </c>
      <c r="J144" s="563"/>
    </row>
    <row r="145" spans="1:10" ht="18.75" customHeight="1">
      <c r="A145" s="391" t="s">
        <v>704</v>
      </c>
      <c r="B145" s="382" t="s">
        <v>209</v>
      </c>
      <c r="C145" s="393" t="s">
        <v>185</v>
      </c>
      <c r="D145" s="393" t="s">
        <v>179</v>
      </c>
      <c r="E145" s="393" t="s">
        <v>645</v>
      </c>
      <c r="F145" s="393" t="s">
        <v>244</v>
      </c>
      <c r="G145" s="394">
        <v>0</v>
      </c>
      <c r="H145" s="394">
        <v>0</v>
      </c>
      <c r="I145" s="386" t="e">
        <f t="shared" si="4"/>
        <v>#DIV/0!</v>
      </c>
      <c r="J145" s="563"/>
    </row>
    <row r="146" spans="1:10" ht="26.25" customHeight="1">
      <c r="A146" s="406" t="s">
        <v>646</v>
      </c>
      <c r="B146" s="407" t="s">
        <v>33</v>
      </c>
      <c r="C146" s="409" t="s">
        <v>185</v>
      </c>
      <c r="D146" s="409" t="s">
        <v>179</v>
      </c>
      <c r="E146" s="409" t="s">
        <v>647</v>
      </c>
      <c r="F146" s="409"/>
      <c r="G146" s="554">
        <f>G147</f>
        <v>0</v>
      </c>
      <c r="H146" s="410">
        <f>H147</f>
        <v>0</v>
      </c>
      <c r="I146" s="386" t="e">
        <f t="shared" si="4"/>
        <v>#DIV/0!</v>
      </c>
      <c r="J146" s="563"/>
    </row>
    <row r="147" spans="1:10" ht="18" customHeight="1">
      <c r="A147" s="391" t="s">
        <v>729</v>
      </c>
      <c r="B147" s="382" t="s">
        <v>209</v>
      </c>
      <c r="C147" s="393" t="s">
        <v>185</v>
      </c>
      <c r="D147" s="393" t="s">
        <v>179</v>
      </c>
      <c r="E147" s="393" t="s">
        <v>647</v>
      </c>
      <c r="F147" s="393" t="s">
        <v>244</v>
      </c>
      <c r="G147" s="394">
        <v>0</v>
      </c>
      <c r="H147" s="394">
        <v>0</v>
      </c>
      <c r="I147" s="386" t="e">
        <f t="shared" si="4"/>
        <v>#DIV/0!</v>
      </c>
      <c r="J147" s="563"/>
    </row>
    <row r="148" spans="1:10" ht="37.5" customHeight="1">
      <c r="A148" s="406" t="s">
        <v>648</v>
      </c>
      <c r="B148" s="407" t="s">
        <v>33</v>
      </c>
      <c r="C148" s="409" t="s">
        <v>185</v>
      </c>
      <c r="D148" s="409" t="s">
        <v>179</v>
      </c>
      <c r="E148" s="409" t="s">
        <v>649</v>
      </c>
      <c r="F148" s="409"/>
      <c r="G148" s="554">
        <f>G149+G150</f>
        <v>0</v>
      </c>
      <c r="H148" s="410">
        <f>H149+H150</f>
        <v>0</v>
      </c>
      <c r="I148" s="386" t="e">
        <f t="shared" si="4"/>
        <v>#DIV/0!</v>
      </c>
      <c r="J148" s="563"/>
    </row>
    <row r="149" spans="1:10" ht="21" customHeight="1">
      <c r="A149" s="391" t="s">
        <v>729</v>
      </c>
      <c r="B149" s="382" t="s">
        <v>209</v>
      </c>
      <c r="C149" s="393" t="s">
        <v>185</v>
      </c>
      <c r="D149" s="393" t="s">
        <v>179</v>
      </c>
      <c r="E149" s="393" t="s">
        <v>649</v>
      </c>
      <c r="F149" s="393" t="s">
        <v>244</v>
      </c>
      <c r="G149" s="394">
        <v>0</v>
      </c>
      <c r="H149" s="394">
        <v>0</v>
      </c>
      <c r="I149" s="386" t="e">
        <f t="shared" si="4"/>
        <v>#DIV/0!</v>
      </c>
      <c r="J149" s="563"/>
    </row>
    <row r="150" spans="1:10" ht="15" customHeight="1">
      <c r="A150" s="391" t="s">
        <v>223</v>
      </c>
      <c r="B150" s="382" t="s">
        <v>209</v>
      </c>
      <c r="C150" s="393" t="s">
        <v>185</v>
      </c>
      <c r="D150" s="393" t="s">
        <v>179</v>
      </c>
      <c r="E150" s="393" t="s">
        <v>649</v>
      </c>
      <c r="F150" s="393" t="s">
        <v>400</v>
      </c>
      <c r="G150" s="394">
        <v>0</v>
      </c>
      <c r="H150" s="394">
        <v>0</v>
      </c>
      <c r="I150" s="386" t="e">
        <f t="shared" si="4"/>
        <v>#DIV/0!</v>
      </c>
      <c r="J150" s="563"/>
    </row>
    <row r="151" spans="1:10" ht="18" customHeight="1">
      <c r="A151" s="387" t="s">
        <v>282</v>
      </c>
      <c r="B151" s="382" t="s">
        <v>209</v>
      </c>
      <c r="C151" s="389" t="s">
        <v>185</v>
      </c>
      <c r="D151" s="389" t="s">
        <v>179</v>
      </c>
      <c r="E151" s="389" t="s">
        <v>283</v>
      </c>
      <c r="F151" s="393"/>
      <c r="G151" s="545">
        <f>G152+G153</f>
        <v>196000</v>
      </c>
      <c r="H151" s="545">
        <f>H152+H153</f>
        <v>0</v>
      </c>
      <c r="I151" s="386">
        <f t="shared" si="4"/>
        <v>0</v>
      </c>
      <c r="J151" s="563"/>
    </row>
    <row r="152" spans="1:10" ht="16.5" customHeight="1">
      <c r="A152" s="391" t="s">
        <v>729</v>
      </c>
      <c r="B152" s="382" t="s">
        <v>209</v>
      </c>
      <c r="C152" s="393" t="s">
        <v>185</v>
      </c>
      <c r="D152" s="393" t="s">
        <v>179</v>
      </c>
      <c r="E152" s="393" t="s">
        <v>283</v>
      </c>
      <c r="F152" s="393" t="s">
        <v>244</v>
      </c>
      <c r="G152" s="394">
        <v>196000</v>
      </c>
      <c r="H152" s="394">
        <v>0</v>
      </c>
      <c r="I152" s="386">
        <f t="shared" si="4"/>
        <v>0</v>
      </c>
      <c r="J152" s="563"/>
    </row>
    <row r="153" spans="1:10" ht="27" customHeight="1">
      <c r="A153" s="391" t="s">
        <v>408</v>
      </c>
      <c r="B153" s="382" t="s">
        <v>209</v>
      </c>
      <c r="C153" s="393" t="s">
        <v>185</v>
      </c>
      <c r="D153" s="393" t="s">
        <v>179</v>
      </c>
      <c r="E153" s="393" t="s">
        <v>283</v>
      </c>
      <c r="F153" s="393" t="s">
        <v>14</v>
      </c>
      <c r="G153" s="394">
        <v>0</v>
      </c>
      <c r="H153" s="394">
        <v>0</v>
      </c>
      <c r="I153" s="386">
        <v>0</v>
      </c>
      <c r="J153" s="563"/>
    </row>
    <row r="154" spans="1:10" ht="18" customHeight="1">
      <c r="A154" s="387" t="s">
        <v>282</v>
      </c>
      <c r="B154" s="382" t="s">
        <v>209</v>
      </c>
      <c r="C154" s="389" t="s">
        <v>185</v>
      </c>
      <c r="D154" s="389" t="s">
        <v>179</v>
      </c>
      <c r="E154" s="389" t="s">
        <v>650</v>
      </c>
      <c r="F154" s="393"/>
      <c r="G154" s="560">
        <f>G155</f>
        <v>0</v>
      </c>
      <c r="H154" s="560">
        <f>H155</f>
        <v>0</v>
      </c>
      <c r="I154" s="386" t="e">
        <f>H154/G154*100</f>
        <v>#DIV/0!</v>
      </c>
      <c r="J154" s="563"/>
    </row>
    <row r="155" spans="1:10" ht="13.5" customHeight="1">
      <c r="A155" s="391" t="s">
        <v>729</v>
      </c>
      <c r="B155" s="382" t="s">
        <v>209</v>
      </c>
      <c r="C155" s="393" t="s">
        <v>185</v>
      </c>
      <c r="D155" s="393" t="s">
        <v>179</v>
      </c>
      <c r="E155" s="393" t="s">
        <v>650</v>
      </c>
      <c r="F155" s="393" t="s">
        <v>244</v>
      </c>
      <c r="G155" s="394">
        <v>0</v>
      </c>
      <c r="H155" s="394">
        <v>0</v>
      </c>
      <c r="I155" s="386" t="e">
        <f>H155/G155*100</f>
        <v>#DIV/0!</v>
      </c>
      <c r="J155" s="563"/>
    </row>
    <row r="156" spans="1:10" ht="15" customHeight="1">
      <c r="A156" s="387" t="s">
        <v>409</v>
      </c>
      <c r="B156" s="382" t="s">
        <v>209</v>
      </c>
      <c r="C156" s="389" t="s">
        <v>185</v>
      </c>
      <c r="D156" s="389" t="s">
        <v>179</v>
      </c>
      <c r="E156" s="389" t="s">
        <v>284</v>
      </c>
      <c r="F156" s="393"/>
      <c r="G156" s="545">
        <f>G157</f>
        <v>1700000</v>
      </c>
      <c r="H156" s="545">
        <f>H157</f>
        <v>145957.86</v>
      </c>
      <c r="I156" s="386">
        <f t="shared" si="4"/>
        <v>8.585756470588235</v>
      </c>
      <c r="J156" s="563"/>
    </row>
    <row r="157" spans="1:10" ht="17.25" customHeight="1">
      <c r="A157" s="391" t="s">
        <v>729</v>
      </c>
      <c r="B157" s="382" t="s">
        <v>209</v>
      </c>
      <c r="C157" s="393" t="s">
        <v>185</v>
      </c>
      <c r="D157" s="393" t="s">
        <v>179</v>
      </c>
      <c r="E157" s="393" t="s">
        <v>284</v>
      </c>
      <c r="F157" s="393" t="s">
        <v>244</v>
      </c>
      <c r="G157" s="394">
        <v>1700000</v>
      </c>
      <c r="H157" s="394">
        <v>145957.86</v>
      </c>
      <c r="I157" s="386">
        <f t="shared" si="4"/>
        <v>8.585756470588235</v>
      </c>
      <c r="J157" s="563"/>
    </row>
    <row r="158" spans="1:10" ht="27.75" customHeight="1">
      <c r="A158" s="387" t="s">
        <v>430</v>
      </c>
      <c r="B158" s="382" t="s">
        <v>209</v>
      </c>
      <c r="C158" s="389" t="s">
        <v>185</v>
      </c>
      <c r="D158" s="389" t="s">
        <v>179</v>
      </c>
      <c r="E158" s="389" t="s">
        <v>429</v>
      </c>
      <c r="F158" s="393"/>
      <c r="G158" s="545">
        <f>G159</f>
        <v>0</v>
      </c>
      <c r="H158" s="545">
        <f>H159</f>
        <v>0</v>
      </c>
      <c r="I158" s="386" t="e">
        <f t="shared" si="4"/>
        <v>#DIV/0!</v>
      </c>
      <c r="J158" s="563"/>
    </row>
    <row r="159" spans="1:10" ht="28.5" customHeight="1">
      <c r="A159" s="391" t="s">
        <v>390</v>
      </c>
      <c r="B159" s="382" t="s">
        <v>209</v>
      </c>
      <c r="C159" s="393" t="s">
        <v>185</v>
      </c>
      <c r="D159" s="393" t="s">
        <v>179</v>
      </c>
      <c r="E159" s="393" t="s">
        <v>429</v>
      </c>
      <c r="F159" s="393" t="s">
        <v>244</v>
      </c>
      <c r="G159" s="394">
        <v>0</v>
      </c>
      <c r="H159" s="394">
        <v>0</v>
      </c>
      <c r="I159" s="386" t="e">
        <f t="shared" si="4"/>
        <v>#DIV/0!</v>
      </c>
      <c r="J159" s="563"/>
    </row>
    <row r="160" spans="1:10" ht="49.5" customHeight="1">
      <c r="A160" s="387" t="s">
        <v>708</v>
      </c>
      <c r="B160" s="382" t="s">
        <v>209</v>
      </c>
      <c r="C160" s="389" t="s">
        <v>185</v>
      </c>
      <c r="D160" s="389" t="s">
        <v>179</v>
      </c>
      <c r="E160" s="389" t="s">
        <v>536</v>
      </c>
      <c r="F160" s="393"/>
      <c r="G160" s="554">
        <f>G161+G162</f>
        <v>243122200</v>
      </c>
      <c r="H160" s="554">
        <f>H161+H162</f>
        <v>61158372.66</v>
      </c>
      <c r="I160" s="386">
        <f>H160/G160*100</f>
        <v>25.155404426251486</v>
      </c>
      <c r="J160" s="563"/>
    </row>
    <row r="161" spans="1:10" ht="30" customHeight="1">
      <c r="A161" s="391" t="s">
        <v>408</v>
      </c>
      <c r="B161" s="382" t="s">
        <v>209</v>
      </c>
      <c r="C161" s="393" t="s">
        <v>185</v>
      </c>
      <c r="D161" s="393" t="s">
        <v>179</v>
      </c>
      <c r="E161" s="393" t="s">
        <v>536</v>
      </c>
      <c r="F161" s="393" t="s">
        <v>14</v>
      </c>
      <c r="G161" s="394">
        <v>13966000</v>
      </c>
      <c r="H161" s="394">
        <v>0</v>
      </c>
      <c r="I161" s="386">
        <f>H161/G161*100</f>
        <v>0</v>
      </c>
      <c r="J161" s="563"/>
    </row>
    <row r="162" spans="1:10" ht="28.5" customHeight="1">
      <c r="A162" s="391" t="s">
        <v>432</v>
      </c>
      <c r="B162" s="382" t="s">
        <v>209</v>
      </c>
      <c r="C162" s="393" t="s">
        <v>185</v>
      </c>
      <c r="D162" s="393" t="s">
        <v>179</v>
      </c>
      <c r="E162" s="393" t="s">
        <v>536</v>
      </c>
      <c r="F162" s="393" t="s">
        <v>347</v>
      </c>
      <c r="G162" s="394">
        <v>229156200</v>
      </c>
      <c r="H162" s="394">
        <v>61158372.66</v>
      </c>
      <c r="I162" s="386">
        <f>H162/G162*100</f>
        <v>26.68850882498488</v>
      </c>
      <c r="J162" s="563"/>
    </row>
    <row r="163" spans="1:10" ht="39" customHeight="1">
      <c r="A163" s="387" t="s">
        <v>535</v>
      </c>
      <c r="B163" s="382" t="s">
        <v>209</v>
      </c>
      <c r="C163" s="389" t="s">
        <v>185</v>
      </c>
      <c r="D163" s="389" t="s">
        <v>179</v>
      </c>
      <c r="E163" s="389" t="s">
        <v>534</v>
      </c>
      <c r="F163" s="393"/>
      <c r="G163" s="554">
        <f>G164+G165</f>
        <v>2437600</v>
      </c>
      <c r="H163" s="554">
        <f>H164+H165</f>
        <v>617761.34</v>
      </c>
      <c r="I163" s="386">
        <f t="shared" si="4"/>
        <v>25.34301526091237</v>
      </c>
      <c r="J163" s="563"/>
    </row>
    <row r="164" spans="1:10" ht="29.25" customHeight="1">
      <c r="A164" s="391" t="s">
        <v>408</v>
      </c>
      <c r="B164" s="382" t="s">
        <v>209</v>
      </c>
      <c r="C164" s="393" t="s">
        <v>185</v>
      </c>
      <c r="D164" s="393" t="s">
        <v>179</v>
      </c>
      <c r="E164" s="393" t="s">
        <v>534</v>
      </c>
      <c r="F164" s="393" t="s">
        <v>14</v>
      </c>
      <c r="G164" s="394">
        <v>141100</v>
      </c>
      <c r="H164" s="394">
        <v>0</v>
      </c>
      <c r="I164" s="386">
        <f>H164/G164*100</f>
        <v>0</v>
      </c>
      <c r="J164" s="563"/>
    </row>
    <row r="165" spans="1:10" ht="32.25" customHeight="1">
      <c r="A165" s="391" t="s">
        <v>432</v>
      </c>
      <c r="B165" s="382" t="s">
        <v>209</v>
      </c>
      <c r="C165" s="393" t="s">
        <v>185</v>
      </c>
      <c r="D165" s="393" t="s">
        <v>179</v>
      </c>
      <c r="E165" s="393" t="s">
        <v>534</v>
      </c>
      <c r="F165" s="393" t="s">
        <v>347</v>
      </c>
      <c r="G165" s="394">
        <v>2296500</v>
      </c>
      <c r="H165" s="394">
        <v>617761.34</v>
      </c>
      <c r="I165" s="386">
        <f t="shared" si="4"/>
        <v>26.900123666448945</v>
      </c>
      <c r="J165" s="563"/>
    </row>
    <row r="166" spans="1:10" ht="15" customHeight="1">
      <c r="A166" s="441" t="s">
        <v>431</v>
      </c>
      <c r="B166" s="382" t="s">
        <v>209</v>
      </c>
      <c r="C166" s="442" t="s">
        <v>185</v>
      </c>
      <c r="D166" s="442" t="s">
        <v>186</v>
      </c>
      <c r="E166" s="389"/>
      <c r="F166" s="442"/>
      <c r="G166" s="385">
        <f>G167+G169+G172</f>
        <v>37876500</v>
      </c>
      <c r="H166" s="385">
        <f>H167+H169+H172</f>
        <v>20000</v>
      </c>
      <c r="I166" s="386">
        <f t="shared" si="4"/>
        <v>0.05280318931263448</v>
      </c>
      <c r="J166" s="563"/>
    </row>
    <row r="167" spans="1:10" ht="58.5" customHeight="1">
      <c r="A167" s="387" t="s">
        <v>533</v>
      </c>
      <c r="B167" s="382" t="s">
        <v>209</v>
      </c>
      <c r="C167" s="443" t="s">
        <v>185</v>
      </c>
      <c r="D167" s="443" t="s">
        <v>186</v>
      </c>
      <c r="E167" s="389" t="s">
        <v>426</v>
      </c>
      <c r="F167" s="443"/>
      <c r="G167" s="549">
        <f>G168</f>
        <v>37776500</v>
      </c>
      <c r="H167" s="549">
        <f>H168</f>
        <v>0</v>
      </c>
      <c r="I167" s="386">
        <f t="shared" si="4"/>
        <v>0</v>
      </c>
      <c r="J167" s="563"/>
    </row>
    <row r="168" spans="1:10" ht="30" customHeight="1">
      <c r="A168" s="391" t="s">
        <v>432</v>
      </c>
      <c r="B168" s="382" t="s">
        <v>209</v>
      </c>
      <c r="C168" s="424" t="s">
        <v>185</v>
      </c>
      <c r="D168" s="424" t="s">
        <v>186</v>
      </c>
      <c r="E168" s="393" t="s">
        <v>426</v>
      </c>
      <c r="F168" s="424" t="s">
        <v>347</v>
      </c>
      <c r="G168" s="394">
        <v>37776500</v>
      </c>
      <c r="H168" s="394">
        <v>0</v>
      </c>
      <c r="I168" s="386">
        <f t="shared" si="4"/>
        <v>0</v>
      </c>
      <c r="J168" s="563"/>
    </row>
    <row r="169" spans="1:10" ht="46.5" customHeight="1">
      <c r="A169" s="387" t="s">
        <v>473</v>
      </c>
      <c r="B169" s="382" t="s">
        <v>209</v>
      </c>
      <c r="C169" s="443" t="s">
        <v>185</v>
      </c>
      <c r="D169" s="443" t="s">
        <v>186</v>
      </c>
      <c r="E169" s="389" t="s">
        <v>651</v>
      </c>
      <c r="F169" s="443"/>
      <c r="G169" s="549">
        <f>G171+G170</f>
        <v>0</v>
      </c>
      <c r="H169" s="549">
        <f>H171+H170</f>
        <v>0</v>
      </c>
      <c r="I169" s="386" t="e">
        <f t="shared" si="4"/>
        <v>#DIV/0!</v>
      </c>
      <c r="J169" s="563"/>
    </row>
    <row r="170" spans="1:10" ht="32.25" customHeight="1">
      <c r="A170" s="391" t="s">
        <v>480</v>
      </c>
      <c r="B170" s="382" t="s">
        <v>209</v>
      </c>
      <c r="C170" s="424" t="s">
        <v>185</v>
      </c>
      <c r="D170" s="424" t="s">
        <v>186</v>
      </c>
      <c r="E170" s="393" t="s">
        <v>651</v>
      </c>
      <c r="F170" s="424" t="s">
        <v>476</v>
      </c>
      <c r="G170" s="394">
        <v>0</v>
      </c>
      <c r="H170" s="394">
        <v>0</v>
      </c>
      <c r="I170" s="386" t="e">
        <f t="shared" si="4"/>
        <v>#DIV/0!</v>
      </c>
      <c r="J170" s="563"/>
    </row>
    <row r="171" spans="1:10" ht="29.25" customHeight="1">
      <c r="A171" s="391" t="s">
        <v>390</v>
      </c>
      <c r="B171" s="382" t="s">
        <v>209</v>
      </c>
      <c r="C171" s="424" t="s">
        <v>185</v>
      </c>
      <c r="D171" s="424" t="s">
        <v>186</v>
      </c>
      <c r="E171" s="393" t="s">
        <v>651</v>
      </c>
      <c r="F171" s="424" t="s">
        <v>244</v>
      </c>
      <c r="G171" s="394">
        <v>0</v>
      </c>
      <c r="H171" s="394">
        <v>0</v>
      </c>
      <c r="I171" s="386">
        <v>0</v>
      </c>
      <c r="J171" s="563"/>
    </row>
    <row r="172" spans="1:10" ht="15.75" customHeight="1">
      <c r="A172" s="387" t="s">
        <v>434</v>
      </c>
      <c r="B172" s="382" t="s">
        <v>33</v>
      </c>
      <c r="C172" s="443" t="s">
        <v>185</v>
      </c>
      <c r="D172" s="443" t="s">
        <v>186</v>
      </c>
      <c r="E172" s="389" t="s">
        <v>433</v>
      </c>
      <c r="F172" s="443"/>
      <c r="G172" s="545">
        <f>G173</f>
        <v>100000</v>
      </c>
      <c r="H172" s="545">
        <f>H173</f>
        <v>20000</v>
      </c>
      <c r="I172" s="386">
        <f>H172/G172*100</f>
        <v>20</v>
      </c>
      <c r="J172" s="563"/>
    </row>
    <row r="173" spans="1:10" ht="17.25" customHeight="1">
      <c r="A173" s="391" t="s">
        <v>704</v>
      </c>
      <c r="B173" s="382" t="s">
        <v>209</v>
      </c>
      <c r="C173" s="424" t="s">
        <v>185</v>
      </c>
      <c r="D173" s="424" t="s">
        <v>186</v>
      </c>
      <c r="E173" s="393" t="s">
        <v>433</v>
      </c>
      <c r="F173" s="424" t="s">
        <v>244</v>
      </c>
      <c r="G173" s="394">
        <v>100000</v>
      </c>
      <c r="H173" s="394">
        <v>20000</v>
      </c>
      <c r="I173" s="386">
        <f>H173/G173*100</f>
        <v>20</v>
      </c>
      <c r="J173" s="563"/>
    </row>
    <row r="174" spans="1:10" ht="12" customHeight="1">
      <c r="A174" s="441" t="s">
        <v>160</v>
      </c>
      <c r="B174" s="382" t="s">
        <v>209</v>
      </c>
      <c r="C174" s="442" t="s">
        <v>185</v>
      </c>
      <c r="D174" s="442" t="s">
        <v>188</v>
      </c>
      <c r="E174" s="389"/>
      <c r="F174" s="442"/>
      <c r="G174" s="385">
        <f>G195+G179+G175+G177+G181+G183+G185+G187+G189+G197+G199+G191+G193+G201</f>
        <v>8266000</v>
      </c>
      <c r="H174" s="385">
        <f>H195+H179+H175+H177+H181+H183+H185+H187+H189+H197+H199+H191+H193+H201</f>
        <v>92600.14</v>
      </c>
      <c r="I174" s="386">
        <f>H174/G174*100</f>
        <v>1.1202533268812</v>
      </c>
      <c r="J174" s="563"/>
    </row>
    <row r="175" spans="1:10" ht="27" customHeight="1">
      <c r="A175" s="406" t="s">
        <v>506</v>
      </c>
      <c r="B175" s="382" t="s">
        <v>209</v>
      </c>
      <c r="C175" s="443" t="s">
        <v>185</v>
      </c>
      <c r="D175" s="444" t="s">
        <v>188</v>
      </c>
      <c r="E175" s="404" t="s">
        <v>344</v>
      </c>
      <c r="F175" s="443"/>
      <c r="G175" s="549">
        <f>G176</f>
        <v>0</v>
      </c>
      <c r="H175" s="390">
        <f>H176</f>
        <v>0</v>
      </c>
      <c r="I175" s="386" t="e">
        <f>H175/G175*100</f>
        <v>#DIV/0!</v>
      </c>
      <c r="J175" s="563"/>
    </row>
    <row r="176" spans="1:10" ht="39.75" customHeight="1">
      <c r="A176" s="391" t="s">
        <v>345</v>
      </c>
      <c r="B176" s="382" t="s">
        <v>209</v>
      </c>
      <c r="C176" s="424" t="s">
        <v>185</v>
      </c>
      <c r="D176" s="424" t="s">
        <v>188</v>
      </c>
      <c r="E176" s="393" t="s">
        <v>344</v>
      </c>
      <c r="F176" s="424" t="s">
        <v>346</v>
      </c>
      <c r="G176" s="394">
        <v>0</v>
      </c>
      <c r="H176" s="394">
        <v>0</v>
      </c>
      <c r="I176" s="386" t="e">
        <f>H176/G176*100</f>
        <v>#DIV/0!</v>
      </c>
      <c r="J176" s="563"/>
    </row>
    <row r="177" spans="1:10" ht="16.5" customHeight="1">
      <c r="A177" s="406" t="s">
        <v>652</v>
      </c>
      <c r="B177" s="382" t="s">
        <v>209</v>
      </c>
      <c r="C177" s="443" t="s">
        <v>185</v>
      </c>
      <c r="D177" s="444" t="s">
        <v>188</v>
      </c>
      <c r="E177" s="404" t="s">
        <v>653</v>
      </c>
      <c r="F177" s="443"/>
      <c r="G177" s="549">
        <f>G178</f>
        <v>0</v>
      </c>
      <c r="H177" s="390">
        <f>H178</f>
        <v>0</v>
      </c>
      <c r="I177" s="386" t="e">
        <f t="shared" si="4"/>
        <v>#DIV/0!</v>
      </c>
      <c r="J177" s="563"/>
    </row>
    <row r="178" spans="1:10" ht="39.75" customHeight="1">
      <c r="A178" s="391" t="s">
        <v>345</v>
      </c>
      <c r="B178" s="382" t="s">
        <v>209</v>
      </c>
      <c r="C178" s="424" t="s">
        <v>185</v>
      </c>
      <c r="D178" s="424" t="s">
        <v>188</v>
      </c>
      <c r="E178" s="393" t="s">
        <v>653</v>
      </c>
      <c r="F178" s="424" t="s">
        <v>346</v>
      </c>
      <c r="G178" s="394">
        <v>0</v>
      </c>
      <c r="H178" s="394">
        <v>0</v>
      </c>
      <c r="I178" s="386" t="e">
        <f t="shared" si="4"/>
        <v>#DIV/0!</v>
      </c>
      <c r="J178" s="563"/>
    </row>
    <row r="179" spans="1:10" ht="29.25" customHeight="1">
      <c r="A179" s="387" t="s">
        <v>472</v>
      </c>
      <c r="B179" s="382" t="s">
        <v>209</v>
      </c>
      <c r="C179" s="389" t="s">
        <v>185</v>
      </c>
      <c r="D179" s="389" t="s">
        <v>188</v>
      </c>
      <c r="E179" s="404" t="s">
        <v>471</v>
      </c>
      <c r="F179" s="393"/>
      <c r="G179" s="549">
        <f>G180</f>
        <v>0</v>
      </c>
      <c r="H179" s="390">
        <f>H180</f>
        <v>0</v>
      </c>
      <c r="I179" s="386" t="e">
        <f t="shared" si="4"/>
        <v>#DIV/0!</v>
      </c>
      <c r="J179" s="563"/>
    </row>
    <row r="180" spans="1:10" ht="18.75" customHeight="1">
      <c r="A180" s="391" t="s">
        <v>470</v>
      </c>
      <c r="B180" s="382" t="s">
        <v>209</v>
      </c>
      <c r="C180" s="393" t="s">
        <v>185</v>
      </c>
      <c r="D180" s="393" t="s">
        <v>188</v>
      </c>
      <c r="E180" s="393" t="s">
        <v>471</v>
      </c>
      <c r="F180" s="393" t="s">
        <v>400</v>
      </c>
      <c r="G180" s="394">
        <v>0</v>
      </c>
      <c r="H180" s="394">
        <v>0</v>
      </c>
      <c r="I180" s="386" t="e">
        <f t="shared" si="4"/>
        <v>#DIV/0!</v>
      </c>
      <c r="J180" s="563"/>
    </row>
    <row r="181" spans="1:10" ht="38.25" customHeight="1">
      <c r="A181" s="387" t="s">
        <v>654</v>
      </c>
      <c r="B181" s="382" t="s">
        <v>209</v>
      </c>
      <c r="C181" s="389" t="s">
        <v>185</v>
      </c>
      <c r="D181" s="389" t="s">
        <v>188</v>
      </c>
      <c r="E181" s="404" t="s">
        <v>655</v>
      </c>
      <c r="F181" s="393"/>
      <c r="G181" s="549">
        <f>G182</f>
        <v>0</v>
      </c>
      <c r="H181" s="390">
        <f>H182</f>
        <v>0</v>
      </c>
      <c r="I181" s="386" t="e">
        <f t="shared" si="4"/>
        <v>#DIV/0!</v>
      </c>
      <c r="J181" s="563"/>
    </row>
    <row r="182" spans="1:10" ht="18.75" customHeight="1">
      <c r="A182" s="391" t="s">
        <v>470</v>
      </c>
      <c r="B182" s="382" t="s">
        <v>209</v>
      </c>
      <c r="C182" s="393" t="s">
        <v>185</v>
      </c>
      <c r="D182" s="393" t="s">
        <v>188</v>
      </c>
      <c r="E182" s="393" t="s">
        <v>655</v>
      </c>
      <c r="F182" s="393" t="s">
        <v>400</v>
      </c>
      <c r="G182" s="394">
        <v>0</v>
      </c>
      <c r="H182" s="394">
        <v>0</v>
      </c>
      <c r="I182" s="386" t="e">
        <f t="shared" si="4"/>
        <v>#DIV/0!</v>
      </c>
      <c r="J182" s="563"/>
    </row>
    <row r="183" spans="1:10" ht="35.25" customHeight="1">
      <c r="A183" s="387" t="s">
        <v>709</v>
      </c>
      <c r="B183" s="382" t="s">
        <v>209</v>
      </c>
      <c r="C183" s="389" t="s">
        <v>185</v>
      </c>
      <c r="D183" s="389" t="s">
        <v>188</v>
      </c>
      <c r="E183" s="404" t="s">
        <v>710</v>
      </c>
      <c r="F183" s="393"/>
      <c r="G183" s="549">
        <f>G184</f>
        <v>6500000</v>
      </c>
      <c r="H183" s="390">
        <f>H184</f>
        <v>0</v>
      </c>
      <c r="I183" s="386">
        <f t="shared" si="4"/>
        <v>0</v>
      </c>
      <c r="J183" s="563"/>
    </row>
    <row r="184" spans="1:10" ht="18.75" customHeight="1">
      <c r="A184" s="391" t="s">
        <v>470</v>
      </c>
      <c r="B184" s="382" t="s">
        <v>209</v>
      </c>
      <c r="C184" s="393" t="s">
        <v>185</v>
      </c>
      <c r="D184" s="393" t="s">
        <v>188</v>
      </c>
      <c r="E184" s="393" t="s">
        <v>710</v>
      </c>
      <c r="F184" s="393" t="s">
        <v>400</v>
      </c>
      <c r="G184" s="394">
        <v>6500000</v>
      </c>
      <c r="H184" s="394">
        <v>0</v>
      </c>
      <c r="I184" s="386">
        <f t="shared" si="4"/>
        <v>0</v>
      </c>
      <c r="J184" s="563"/>
    </row>
    <row r="185" spans="1:10" ht="37.5" customHeight="1">
      <c r="A185" s="387" t="s">
        <v>401</v>
      </c>
      <c r="B185" s="382" t="s">
        <v>209</v>
      </c>
      <c r="C185" s="389" t="s">
        <v>185</v>
      </c>
      <c r="D185" s="389" t="s">
        <v>188</v>
      </c>
      <c r="E185" s="404" t="s">
        <v>399</v>
      </c>
      <c r="F185" s="393"/>
      <c r="G185" s="545">
        <f>G186</f>
        <v>0</v>
      </c>
      <c r="H185" s="390">
        <f>H186</f>
        <v>0</v>
      </c>
      <c r="I185" s="386" t="e">
        <f t="shared" si="4"/>
        <v>#DIV/0!</v>
      </c>
      <c r="J185" s="563"/>
    </row>
    <row r="186" spans="1:10" ht="18.75" customHeight="1">
      <c r="A186" s="391" t="s">
        <v>470</v>
      </c>
      <c r="B186" s="382" t="s">
        <v>209</v>
      </c>
      <c r="C186" s="393" t="s">
        <v>185</v>
      </c>
      <c r="D186" s="393" t="s">
        <v>188</v>
      </c>
      <c r="E186" s="393" t="s">
        <v>399</v>
      </c>
      <c r="F186" s="393" t="s">
        <v>400</v>
      </c>
      <c r="G186" s="394">
        <v>0</v>
      </c>
      <c r="H186" s="394">
        <v>0</v>
      </c>
      <c r="I186" s="386" t="e">
        <f t="shared" si="4"/>
        <v>#DIV/0!</v>
      </c>
      <c r="J186" s="563"/>
    </row>
    <row r="187" spans="1:10" ht="23.25" customHeight="1">
      <c r="A187" s="387" t="s">
        <v>656</v>
      </c>
      <c r="B187" s="382" t="s">
        <v>209</v>
      </c>
      <c r="C187" s="389" t="s">
        <v>185</v>
      </c>
      <c r="D187" s="389" t="s">
        <v>188</v>
      </c>
      <c r="E187" s="404" t="s">
        <v>657</v>
      </c>
      <c r="F187" s="393"/>
      <c r="G187" s="545">
        <f>G188</f>
        <v>0</v>
      </c>
      <c r="H187" s="390">
        <f>H188</f>
        <v>0</v>
      </c>
      <c r="I187" s="386" t="e">
        <f t="shared" si="4"/>
        <v>#DIV/0!</v>
      </c>
      <c r="J187" s="563"/>
    </row>
    <row r="188" spans="1:10" ht="18.75" customHeight="1">
      <c r="A188" s="391" t="s">
        <v>470</v>
      </c>
      <c r="B188" s="382" t="s">
        <v>209</v>
      </c>
      <c r="C188" s="393" t="s">
        <v>185</v>
      </c>
      <c r="D188" s="393" t="s">
        <v>188</v>
      </c>
      <c r="E188" s="393" t="s">
        <v>657</v>
      </c>
      <c r="F188" s="393" t="s">
        <v>400</v>
      </c>
      <c r="G188" s="394">
        <v>0</v>
      </c>
      <c r="H188" s="394">
        <v>0</v>
      </c>
      <c r="I188" s="386" t="e">
        <f t="shared" si="4"/>
        <v>#DIV/0!</v>
      </c>
      <c r="J188" s="563"/>
    </row>
    <row r="189" spans="1:10" ht="26.25" customHeight="1">
      <c r="A189" s="387" t="s">
        <v>658</v>
      </c>
      <c r="B189" s="382" t="s">
        <v>209</v>
      </c>
      <c r="C189" s="389" t="s">
        <v>185</v>
      </c>
      <c r="D189" s="389" t="s">
        <v>188</v>
      </c>
      <c r="E189" s="404" t="s">
        <v>659</v>
      </c>
      <c r="F189" s="393"/>
      <c r="G189" s="545">
        <f>G190</f>
        <v>0</v>
      </c>
      <c r="H189" s="390">
        <f>H190</f>
        <v>0</v>
      </c>
      <c r="I189" s="386" t="e">
        <f t="shared" si="4"/>
        <v>#DIV/0!</v>
      </c>
      <c r="J189" s="563"/>
    </row>
    <row r="190" spans="1:10" ht="18.75" customHeight="1">
      <c r="A190" s="391" t="s">
        <v>470</v>
      </c>
      <c r="B190" s="382" t="s">
        <v>209</v>
      </c>
      <c r="C190" s="393" t="s">
        <v>185</v>
      </c>
      <c r="D190" s="393" t="s">
        <v>188</v>
      </c>
      <c r="E190" s="393" t="s">
        <v>659</v>
      </c>
      <c r="F190" s="393" t="s">
        <v>400</v>
      </c>
      <c r="G190" s="394">
        <v>0</v>
      </c>
      <c r="H190" s="394">
        <v>0</v>
      </c>
      <c r="I190" s="386" t="e">
        <f t="shared" si="4"/>
        <v>#DIV/0!</v>
      </c>
      <c r="J190" s="563"/>
    </row>
    <row r="191" spans="1:10" ht="24" customHeight="1">
      <c r="A191" s="397" t="s">
        <v>487</v>
      </c>
      <c r="B191" s="445" t="s">
        <v>33</v>
      </c>
      <c r="C191" s="404" t="s">
        <v>185</v>
      </c>
      <c r="D191" s="404" t="s">
        <v>188</v>
      </c>
      <c r="E191" s="404" t="s">
        <v>660</v>
      </c>
      <c r="F191" s="404"/>
      <c r="G191" s="553">
        <f>G192</f>
        <v>0</v>
      </c>
      <c r="H191" s="422">
        <f>H192</f>
        <v>0</v>
      </c>
      <c r="I191" s="386" t="e">
        <f t="shared" si="4"/>
        <v>#DIV/0!</v>
      </c>
      <c r="J191" s="563"/>
    </row>
    <row r="192" spans="1:10" ht="16.5" customHeight="1">
      <c r="A192" s="391" t="s">
        <v>704</v>
      </c>
      <c r="B192" s="382" t="s">
        <v>209</v>
      </c>
      <c r="C192" s="393" t="s">
        <v>185</v>
      </c>
      <c r="D192" s="393" t="s">
        <v>188</v>
      </c>
      <c r="E192" s="393" t="s">
        <v>660</v>
      </c>
      <c r="F192" s="393" t="s">
        <v>244</v>
      </c>
      <c r="G192" s="394">
        <v>0</v>
      </c>
      <c r="H192" s="394">
        <v>0</v>
      </c>
      <c r="I192" s="386" t="e">
        <f t="shared" si="4"/>
        <v>#DIV/0!</v>
      </c>
      <c r="J192" s="563"/>
    </row>
    <row r="193" spans="1:10" ht="21.75" customHeight="1">
      <c r="A193" s="397" t="s">
        <v>661</v>
      </c>
      <c r="B193" s="445" t="s">
        <v>33</v>
      </c>
      <c r="C193" s="404" t="s">
        <v>185</v>
      </c>
      <c r="D193" s="404" t="s">
        <v>188</v>
      </c>
      <c r="E193" s="404" t="s">
        <v>647</v>
      </c>
      <c r="F193" s="404"/>
      <c r="G193" s="553">
        <f>G194</f>
        <v>0</v>
      </c>
      <c r="H193" s="422">
        <f>H194</f>
        <v>0</v>
      </c>
      <c r="I193" s="446" t="e">
        <f>H193/G193*100</f>
        <v>#DIV/0!</v>
      </c>
      <c r="J193" s="563"/>
    </row>
    <row r="194" spans="1:10" ht="18.75" customHeight="1">
      <c r="A194" s="391" t="s">
        <v>470</v>
      </c>
      <c r="B194" s="382" t="s">
        <v>209</v>
      </c>
      <c r="C194" s="393" t="s">
        <v>185</v>
      </c>
      <c r="D194" s="393" t="s">
        <v>188</v>
      </c>
      <c r="E194" s="393" t="s">
        <v>647</v>
      </c>
      <c r="F194" s="393" t="s">
        <v>244</v>
      </c>
      <c r="G194" s="394">
        <v>0</v>
      </c>
      <c r="H194" s="394">
        <v>0</v>
      </c>
      <c r="I194" s="386" t="e">
        <f>H194/G194*100</f>
        <v>#DIV/0!</v>
      </c>
      <c r="J194" s="563"/>
    </row>
    <row r="195" spans="1:10" ht="24" customHeight="1">
      <c r="A195" s="397" t="s">
        <v>662</v>
      </c>
      <c r="B195" s="382" t="s">
        <v>209</v>
      </c>
      <c r="C195" s="443" t="s">
        <v>185</v>
      </c>
      <c r="D195" s="443" t="s">
        <v>188</v>
      </c>
      <c r="E195" s="404" t="s">
        <v>663</v>
      </c>
      <c r="F195" s="443"/>
      <c r="G195" s="545">
        <f>G196</f>
        <v>500000</v>
      </c>
      <c r="H195" s="545">
        <f>H196</f>
        <v>0</v>
      </c>
      <c r="I195" s="386">
        <f t="shared" si="4"/>
        <v>0</v>
      </c>
      <c r="J195" s="563"/>
    </row>
    <row r="196" spans="1:10" ht="18" customHeight="1">
      <c r="A196" s="391" t="s">
        <v>729</v>
      </c>
      <c r="B196" s="382" t="s">
        <v>209</v>
      </c>
      <c r="C196" s="424" t="s">
        <v>185</v>
      </c>
      <c r="D196" s="424" t="s">
        <v>188</v>
      </c>
      <c r="E196" s="393" t="s">
        <v>663</v>
      </c>
      <c r="F196" s="424" t="s">
        <v>244</v>
      </c>
      <c r="G196" s="394">
        <v>500000</v>
      </c>
      <c r="H196" s="394">
        <v>0</v>
      </c>
      <c r="I196" s="386">
        <f t="shared" si="4"/>
        <v>0</v>
      </c>
      <c r="J196" s="563"/>
    </row>
    <row r="197" spans="1:10" ht="36" customHeight="1">
      <c r="A197" s="397" t="s">
        <v>664</v>
      </c>
      <c r="B197" s="382" t="s">
        <v>209</v>
      </c>
      <c r="C197" s="443" t="s">
        <v>185</v>
      </c>
      <c r="D197" s="443" t="s">
        <v>188</v>
      </c>
      <c r="E197" s="389" t="s">
        <v>665</v>
      </c>
      <c r="F197" s="443"/>
      <c r="G197" s="549">
        <f>G198</f>
        <v>0</v>
      </c>
      <c r="H197" s="549">
        <f>H198</f>
        <v>0</v>
      </c>
      <c r="I197" s="386" t="e">
        <f t="shared" si="4"/>
        <v>#DIV/0!</v>
      </c>
      <c r="J197" s="563"/>
    </row>
    <row r="198" spans="1:10" ht="13.5" customHeight="1">
      <c r="A198" s="391" t="s">
        <v>729</v>
      </c>
      <c r="B198" s="382" t="s">
        <v>209</v>
      </c>
      <c r="C198" s="424" t="s">
        <v>185</v>
      </c>
      <c r="D198" s="424" t="s">
        <v>188</v>
      </c>
      <c r="E198" s="393" t="s">
        <v>665</v>
      </c>
      <c r="F198" s="424" t="s">
        <v>244</v>
      </c>
      <c r="G198" s="394">
        <v>0</v>
      </c>
      <c r="H198" s="394">
        <v>0</v>
      </c>
      <c r="I198" s="386" t="e">
        <f t="shared" si="4"/>
        <v>#DIV/0!</v>
      </c>
      <c r="J198" s="563"/>
    </row>
    <row r="199" spans="1:10" ht="12" customHeight="1">
      <c r="A199" s="397" t="s">
        <v>436</v>
      </c>
      <c r="B199" s="382" t="s">
        <v>209</v>
      </c>
      <c r="C199" s="443" t="s">
        <v>185</v>
      </c>
      <c r="D199" s="443" t="s">
        <v>188</v>
      </c>
      <c r="E199" s="389" t="s">
        <v>435</v>
      </c>
      <c r="F199" s="443"/>
      <c r="G199" s="560">
        <f>G200</f>
        <v>1196000</v>
      </c>
      <c r="H199" s="560">
        <f>H200</f>
        <v>92600.14</v>
      </c>
      <c r="I199" s="386">
        <f t="shared" si="4"/>
        <v>7.742486622073579</v>
      </c>
      <c r="J199" s="563"/>
    </row>
    <row r="200" spans="1:10" ht="14.25" customHeight="1">
      <c r="A200" s="391" t="s">
        <v>729</v>
      </c>
      <c r="B200" s="382" t="s">
        <v>209</v>
      </c>
      <c r="C200" s="424" t="s">
        <v>185</v>
      </c>
      <c r="D200" s="424" t="s">
        <v>188</v>
      </c>
      <c r="E200" s="393" t="s">
        <v>435</v>
      </c>
      <c r="F200" s="424" t="s">
        <v>244</v>
      </c>
      <c r="G200" s="394">
        <v>1196000</v>
      </c>
      <c r="H200" s="394">
        <v>92600.14</v>
      </c>
      <c r="I200" s="386">
        <f t="shared" si="4"/>
        <v>7.742486622073579</v>
      </c>
      <c r="J200" s="563"/>
    </row>
    <row r="201" spans="1:10" ht="15.75" customHeight="1">
      <c r="A201" s="406" t="s">
        <v>711</v>
      </c>
      <c r="B201" s="407" t="s">
        <v>33</v>
      </c>
      <c r="C201" s="461" t="s">
        <v>185</v>
      </c>
      <c r="D201" s="461" t="s">
        <v>185</v>
      </c>
      <c r="E201" s="409" t="s">
        <v>712</v>
      </c>
      <c r="F201" s="461" t="s">
        <v>33</v>
      </c>
      <c r="G201" s="548">
        <f>G202</f>
        <v>70000</v>
      </c>
      <c r="H201" s="548">
        <f>H202</f>
        <v>0</v>
      </c>
      <c r="I201" s="515">
        <f>H201/G201*100</f>
        <v>0</v>
      </c>
      <c r="J201" s="563"/>
    </row>
    <row r="202" spans="1:10" ht="15.75" customHeight="1">
      <c r="A202" s="391" t="s">
        <v>729</v>
      </c>
      <c r="B202" s="382" t="s">
        <v>209</v>
      </c>
      <c r="C202" s="424" t="s">
        <v>185</v>
      </c>
      <c r="D202" s="424" t="s">
        <v>185</v>
      </c>
      <c r="E202" s="393" t="s">
        <v>712</v>
      </c>
      <c r="F202" s="424" t="s">
        <v>244</v>
      </c>
      <c r="G202" s="394">
        <v>70000</v>
      </c>
      <c r="H202" s="394">
        <v>0</v>
      </c>
      <c r="I202" s="386">
        <f>H202/G202*100</f>
        <v>0</v>
      </c>
      <c r="J202" s="563"/>
    </row>
    <row r="203" spans="1:10" ht="12.75" customHeight="1">
      <c r="A203" s="437" t="s">
        <v>198</v>
      </c>
      <c r="B203" s="438" t="s">
        <v>209</v>
      </c>
      <c r="C203" s="415" t="s">
        <v>180</v>
      </c>
      <c r="D203" s="415"/>
      <c r="E203" s="415"/>
      <c r="F203" s="415"/>
      <c r="G203" s="416">
        <f>G204+G244+G313+G325+G340</f>
        <v>363922369.3</v>
      </c>
      <c r="H203" s="416">
        <f>H204+H244+H313+H325+H340</f>
        <v>74551627.69</v>
      </c>
      <c r="I203" s="386">
        <f t="shared" si="4"/>
        <v>20.485585382783448</v>
      </c>
      <c r="J203" s="562"/>
    </row>
    <row r="204" spans="1:10" ht="12" customHeight="1">
      <c r="A204" s="447" t="s">
        <v>199</v>
      </c>
      <c r="B204" s="448" t="s">
        <v>209</v>
      </c>
      <c r="C204" s="449" t="s">
        <v>180</v>
      </c>
      <c r="D204" s="449" t="s">
        <v>179</v>
      </c>
      <c r="E204" s="414"/>
      <c r="F204" s="414"/>
      <c r="G204" s="450">
        <f>G206+G210+G212+G226+G233+G236+G240+G242+G223</f>
        <v>96688530</v>
      </c>
      <c r="H204" s="450">
        <f>H206+H210+H212+H226+H233+H236+H240+H242+H223</f>
        <v>18800634.049999997</v>
      </c>
      <c r="I204" s="386">
        <f t="shared" si="4"/>
        <v>19.444533958681546</v>
      </c>
      <c r="J204" s="563"/>
    </row>
    <row r="205" spans="1:10" ht="26.25" customHeight="1">
      <c r="A205" s="395" t="s">
        <v>130</v>
      </c>
      <c r="B205" s="382" t="s">
        <v>209</v>
      </c>
      <c r="C205" s="389" t="s">
        <v>180</v>
      </c>
      <c r="D205" s="389" t="s">
        <v>179</v>
      </c>
      <c r="E205" s="451" t="s">
        <v>285</v>
      </c>
      <c r="F205" s="451"/>
      <c r="G205" s="390">
        <f>G204</f>
        <v>96688530</v>
      </c>
      <c r="H205" s="390">
        <f>H204</f>
        <v>18800634.049999997</v>
      </c>
      <c r="I205" s="386">
        <f t="shared" si="4"/>
        <v>19.444533958681546</v>
      </c>
      <c r="J205" s="563"/>
    </row>
    <row r="206" spans="1:10" ht="12" customHeight="1">
      <c r="A206" s="452" t="s">
        <v>131</v>
      </c>
      <c r="B206" s="382" t="s">
        <v>33</v>
      </c>
      <c r="C206" s="453" t="s">
        <v>180</v>
      </c>
      <c r="D206" s="453" t="s">
        <v>179</v>
      </c>
      <c r="E206" s="453" t="s">
        <v>713</v>
      </c>
      <c r="F206" s="453"/>
      <c r="G206" s="567">
        <f>G207+G208+G209</f>
        <v>21993000</v>
      </c>
      <c r="H206" s="567">
        <f>H207+H208+H209</f>
        <v>4024637.0199999996</v>
      </c>
      <c r="I206" s="386">
        <f aca="true" t="shared" si="5" ref="I206:I276">H206/G206*100</f>
        <v>18.299627245032507</v>
      </c>
      <c r="J206" s="563"/>
    </row>
    <row r="207" spans="1:10" ht="15" customHeight="1">
      <c r="A207" s="391" t="s">
        <v>729</v>
      </c>
      <c r="B207" s="382" t="s">
        <v>209</v>
      </c>
      <c r="C207" s="393" t="s">
        <v>180</v>
      </c>
      <c r="D207" s="393" t="s">
        <v>179</v>
      </c>
      <c r="E207" s="393" t="s">
        <v>714</v>
      </c>
      <c r="F207" s="393" t="s">
        <v>244</v>
      </c>
      <c r="G207" s="568">
        <v>199000</v>
      </c>
      <c r="H207" s="568">
        <v>39986.64</v>
      </c>
      <c r="I207" s="386">
        <f t="shared" si="5"/>
        <v>20.093788944723617</v>
      </c>
      <c r="J207" s="563"/>
    </row>
    <row r="208" spans="1:10" ht="12.75" customHeight="1">
      <c r="A208" s="391" t="s">
        <v>701</v>
      </c>
      <c r="B208" s="382" t="s">
        <v>209</v>
      </c>
      <c r="C208" s="393" t="s">
        <v>180</v>
      </c>
      <c r="D208" s="393" t="s">
        <v>179</v>
      </c>
      <c r="E208" s="393" t="s">
        <v>714</v>
      </c>
      <c r="F208" s="393" t="s">
        <v>703</v>
      </c>
      <c r="G208" s="568">
        <v>7735000</v>
      </c>
      <c r="H208" s="568">
        <v>1260418.6</v>
      </c>
      <c r="I208" s="386">
        <f>H208/G208*100</f>
        <v>16.29500452488688</v>
      </c>
      <c r="J208" s="563"/>
    </row>
    <row r="209" spans="1:10" ht="13.5" customHeight="1">
      <c r="A209" s="391" t="s">
        <v>704</v>
      </c>
      <c r="B209" s="382" t="s">
        <v>209</v>
      </c>
      <c r="C209" s="393" t="s">
        <v>180</v>
      </c>
      <c r="D209" s="393" t="s">
        <v>179</v>
      </c>
      <c r="E209" s="393" t="s">
        <v>286</v>
      </c>
      <c r="F209" s="393" t="s">
        <v>244</v>
      </c>
      <c r="G209" s="566">
        <v>14059000</v>
      </c>
      <c r="H209" s="394">
        <v>2724231.78</v>
      </c>
      <c r="I209" s="386">
        <f>H209/G209*100</f>
        <v>19.377137634255636</v>
      </c>
      <c r="J209" s="563"/>
    </row>
    <row r="210" spans="1:10" ht="15" customHeight="1">
      <c r="A210" s="452" t="s">
        <v>166</v>
      </c>
      <c r="B210" s="382" t="s">
        <v>33</v>
      </c>
      <c r="C210" s="453" t="s">
        <v>180</v>
      </c>
      <c r="D210" s="453" t="s">
        <v>179</v>
      </c>
      <c r="E210" s="453" t="s">
        <v>287</v>
      </c>
      <c r="F210" s="453"/>
      <c r="G210" s="547">
        <f>G211</f>
        <v>289000</v>
      </c>
      <c r="H210" s="547">
        <f>H211</f>
        <v>164940.78</v>
      </c>
      <c r="I210" s="386">
        <f t="shared" si="5"/>
        <v>57.07293425605536</v>
      </c>
      <c r="J210" s="563"/>
    </row>
    <row r="211" spans="1:10" ht="14.25" customHeight="1">
      <c r="A211" s="391" t="s">
        <v>729</v>
      </c>
      <c r="B211" s="382" t="s">
        <v>209</v>
      </c>
      <c r="C211" s="393" t="s">
        <v>180</v>
      </c>
      <c r="D211" s="393" t="s">
        <v>179</v>
      </c>
      <c r="E211" s="393" t="s">
        <v>287</v>
      </c>
      <c r="F211" s="393" t="s">
        <v>244</v>
      </c>
      <c r="G211" s="394">
        <v>289000</v>
      </c>
      <c r="H211" s="394">
        <v>164940.78</v>
      </c>
      <c r="I211" s="386">
        <f t="shared" si="5"/>
        <v>57.07293425605536</v>
      </c>
      <c r="J211" s="563"/>
    </row>
    <row r="212" spans="1:10" ht="23.25" customHeight="1">
      <c r="A212" s="452" t="s">
        <v>132</v>
      </c>
      <c r="B212" s="382" t="s">
        <v>33</v>
      </c>
      <c r="C212" s="453" t="s">
        <v>180</v>
      </c>
      <c r="D212" s="453" t="s">
        <v>179</v>
      </c>
      <c r="E212" s="453" t="s">
        <v>288</v>
      </c>
      <c r="F212" s="453"/>
      <c r="G212" s="547">
        <f>SUM(G213:G222)</f>
        <v>16873000</v>
      </c>
      <c r="H212" s="547">
        <f>SUM(H213:H222)</f>
        <v>2347698.88</v>
      </c>
      <c r="I212" s="386">
        <f t="shared" si="5"/>
        <v>13.913938718662951</v>
      </c>
      <c r="J212" s="563"/>
    </row>
    <row r="213" spans="1:10" ht="15" customHeight="1">
      <c r="A213" s="391" t="s">
        <v>496</v>
      </c>
      <c r="B213" s="382" t="s">
        <v>209</v>
      </c>
      <c r="C213" s="424" t="s">
        <v>180</v>
      </c>
      <c r="D213" s="424" t="s">
        <v>179</v>
      </c>
      <c r="E213" s="393" t="s">
        <v>288</v>
      </c>
      <c r="F213" s="393" t="s">
        <v>387</v>
      </c>
      <c r="G213" s="394">
        <v>11485000</v>
      </c>
      <c r="H213" s="394">
        <v>1629323.97</v>
      </c>
      <c r="I213" s="386">
        <f t="shared" si="5"/>
        <v>14.186538702655637</v>
      </c>
      <c r="J213" s="563"/>
    </row>
    <row r="214" spans="1:10" ht="27.75" customHeight="1">
      <c r="A214" s="391" t="s">
        <v>498</v>
      </c>
      <c r="B214" s="382" t="s">
        <v>209</v>
      </c>
      <c r="C214" s="424" t="s">
        <v>180</v>
      </c>
      <c r="D214" s="424" t="s">
        <v>179</v>
      </c>
      <c r="E214" s="393" t="s">
        <v>288</v>
      </c>
      <c r="F214" s="393" t="s">
        <v>388</v>
      </c>
      <c r="G214" s="394">
        <v>140000</v>
      </c>
      <c r="H214" s="394">
        <v>20900.8</v>
      </c>
      <c r="I214" s="386">
        <f t="shared" si="5"/>
        <v>14.929142857142857</v>
      </c>
      <c r="J214" s="563"/>
    </row>
    <row r="215" spans="1:10" ht="37.5" customHeight="1">
      <c r="A215" s="391" t="s">
        <v>422</v>
      </c>
      <c r="B215" s="382" t="s">
        <v>209</v>
      </c>
      <c r="C215" s="424" t="s">
        <v>180</v>
      </c>
      <c r="D215" s="424" t="s">
        <v>179</v>
      </c>
      <c r="E215" s="393" t="s">
        <v>288</v>
      </c>
      <c r="F215" s="393" t="s">
        <v>98</v>
      </c>
      <c r="G215" s="394">
        <v>3470000</v>
      </c>
      <c r="H215" s="394">
        <v>461652.3</v>
      </c>
      <c r="I215" s="386">
        <f t="shared" si="5"/>
        <v>13.304100864553314</v>
      </c>
      <c r="J215" s="563"/>
    </row>
    <row r="216" spans="1:10" ht="17.25" customHeight="1">
      <c r="A216" s="391" t="s">
        <v>729</v>
      </c>
      <c r="B216" s="382" t="s">
        <v>209</v>
      </c>
      <c r="C216" s="424" t="s">
        <v>180</v>
      </c>
      <c r="D216" s="424" t="s">
        <v>179</v>
      </c>
      <c r="E216" s="393" t="s">
        <v>288</v>
      </c>
      <c r="F216" s="393" t="s">
        <v>244</v>
      </c>
      <c r="G216" s="394">
        <v>1125000</v>
      </c>
      <c r="H216" s="394">
        <v>212654.69</v>
      </c>
      <c r="I216" s="386">
        <f t="shared" si="5"/>
        <v>18.90263911111111</v>
      </c>
      <c r="J216" s="563"/>
    </row>
    <row r="217" spans="1:10" ht="27" customHeight="1">
      <c r="A217" s="391" t="s">
        <v>289</v>
      </c>
      <c r="B217" s="382" t="s">
        <v>209</v>
      </c>
      <c r="C217" s="424" t="s">
        <v>180</v>
      </c>
      <c r="D217" s="424" t="s">
        <v>179</v>
      </c>
      <c r="E217" s="393" t="s">
        <v>288</v>
      </c>
      <c r="F217" s="393" t="s">
        <v>290</v>
      </c>
      <c r="G217" s="394">
        <v>140000</v>
      </c>
      <c r="H217" s="394">
        <v>0</v>
      </c>
      <c r="I217" s="386">
        <f t="shared" si="5"/>
        <v>0</v>
      </c>
      <c r="J217" s="563"/>
    </row>
    <row r="218" spans="1:10" ht="39" customHeight="1">
      <c r="A218" s="391" t="s">
        <v>0</v>
      </c>
      <c r="B218" s="382" t="s">
        <v>209</v>
      </c>
      <c r="C218" s="424" t="s">
        <v>180</v>
      </c>
      <c r="D218" s="424" t="s">
        <v>179</v>
      </c>
      <c r="E218" s="393" t="s">
        <v>288</v>
      </c>
      <c r="F218" s="393" t="s">
        <v>1</v>
      </c>
      <c r="G218" s="394">
        <v>350000</v>
      </c>
      <c r="H218" s="394">
        <v>0</v>
      </c>
      <c r="I218" s="386">
        <f t="shared" si="5"/>
        <v>0</v>
      </c>
      <c r="J218" s="563"/>
    </row>
    <row r="219" spans="1:10" ht="25.5" customHeight="1">
      <c r="A219" s="405" t="s">
        <v>170</v>
      </c>
      <c r="B219" s="382" t="s">
        <v>209</v>
      </c>
      <c r="C219" s="424" t="s">
        <v>180</v>
      </c>
      <c r="D219" s="424" t="s">
        <v>179</v>
      </c>
      <c r="E219" s="393" t="s">
        <v>288</v>
      </c>
      <c r="F219" s="393" t="s">
        <v>383</v>
      </c>
      <c r="G219" s="394">
        <v>70000</v>
      </c>
      <c r="H219" s="394">
        <v>0</v>
      </c>
      <c r="I219" s="386">
        <f t="shared" si="5"/>
        <v>0</v>
      </c>
      <c r="J219" s="563"/>
    </row>
    <row r="220" spans="1:10" ht="16.5" customHeight="1">
      <c r="A220" s="391" t="s">
        <v>382</v>
      </c>
      <c r="B220" s="382" t="s">
        <v>209</v>
      </c>
      <c r="C220" s="424" t="s">
        <v>180</v>
      </c>
      <c r="D220" s="424" t="s">
        <v>179</v>
      </c>
      <c r="E220" s="393" t="s">
        <v>288</v>
      </c>
      <c r="F220" s="393" t="s">
        <v>385</v>
      </c>
      <c r="G220" s="394">
        <v>65000</v>
      </c>
      <c r="H220" s="394">
        <v>22966</v>
      </c>
      <c r="I220" s="386">
        <f t="shared" si="5"/>
        <v>35.332307692307694</v>
      </c>
      <c r="J220" s="563"/>
    </row>
    <row r="221" spans="1:10" ht="17.25" customHeight="1">
      <c r="A221" s="391" t="s">
        <v>503</v>
      </c>
      <c r="B221" s="382" t="s">
        <v>209</v>
      </c>
      <c r="C221" s="424" t="s">
        <v>180</v>
      </c>
      <c r="D221" s="424" t="s">
        <v>179</v>
      </c>
      <c r="E221" s="393" t="s">
        <v>288</v>
      </c>
      <c r="F221" s="393" t="s">
        <v>386</v>
      </c>
      <c r="G221" s="394">
        <v>15000</v>
      </c>
      <c r="H221" s="394">
        <v>0</v>
      </c>
      <c r="I221" s="386">
        <f t="shared" si="5"/>
        <v>0</v>
      </c>
      <c r="J221" s="563"/>
    </row>
    <row r="222" spans="1:10" ht="12.75" customHeight="1">
      <c r="A222" s="391" t="s">
        <v>277</v>
      </c>
      <c r="B222" s="382" t="s">
        <v>209</v>
      </c>
      <c r="C222" s="424" t="s">
        <v>180</v>
      </c>
      <c r="D222" s="424" t="s">
        <v>179</v>
      </c>
      <c r="E222" s="393" t="s">
        <v>288</v>
      </c>
      <c r="F222" s="393" t="s">
        <v>278</v>
      </c>
      <c r="G222" s="394">
        <v>13000</v>
      </c>
      <c r="H222" s="394">
        <v>201.12</v>
      </c>
      <c r="I222" s="386">
        <f t="shared" si="5"/>
        <v>1.547076923076923</v>
      </c>
      <c r="J222" s="563"/>
    </row>
    <row r="223" spans="1:10" ht="39.75" customHeight="1">
      <c r="A223" s="521" t="s">
        <v>715</v>
      </c>
      <c r="B223" s="522" t="s">
        <v>33</v>
      </c>
      <c r="C223" s="523" t="s">
        <v>180</v>
      </c>
      <c r="D223" s="523" t="s">
        <v>179</v>
      </c>
      <c r="E223" s="524" t="s">
        <v>291</v>
      </c>
      <c r="F223" s="524" t="s">
        <v>38</v>
      </c>
      <c r="G223" s="555">
        <f>G224+G225</f>
        <v>730000</v>
      </c>
      <c r="H223" s="555">
        <f>H224+H225</f>
        <v>276520.29</v>
      </c>
      <c r="I223" s="525">
        <f t="shared" si="5"/>
        <v>37.879491780821915</v>
      </c>
      <c r="J223" s="563"/>
    </row>
    <row r="224" spans="1:10" ht="26.25" customHeight="1">
      <c r="A224" s="391" t="s">
        <v>501</v>
      </c>
      <c r="B224" s="382" t="s">
        <v>209</v>
      </c>
      <c r="C224" s="424" t="s">
        <v>180</v>
      </c>
      <c r="D224" s="424" t="s">
        <v>179</v>
      </c>
      <c r="E224" s="393" t="s">
        <v>291</v>
      </c>
      <c r="F224" s="393" t="s">
        <v>388</v>
      </c>
      <c r="G224" s="394">
        <v>624000</v>
      </c>
      <c r="H224" s="394">
        <v>246748.3</v>
      </c>
      <c r="I224" s="386">
        <f>H224/G224*100</f>
        <v>39.54299679487179</v>
      </c>
      <c r="J224" s="563"/>
    </row>
    <row r="225" spans="1:10" ht="14.25" customHeight="1">
      <c r="A225" s="391" t="s">
        <v>242</v>
      </c>
      <c r="B225" s="382" t="s">
        <v>209</v>
      </c>
      <c r="C225" s="424" t="s">
        <v>180</v>
      </c>
      <c r="D225" s="424" t="s">
        <v>179</v>
      </c>
      <c r="E225" s="393" t="s">
        <v>291</v>
      </c>
      <c r="F225" s="393" t="s">
        <v>241</v>
      </c>
      <c r="G225" s="394">
        <v>106000</v>
      </c>
      <c r="H225" s="394">
        <v>29771.99</v>
      </c>
      <c r="I225" s="386">
        <f>H225/G225*100</f>
        <v>28.086783018867926</v>
      </c>
      <c r="J225" s="563"/>
    </row>
    <row r="226" spans="1:10" ht="56.25" customHeight="1">
      <c r="A226" s="427" t="s">
        <v>133</v>
      </c>
      <c r="B226" s="522" t="s">
        <v>209</v>
      </c>
      <c r="C226" s="523" t="s">
        <v>180</v>
      </c>
      <c r="D226" s="523" t="s">
        <v>179</v>
      </c>
      <c r="E226" s="524" t="s">
        <v>171</v>
      </c>
      <c r="F226" s="524"/>
      <c r="G226" s="555">
        <f>G227+G228+G229+G230+G231+G232</f>
        <v>56371000</v>
      </c>
      <c r="H226" s="555">
        <f>H227+H228+H229+H230+H231+H232</f>
        <v>11934210.22</v>
      </c>
      <c r="I226" s="525">
        <f t="shared" si="5"/>
        <v>21.170832910539108</v>
      </c>
      <c r="J226" s="563"/>
    </row>
    <row r="227" spans="1:10" ht="18" customHeight="1">
      <c r="A227" s="391" t="s">
        <v>502</v>
      </c>
      <c r="B227" s="382" t="s">
        <v>209</v>
      </c>
      <c r="C227" s="424" t="s">
        <v>180</v>
      </c>
      <c r="D227" s="424" t="s">
        <v>179</v>
      </c>
      <c r="E227" s="393" t="s">
        <v>171</v>
      </c>
      <c r="F227" s="393" t="s">
        <v>387</v>
      </c>
      <c r="G227" s="394">
        <v>40378720.25</v>
      </c>
      <c r="H227" s="394">
        <v>8530423.65</v>
      </c>
      <c r="I227" s="386">
        <f t="shared" si="5"/>
        <v>21.126037668318627</v>
      </c>
      <c r="J227" s="563"/>
    </row>
    <row r="228" spans="1:10" ht="27" customHeight="1">
      <c r="A228" s="391" t="s">
        <v>498</v>
      </c>
      <c r="B228" s="382" t="s">
        <v>209</v>
      </c>
      <c r="C228" s="424" t="s">
        <v>180</v>
      </c>
      <c r="D228" s="424" t="s">
        <v>179</v>
      </c>
      <c r="E228" s="393" t="s">
        <v>171</v>
      </c>
      <c r="F228" s="393" t="s">
        <v>388</v>
      </c>
      <c r="G228" s="394">
        <v>20000</v>
      </c>
      <c r="H228" s="394">
        <v>115</v>
      </c>
      <c r="I228" s="386">
        <f t="shared" si="5"/>
        <v>0.575</v>
      </c>
      <c r="J228" s="563"/>
    </row>
    <row r="229" spans="1:10" ht="38.25" customHeight="1">
      <c r="A229" s="391" t="s">
        <v>495</v>
      </c>
      <c r="B229" s="382" t="s">
        <v>209</v>
      </c>
      <c r="C229" s="424" t="s">
        <v>180</v>
      </c>
      <c r="D229" s="424" t="s">
        <v>179</v>
      </c>
      <c r="E229" s="393" t="s">
        <v>171</v>
      </c>
      <c r="F229" s="393" t="s">
        <v>98</v>
      </c>
      <c r="G229" s="394">
        <v>12226000</v>
      </c>
      <c r="H229" s="394">
        <v>2463338.68</v>
      </c>
      <c r="I229" s="386">
        <f t="shared" si="5"/>
        <v>20.148361524619666</v>
      </c>
      <c r="J229" s="563"/>
    </row>
    <row r="230" spans="1:10" ht="15.75" customHeight="1">
      <c r="A230" s="391" t="s">
        <v>729</v>
      </c>
      <c r="B230" s="382" t="s">
        <v>209</v>
      </c>
      <c r="C230" s="424" t="s">
        <v>180</v>
      </c>
      <c r="D230" s="424" t="s">
        <v>179</v>
      </c>
      <c r="E230" s="393" t="s">
        <v>171</v>
      </c>
      <c r="F230" s="393" t="s">
        <v>244</v>
      </c>
      <c r="G230" s="394">
        <v>506000</v>
      </c>
      <c r="H230" s="394">
        <v>48778</v>
      </c>
      <c r="I230" s="386">
        <f t="shared" si="5"/>
        <v>9.6399209486166</v>
      </c>
      <c r="J230" s="563"/>
    </row>
    <row r="231" spans="1:10" ht="27.75" customHeight="1">
      <c r="A231" s="391" t="s">
        <v>289</v>
      </c>
      <c r="B231" s="382" t="s">
        <v>209</v>
      </c>
      <c r="C231" s="424" t="s">
        <v>180</v>
      </c>
      <c r="D231" s="424" t="s">
        <v>179</v>
      </c>
      <c r="E231" s="393" t="s">
        <v>171</v>
      </c>
      <c r="F231" s="393" t="s">
        <v>290</v>
      </c>
      <c r="G231" s="394">
        <v>101279.75</v>
      </c>
      <c r="H231" s="394">
        <v>62609.3</v>
      </c>
      <c r="I231" s="386">
        <v>0</v>
      </c>
      <c r="J231" s="563"/>
    </row>
    <row r="232" spans="1:10" ht="41.25" customHeight="1">
      <c r="A232" s="391" t="s">
        <v>0</v>
      </c>
      <c r="B232" s="382" t="s">
        <v>209</v>
      </c>
      <c r="C232" s="424" t="s">
        <v>180</v>
      </c>
      <c r="D232" s="424" t="s">
        <v>179</v>
      </c>
      <c r="E232" s="393" t="s">
        <v>171</v>
      </c>
      <c r="F232" s="393" t="s">
        <v>1</v>
      </c>
      <c r="G232" s="394">
        <v>3139000</v>
      </c>
      <c r="H232" s="394">
        <v>828945.59</v>
      </c>
      <c r="I232" s="386">
        <f t="shared" si="5"/>
        <v>26.407951258362534</v>
      </c>
      <c r="J232" s="563"/>
    </row>
    <row r="233" spans="1:10" ht="72" customHeight="1">
      <c r="A233" s="395" t="s">
        <v>138</v>
      </c>
      <c r="B233" s="382" t="s">
        <v>209</v>
      </c>
      <c r="C233" s="388" t="s">
        <v>180</v>
      </c>
      <c r="D233" s="389" t="s">
        <v>179</v>
      </c>
      <c r="E233" s="389" t="s">
        <v>291</v>
      </c>
      <c r="F233" s="389"/>
      <c r="G233" s="549">
        <f>G234+G235</f>
        <v>0</v>
      </c>
      <c r="H233" s="549">
        <f>H234+H235</f>
        <v>0</v>
      </c>
      <c r="I233" s="386" t="e">
        <f t="shared" si="5"/>
        <v>#DIV/0!</v>
      </c>
      <c r="J233" s="563"/>
    </row>
    <row r="234" spans="1:10" ht="28.5" customHeight="1">
      <c r="A234" s="455" t="s">
        <v>498</v>
      </c>
      <c r="B234" s="382" t="s">
        <v>209</v>
      </c>
      <c r="C234" s="392" t="s">
        <v>180</v>
      </c>
      <c r="D234" s="393" t="s">
        <v>179</v>
      </c>
      <c r="E234" s="393" t="s">
        <v>291</v>
      </c>
      <c r="F234" s="393" t="s">
        <v>388</v>
      </c>
      <c r="G234" s="394">
        <v>0</v>
      </c>
      <c r="H234" s="394">
        <v>0</v>
      </c>
      <c r="I234" s="386" t="e">
        <f t="shared" si="5"/>
        <v>#DIV/0!</v>
      </c>
      <c r="J234" s="563"/>
    </row>
    <row r="235" spans="1:10" ht="18" customHeight="1">
      <c r="A235" s="455" t="s">
        <v>242</v>
      </c>
      <c r="B235" s="382" t="s">
        <v>209</v>
      </c>
      <c r="C235" s="392" t="s">
        <v>180</v>
      </c>
      <c r="D235" s="393" t="s">
        <v>179</v>
      </c>
      <c r="E235" s="393" t="s">
        <v>291</v>
      </c>
      <c r="F235" s="393" t="s">
        <v>241</v>
      </c>
      <c r="G235" s="394">
        <v>0</v>
      </c>
      <c r="H235" s="394">
        <v>0</v>
      </c>
      <c r="I235" s="386" t="e">
        <f t="shared" si="5"/>
        <v>#DIV/0!</v>
      </c>
      <c r="J235" s="563"/>
    </row>
    <row r="236" spans="1:10" ht="99" customHeight="1">
      <c r="A236" s="395" t="s">
        <v>139</v>
      </c>
      <c r="B236" s="382" t="s">
        <v>209</v>
      </c>
      <c r="C236" s="388" t="s">
        <v>180</v>
      </c>
      <c r="D236" s="389" t="s">
        <v>179</v>
      </c>
      <c r="E236" s="389" t="s">
        <v>292</v>
      </c>
      <c r="F236" s="389"/>
      <c r="G236" s="549">
        <f>G237+G238+G239</f>
        <v>432530</v>
      </c>
      <c r="H236" s="549">
        <f>H237+H238+H239</f>
        <v>52626.86</v>
      </c>
      <c r="I236" s="386">
        <f t="shared" si="5"/>
        <v>12.167216146856866</v>
      </c>
      <c r="J236" s="563"/>
    </row>
    <row r="237" spans="1:10" ht="21" customHeight="1">
      <c r="A237" s="391" t="s">
        <v>496</v>
      </c>
      <c r="B237" s="382" t="s">
        <v>209</v>
      </c>
      <c r="C237" s="392" t="s">
        <v>180</v>
      </c>
      <c r="D237" s="393" t="s">
        <v>179</v>
      </c>
      <c r="E237" s="393" t="s">
        <v>292</v>
      </c>
      <c r="F237" s="393" t="s">
        <v>387</v>
      </c>
      <c r="G237" s="394">
        <v>153000</v>
      </c>
      <c r="H237" s="394">
        <v>39113.22</v>
      </c>
      <c r="I237" s="386">
        <f t="shared" si="5"/>
        <v>25.564196078431372</v>
      </c>
      <c r="J237" s="563"/>
    </row>
    <row r="238" spans="1:10" ht="38.25" customHeight="1">
      <c r="A238" s="391" t="s">
        <v>495</v>
      </c>
      <c r="B238" s="382" t="s">
        <v>209</v>
      </c>
      <c r="C238" s="392" t="s">
        <v>180</v>
      </c>
      <c r="D238" s="393" t="s">
        <v>179</v>
      </c>
      <c r="E238" s="393" t="s">
        <v>292</v>
      </c>
      <c r="F238" s="393" t="s">
        <v>98</v>
      </c>
      <c r="G238" s="394">
        <v>44530</v>
      </c>
      <c r="H238" s="394">
        <v>13513.64</v>
      </c>
      <c r="I238" s="386">
        <f t="shared" si="5"/>
        <v>30.34727150235796</v>
      </c>
      <c r="J238" s="563"/>
    </row>
    <row r="239" spans="1:10" ht="19.5" customHeight="1">
      <c r="A239" s="391" t="s">
        <v>729</v>
      </c>
      <c r="B239" s="382" t="s">
        <v>209</v>
      </c>
      <c r="C239" s="392" t="s">
        <v>180</v>
      </c>
      <c r="D239" s="393" t="s">
        <v>179</v>
      </c>
      <c r="E239" s="393" t="s">
        <v>292</v>
      </c>
      <c r="F239" s="393" t="s">
        <v>244</v>
      </c>
      <c r="G239" s="394">
        <v>235000</v>
      </c>
      <c r="H239" s="394">
        <v>0</v>
      </c>
      <c r="I239" s="386">
        <f>H239/G239*100</f>
        <v>0</v>
      </c>
      <c r="J239" s="563"/>
    </row>
    <row r="240" spans="1:10" ht="23.25" customHeight="1">
      <c r="A240" s="395" t="s">
        <v>532</v>
      </c>
      <c r="B240" s="382" t="s">
        <v>209</v>
      </c>
      <c r="C240" s="388" t="s">
        <v>180</v>
      </c>
      <c r="D240" s="389" t="s">
        <v>179</v>
      </c>
      <c r="E240" s="389" t="s">
        <v>531</v>
      </c>
      <c r="F240" s="393"/>
      <c r="G240" s="549">
        <f>G241</f>
        <v>0</v>
      </c>
      <c r="H240" s="549">
        <f>H241</f>
        <v>0</v>
      </c>
      <c r="I240" s="386" t="e">
        <f>H240/G240*100</f>
        <v>#DIV/0!</v>
      </c>
      <c r="J240" s="563"/>
    </row>
    <row r="241" spans="1:10" ht="15.75" customHeight="1">
      <c r="A241" s="391" t="s">
        <v>729</v>
      </c>
      <c r="B241" s="382" t="s">
        <v>209</v>
      </c>
      <c r="C241" s="392" t="s">
        <v>180</v>
      </c>
      <c r="D241" s="393" t="s">
        <v>179</v>
      </c>
      <c r="E241" s="393" t="s">
        <v>531</v>
      </c>
      <c r="F241" s="393" t="s">
        <v>244</v>
      </c>
      <c r="G241" s="394">
        <v>0</v>
      </c>
      <c r="H241" s="394">
        <v>0</v>
      </c>
      <c r="I241" s="386" t="e">
        <f>H241/G241*100</f>
        <v>#DIV/0!</v>
      </c>
      <c r="J241" s="563"/>
    </row>
    <row r="242" spans="1:10" ht="37.5" customHeight="1">
      <c r="A242" s="397" t="s">
        <v>530</v>
      </c>
      <c r="B242" s="456" t="s">
        <v>209</v>
      </c>
      <c r="C242" s="443" t="s">
        <v>180</v>
      </c>
      <c r="D242" s="443" t="s">
        <v>179</v>
      </c>
      <c r="E242" s="389" t="s">
        <v>529</v>
      </c>
      <c r="F242" s="457"/>
      <c r="G242" s="545">
        <f>G243</f>
        <v>0</v>
      </c>
      <c r="H242" s="545">
        <f>H243</f>
        <v>0</v>
      </c>
      <c r="I242" s="386" t="e">
        <f t="shared" si="5"/>
        <v>#DIV/0!</v>
      </c>
      <c r="J242" s="563"/>
    </row>
    <row r="243" spans="1:10" ht="15.75" customHeight="1">
      <c r="A243" s="391" t="s">
        <v>729</v>
      </c>
      <c r="B243" s="382" t="s">
        <v>209</v>
      </c>
      <c r="C243" s="392" t="s">
        <v>180</v>
      </c>
      <c r="D243" s="393" t="s">
        <v>179</v>
      </c>
      <c r="E243" s="393" t="s">
        <v>529</v>
      </c>
      <c r="F243" s="393" t="s">
        <v>244</v>
      </c>
      <c r="G243" s="394">
        <v>0</v>
      </c>
      <c r="H243" s="394">
        <v>0</v>
      </c>
      <c r="I243" s="386" t="e">
        <f t="shared" si="5"/>
        <v>#DIV/0!</v>
      </c>
      <c r="J243" s="563"/>
    </row>
    <row r="244" spans="1:10" ht="14.25" customHeight="1">
      <c r="A244" s="447" t="s">
        <v>200</v>
      </c>
      <c r="B244" s="448" t="s">
        <v>33</v>
      </c>
      <c r="C244" s="458" t="s">
        <v>180</v>
      </c>
      <c r="D244" s="458" t="s">
        <v>186</v>
      </c>
      <c r="E244" s="459"/>
      <c r="F244" s="458"/>
      <c r="G244" s="460">
        <f>G249+G251+G262+G266+G269+G276+G281+G292+G295+G301+G307+G285+G289+G299+G305+G245+G310</f>
        <v>233739920.98000002</v>
      </c>
      <c r="H244" s="460">
        <f>H249+H251+H262+H266+H269+H276+H281+H292+H295+H301+H307+H285+H289+H299+H305+H245+H310</f>
        <v>49238604.56</v>
      </c>
      <c r="I244" s="386">
        <f t="shared" si="5"/>
        <v>21.065551983400006</v>
      </c>
      <c r="J244" s="562"/>
    </row>
    <row r="245" spans="1:10" ht="18.75" customHeight="1">
      <c r="A245" s="406" t="s">
        <v>140</v>
      </c>
      <c r="B245" s="407" t="s">
        <v>33</v>
      </c>
      <c r="C245" s="461" t="s">
        <v>180</v>
      </c>
      <c r="D245" s="461" t="s">
        <v>186</v>
      </c>
      <c r="E245" s="409" t="s">
        <v>716</v>
      </c>
      <c r="F245" s="409"/>
      <c r="G245" s="548">
        <f>SUM(G246:G248)</f>
        <v>30387747.89</v>
      </c>
      <c r="H245" s="548">
        <f>SUM(H246:H248)</f>
        <v>9704353.02</v>
      </c>
      <c r="I245" s="386">
        <f>H245/G245*100</f>
        <v>31.935084676655183</v>
      </c>
      <c r="J245" s="562"/>
    </row>
    <row r="246" spans="1:10" ht="15" customHeight="1">
      <c r="A246" s="391" t="s">
        <v>704</v>
      </c>
      <c r="B246" s="382" t="s">
        <v>209</v>
      </c>
      <c r="C246" s="424" t="s">
        <v>180</v>
      </c>
      <c r="D246" s="424" t="s">
        <v>186</v>
      </c>
      <c r="E246" s="393" t="s">
        <v>717</v>
      </c>
      <c r="F246" s="393" t="s">
        <v>244</v>
      </c>
      <c r="G246" s="394">
        <v>255793.15</v>
      </c>
      <c r="H246" s="394">
        <v>37381.99</v>
      </c>
      <c r="I246" s="386">
        <f>H246/G246*100</f>
        <v>14.614148189660279</v>
      </c>
      <c r="J246" s="562"/>
    </row>
    <row r="247" spans="1:10" ht="18.75" customHeight="1">
      <c r="A247" s="455" t="s">
        <v>701</v>
      </c>
      <c r="B247" s="382" t="s">
        <v>209</v>
      </c>
      <c r="C247" s="424" t="s">
        <v>180</v>
      </c>
      <c r="D247" s="424" t="s">
        <v>186</v>
      </c>
      <c r="E247" s="393" t="s">
        <v>717</v>
      </c>
      <c r="F247" s="393" t="s">
        <v>703</v>
      </c>
      <c r="G247" s="394">
        <v>19345696.76</v>
      </c>
      <c r="H247" s="394">
        <v>5897165.47</v>
      </c>
      <c r="I247" s="386">
        <f>H247/G247*100</f>
        <v>30.48308646185974</v>
      </c>
      <c r="J247" s="562"/>
    </row>
    <row r="248" spans="1:10" ht="39.75" customHeight="1">
      <c r="A248" s="455" t="s">
        <v>0</v>
      </c>
      <c r="B248" s="382" t="s">
        <v>209</v>
      </c>
      <c r="C248" s="424" t="s">
        <v>180</v>
      </c>
      <c r="D248" s="424" t="s">
        <v>186</v>
      </c>
      <c r="E248" s="393" t="s">
        <v>717</v>
      </c>
      <c r="F248" s="393" t="s">
        <v>1</v>
      </c>
      <c r="G248" s="394">
        <v>10786257.98</v>
      </c>
      <c r="H248" s="394">
        <v>3769805.56</v>
      </c>
      <c r="I248" s="386">
        <f>H248/G248*100</f>
        <v>34.95007783969209</v>
      </c>
      <c r="J248" s="562"/>
    </row>
    <row r="249" spans="1:10" ht="16.5" customHeight="1">
      <c r="A249" s="406" t="s">
        <v>140</v>
      </c>
      <c r="B249" s="407" t="s">
        <v>33</v>
      </c>
      <c r="C249" s="461" t="s">
        <v>180</v>
      </c>
      <c r="D249" s="461" t="s">
        <v>186</v>
      </c>
      <c r="E249" s="409" t="s">
        <v>293</v>
      </c>
      <c r="F249" s="409"/>
      <c r="G249" s="556">
        <f>G250</f>
        <v>2000000</v>
      </c>
      <c r="H249" s="556">
        <f>H250</f>
        <v>559708.06</v>
      </c>
      <c r="I249" s="386">
        <f t="shared" si="5"/>
        <v>27.985403</v>
      </c>
      <c r="J249" s="563"/>
    </row>
    <row r="250" spans="1:10" ht="13.5" customHeight="1">
      <c r="A250" s="391" t="s">
        <v>729</v>
      </c>
      <c r="B250" s="382" t="s">
        <v>209</v>
      </c>
      <c r="C250" s="424" t="s">
        <v>180</v>
      </c>
      <c r="D250" s="424" t="s">
        <v>186</v>
      </c>
      <c r="E250" s="393" t="s">
        <v>293</v>
      </c>
      <c r="F250" s="393" t="s">
        <v>244</v>
      </c>
      <c r="G250" s="394">
        <v>2000000</v>
      </c>
      <c r="H250" s="394">
        <v>559708.06</v>
      </c>
      <c r="I250" s="386">
        <f t="shared" si="5"/>
        <v>27.985403</v>
      </c>
      <c r="J250" s="562"/>
    </row>
    <row r="251" spans="1:10" ht="18" customHeight="1">
      <c r="A251" s="462" t="s">
        <v>141</v>
      </c>
      <c r="B251" s="407" t="s">
        <v>209</v>
      </c>
      <c r="C251" s="461" t="s">
        <v>180</v>
      </c>
      <c r="D251" s="461" t="s">
        <v>186</v>
      </c>
      <c r="E251" s="409" t="s">
        <v>294</v>
      </c>
      <c r="F251" s="461"/>
      <c r="G251" s="548">
        <f>SUM(G252:G261)</f>
        <v>27902612.07</v>
      </c>
      <c r="H251" s="548">
        <f>SUM(H252:H261)</f>
        <v>6206159.44</v>
      </c>
      <c r="I251" s="386">
        <f t="shared" si="5"/>
        <v>22.242216694374164</v>
      </c>
      <c r="J251" s="563"/>
    </row>
    <row r="252" spans="1:10" ht="18" customHeight="1">
      <c r="A252" s="391" t="s">
        <v>496</v>
      </c>
      <c r="B252" s="382" t="s">
        <v>209</v>
      </c>
      <c r="C252" s="424" t="s">
        <v>180</v>
      </c>
      <c r="D252" s="424" t="s">
        <v>186</v>
      </c>
      <c r="E252" s="393" t="s">
        <v>294</v>
      </c>
      <c r="F252" s="393" t="s">
        <v>387</v>
      </c>
      <c r="G252" s="394">
        <v>11060000</v>
      </c>
      <c r="H252" s="394">
        <v>2239547.1</v>
      </c>
      <c r="I252" s="386">
        <f t="shared" si="5"/>
        <v>20.249069620253167</v>
      </c>
      <c r="J252" s="563"/>
    </row>
    <row r="253" spans="1:10" ht="25.5" customHeight="1">
      <c r="A253" s="391" t="s">
        <v>501</v>
      </c>
      <c r="B253" s="382" t="s">
        <v>209</v>
      </c>
      <c r="C253" s="424" t="s">
        <v>180</v>
      </c>
      <c r="D253" s="424" t="s">
        <v>186</v>
      </c>
      <c r="E253" s="393" t="s">
        <v>294</v>
      </c>
      <c r="F253" s="393" t="s">
        <v>388</v>
      </c>
      <c r="G253" s="394">
        <v>210000</v>
      </c>
      <c r="H253" s="394">
        <v>16841</v>
      </c>
      <c r="I253" s="386">
        <f t="shared" si="5"/>
        <v>8.01952380952381</v>
      </c>
      <c r="J253" s="563"/>
    </row>
    <row r="254" spans="1:10" ht="40.5" customHeight="1">
      <c r="A254" s="391" t="s">
        <v>422</v>
      </c>
      <c r="B254" s="382" t="s">
        <v>209</v>
      </c>
      <c r="C254" s="424" t="s">
        <v>180</v>
      </c>
      <c r="D254" s="424" t="s">
        <v>186</v>
      </c>
      <c r="E254" s="393" t="s">
        <v>294</v>
      </c>
      <c r="F254" s="393" t="s">
        <v>98</v>
      </c>
      <c r="G254" s="394">
        <v>3343000</v>
      </c>
      <c r="H254" s="394">
        <v>763282.94</v>
      </c>
      <c r="I254" s="386">
        <f t="shared" si="5"/>
        <v>22.832274603649417</v>
      </c>
      <c r="J254" s="563"/>
    </row>
    <row r="255" spans="1:10" ht="18" customHeight="1">
      <c r="A255" s="391" t="s">
        <v>729</v>
      </c>
      <c r="B255" s="382" t="s">
        <v>209</v>
      </c>
      <c r="C255" s="424" t="s">
        <v>180</v>
      </c>
      <c r="D255" s="424" t="s">
        <v>186</v>
      </c>
      <c r="E255" s="393" t="s">
        <v>294</v>
      </c>
      <c r="F255" s="393" t="s">
        <v>244</v>
      </c>
      <c r="G255" s="394">
        <v>3757612.07</v>
      </c>
      <c r="H255" s="394">
        <v>661826.54</v>
      </c>
      <c r="I255" s="386">
        <f t="shared" si="5"/>
        <v>17.61295545338186</v>
      </c>
      <c r="J255" s="563"/>
    </row>
    <row r="256" spans="1:10" ht="28.5" customHeight="1">
      <c r="A256" s="391" t="s">
        <v>477</v>
      </c>
      <c r="B256" s="382" t="s">
        <v>209</v>
      </c>
      <c r="C256" s="424" t="s">
        <v>180</v>
      </c>
      <c r="D256" s="424" t="s">
        <v>186</v>
      </c>
      <c r="E256" s="393" t="s">
        <v>294</v>
      </c>
      <c r="F256" s="393" t="s">
        <v>290</v>
      </c>
      <c r="G256" s="394">
        <v>80000</v>
      </c>
      <c r="H256" s="394">
        <v>75799.66</v>
      </c>
      <c r="I256" s="386">
        <f t="shared" si="5"/>
        <v>94.74957500000001</v>
      </c>
      <c r="J256" s="563"/>
    </row>
    <row r="257" spans="1:10" ht="45" customHeight="1">
      <c r="A257" s="391" t="s">
        <v>0</v>
      </c>
      <c r="B257" s="382" t="s">
        <v>209</v>
      </c>
      <c r="C257" s="424" t="s">
        <v>180</v>
      </c>
      <c r="D257" s="424" t="s">
        <v>186</v>
      </c>
      <c r="E257" s="393" t="s">
        <v>294</v>
      </c>
      <c r="F257" s="393" t="s">
        <v>1</v>
      </c>
      <c r="G257" s="394">
        <v>8932000</v>
      </c>
      <c r="H257" s="394">
        <v>2378831.75</v>
      </c>
      <c r="I257" s="386">
        <f t="shared" si="5"/>
        <v>26.632688647559338</v>
      </c>
      <c r="J257" s="563"/>
    </row>
    <row r="258" spans="1:10" ht="27.75" customHeight="1">
      <c r="A258" s="405" t="s">
        <v>136</v>
      </c>
      <c r="B258" s="382" t="s">
        <v>209</v>
      </c>
      <c r="C258" s="424" t="s">
        <v>180</v>
      </c>
      <c r="D258" s="424" t="s">
        <v>186</v>
      </c>
      <c r="E258" s="393" t="s">
        <v>294</v>
      </c>
      <c r="F258" s="393" t="s">
        <v>383</v>
      </c>
      <c r="G258" s="394">
        <v>100000</v>
      </c>
      <c r="H258" s="394">
        <v>0</v>
      </c>
      <c r="I258" s="386">
        <f t="shared" si="5"/>
        <v>0</v>
      </c>
      <c r="J258" s="563"/>
    </row>
    <row r="259" spans="1:10" ht="18" customHeight="1">
      <c r="A259" s="391" t="s">
        <v>382</v>
      </c>
      <c r="B259" s="382" t="s">
        <v>209</v>
      </c>
      <c r="C259" s="424" t="s">
        <v>180</v>
      </c>
      <c r="D259" s="424" t="s">
        <v>186</v>
      </c>
      <c r="E259" s="393" t="s">
        <v>294</v>
      </c>
      <c r="F259" s="393" t="s">
        <v>385</v>
      </c>
      <c r="G259" s="394">
        <v>300000</v>
      </c>
      <c r="H259" s="394">
        <v>59584</v>
      </c>
      <c r="I259" s="386">
        <f t="shared" si="5"/>
        <v>19.861333333333334</v>
      </c>
      <c r="J259" s="563"/>
    </row>
    <row r="260" spans="1:10" ht="18" customHeight="1">
      <c r="A260" s="391" t="s">
        <v>503</v>
      </c>
      <c r="B260" s="382" t="s">
        <v>209</v>
      </c>
      <c r="C260" s="424" t="s">
        <v>180</v>
      </c>
      <c r="D260" s="424" t="s">
        <v>186</v>
      </c>
      <c r="E260" s="393" t="s">
        <v>294</v>
      </c>
      <c r="F260" s="393" t="s">
        <v>386</v>
      </c>
      <c r="G260" s="394">
        <v>60000</v>
      </c>
      <c r="H260" s="394">
        <v>9391</v>
      </c>
      <c r="I260" s="386">
        <f t="shared" si="5"/>
        <v>15.651666666666667</v>
      </c>
      <c r="J260" s="563"/>
    </row>
    <row r="261" spans="1:10" ht="12.75">
      <c r="A261" s="391" t="s">
        <v>277</v>
      </c>
      <c r="B261" s="382" t="s">
        <v>209</v>
      </c>
      <c r="C261" s="424" t="s">
        <v>180</v>
      </c>
      <c r="D261" s="424" t="s">
        <v>186</v>
      </c>
      <c r="E261" s="393" t="s">
        <v>294</v>
      </c>
      <c r="F261" s="393" t="s">
        <v>278</v>
      </c>
      <c r="G261" s="394">
        <v>60000</v>
      </c>
      <c r="H261" s="394">
        <v>1055.45</v>
      </c>
      <c r="I261" s="386">
        <f t="shared" si="5"/>
        <v>1.7590833333333333</v>
      </c>
      <c r="J261" s="563"/>
    </row>
    <row r="262" spans="1:10" ht="26.25" customHeight="1">
      <c r="A262" s="395" t="s">
        <v>528</v>
      </c>
      <c r="B262" s="382" t="s">
        <v>209</v>
      </c>
      <c r="C262" s="388" t="s">
        <v>180</v>
      </c>
      <c r="D262" s="389" t="s">
        <v>186</v>
      </c>
      <c r="E262" s="389" t="s">
        <v>410</v>
      </c>
      <c r="F262" s="389"/>
      <c r="G262" s="545">
        <f>G263+G264+G265</f>
        <v>772391.02</v>
      </c>
      <c r="H262" s="545">
        <f>H263+H264+H265</f>
        <v>0</v>
      </c>
      <c r="I262" s="386">
        <f>H262/G262*100</f>
        <v>0</v>
      </c>
      <c r="J262" s="563"/>
    </row>
    <row r="263" spans="1:10" ht="45" customHeight="1">
      <c r="A263" s="391" t="s">
        <v>422</v>
      </c>
      <c r="B263" s="382" t="s">
        <v>209</v>
      </c>
      <c r="C263" s="392" t="s">
        <v>180</v>
      </c>
      <c r="D263" s="393" t="s">
        <v>186</v>
      </c>
      <c r="E263" s="393" t="s">
        <v>410</v>
      </c>
      <c r="F263" s="393" t="s">
        <v>98</v>
      </c>
      <c r="G263" s="394">
        <v>0</v>
      </c>
      <c r="H263" s="394">
        <v>0</v>
      </c>
      <c r="I263" s="386">
        <v>0</v>
      </c>
      <c r="J263" s="563"/>
    </row>
    <row r="264" spans="1:10" ht="12.75">
      <c r="A264" s="391" t="s">
        <v>729</v>
      </c>
      <c r="B264" s="382" t="s">
        <v>209</v>
      </c>
      <c r="C264" s="392" t="s">
        <v>180</v>
      </c>
      <c r="D264" s="393" t="s">
        <v>186</v>
      </c>
      <c r="E264" s="393" t="s">
        <v>410</v>
      </c>
      <c r="F264" s="393" t="s">
        <v>244</v>
      </c>
      <c r="G264" s="394">
        <v>772391.02</v>
      </c>
      <c r="H264" s="394">
        <v>0</v>
      </c>
      <c r="I264" s="386">
        <f>H264/G264*100</f>
        <v>0</v>
      </c>
      <c r="J264" s="563"/>
    </row>
    <row r="265" spans="1:10" ht="42.75" customHeight="1">
      <c r="A265" s="391" t="s">
        <v>0</v>
      </c>
      <c r="B265" s="382" t="s">
        <v>209</v>
      </c>
      <c r="C265" s="392" t="s">
        <v>180</v>
      </c>
      <c r="D265" s="393" t="s">
        <v>186</v>
      </c>
      <c r="E265" s="393" t="s">
        <v>410</v>
      </c>
      <c r="F265" s="393" t="s">
        <v>1</v>
      </c>
      <c r="G265" s="394">
        <v>0</v>
      </c>
      <c r="H265" s="394">
        <v>0</v>
      </c>
      <c r="I265" s="386" t="e">
        <f>H265/G265*100</f>
        <v>#DIV/0!</v>
      </c>
      <c r="J265" s="563"/>
    </row>
    <row r="266" spans="1:10" ht="73.5" customHeight="1">
      <c r="A266" s="395" t="s">
        <v>138</v>
      </c>
      <c r="B266" s="382" t="s">
        <v>209</v>
      </c>
      <c r="C266" s="388" t="s">
        <v>180</v>
      </c>
      <c r="D266" s="389" t="s">
        <v>186</v>
      </c>
      <c r="E266" s="389" t="s">
        <v>296</v>
      </c>
      <c r="F266" s="389"/>
      <c r="G266" s="549">
        <f>G267+G268</f>
        <v>2685000</v>
      </c>
      <c r="H266" s="549">
        <f>H267+H268</f>
        <v>763589.36</v>
      </c>
      <c r="I266" s="386">
        <f t="shared" si="5"/>
        <v>28.439082309124768</v>
      </c>
      <c r="J266" s="563"/>
    </row>
    <row r="267" spans="1:10" ht="29.25" customHeight="1">
      <c r="A267" s="455" t="s">
        <v>498</v>
      </c>
      <c r="B267" s="382" t="s">
        <v>209</v>
      </c>
      <c r="C267" s="392" t="s">
        <v>180</v>
      </c>
      <c r="D267" s="393" t="s">
        <v>186</v>
      </c>
      <c r="E267" s="393" t="s">
        <v>296</v>
      </c>
      <c r="F267" s="393" t="s">
        <v>388</v>
      </c>
      <c r="G267" s="394">
        <v>2185000</v>
      </c>
      <c r="H267" s="394">
        <v>482784.42</v>
      </c>
      <c r="I267" s="386">
        <f t="shared" si="5"/>
        <v>22.095396796338672</v>
      </c>
      <c r="J267" s="563"/>
    </row>
    <row r="268" spans="1:10" ht="12.75">
      <c r="A268" s="455" t="s">
        <v>242</v>
      </c>
      <c r="B268" s="382" t="s">
        <v>209</v>
      </c>
      <c r="C268" s="392" t="s">
        <v>180</v>
      </c>
      <c r="D268" s="393" t="s">
        <v>186</v>
      </c>
      <c r="E268" s="393" t="s">
        <v>296</v>
      </c>
      <c r="F268" s="393" t="s">
        <v>241</v>
      </c>
      <c r="G268" s="394">
        <v>500000</v>
      </c>
      <c r="H268" s="394">
        <v>280804.94</v>
      </c>
      <c r="I268" s="386">
        <f t="shared" si="5"/>
        <v>56.160988</v>
      </c>
      <c r="J268" s="563"/>
    </row>
    <row r="269" spans="1:10" ht="72" customHeight="1">
      <c r="A269" s="397" t="s">
        <v>297</v>
      </c>
      <c r="B269" s="382" t="s">
        <v>209</v>
      </c>
      <c r="C269" s="443" t="s">
        <v>180</v>
      </c>
      <c r="D269" s="443" t="s">
        <v>186</v>
      </c>
      <c r="E269" s="389" t="s">
        <v>172</v>
      </c>
      <c r="F269" s="443"/>
      <c r="G269" s="549">
        <f>SUM(G270:G275)</f>
        <v>131995600</v>
      </c>
      <c r="H269" s="549">
        <f>SUM(H270:H275)</f>
        <v>26524803.9</v>
      </c>
      <c r="I269" s="386">
        <f t="shared" si="5"/>
        <v>20.095218249699233</v>
      </c>
      <c r="J269" s="563"/>
    </row>
    <row r="270" spans="1:10" ht="22.5" customHeight="1">
      <c r="A270" s="391" t="s">
        <v>502</v>
      </c>
      <c r="B270" s="382" t="s">
        <v>209</v>
      </c>
      <c r="C270" s="392" t="s">
        <v>180</v>
      </c>
      <c r="D270" s="393" t="s">
        <v>186</v>
      </c>
      <c r="E270" s="393" t="s">
        <v>172</v>
      </c>
      <c r="F270" s="393" t="s">
        <v>387</v>
      </c>
      <c r="G270" s="394">
        <v>49565000</v>
      </c>
      <c r="H270" s="394">
        <v>10732820.23</v>
      </c>
      <c r="I270" s="386">
        <f t="shared" si="5"/>
        <v>21.65403052557248</v>
      </c>
      <c r="J270" s="563"/>
    </row>
    <row r="271" spans="1:10" ht="29.25" customHeight="1">
      <c r="A271" s="391" t="s">
        <v>501</v>
      </c>
      <c r="B271" s="382" t="s">
        <v>209</v>
      </c>
      <c r="C271" s="392" t="s">
        <v>180</v>
      </c>
      <c r="D271" s="393" t="s">
        <v>186</v>
      </c>
      <c r="E271" s="393" t="s">
        <v>172</v>
      </c>
      <c r="F271" s="393" t="s">
        <v>388</v>
      </c>
      <c r="G271" s="394">
        <v>29600</v>
      </c>
      <c r="H271" s="394">
        <v>3810</v>
      </c>
      <c r="I271" s="386">
        <f t="shared" si="5"/>
        <v>12.871621621621621</v>
      </c>
      <c r="J271" s="563"/>
    </row>
    <row r="272" spans="1:10" ht="41.25" customHeight="1">
      <c r="A272" s="391" t="s">
        <v>422</v>
      </c>
      <c r="B272" s="382" t="s">
        <v>209</v>
      </c>
      <c r="C272" s="392" t="s">
        <v>180</v>
      </c>
      <c r="D272" s="393" t="s">
        <v>186</v>
      </c>
      <c r="E272" s="393" t="s">
        <v>172</v>
      </c>
      <c r="F272" s="393" t="s">
        <v>98</v>
      </c>
      <c r="G272" s="394">
        <v>14970000</v>
      </c>
      <c r="H272" s="394">
        <v>2753018.38</v>
      </c>
      <c r="I272" s="386">
        <f t="shared" si="5"/>
        <v>18.390236339345357</v>
      </c>
      <c r="J272" s="563"/>
    </row>
    <row r="273" spans="1:10" ht="21" customHeight="1">
      <c r="A273" s="391" t="s">
        <v>704</v>
      </c>
      <c r="B273" s="382" t="s">
        <v>209</v>
      </c>
      <c r="C273" s="392" t="s">
        <v>180</v>
      </c>
      <c r="D273" s="393" t="s">
        <v>186</v>
      </c>
      <c r="E273" s="393" t="s">
        <v>172</v>
      </c>
      <c r="F273" s="393" t="s">
        <v>244</v>
      </c>
      <c r="G273" s="394">
        <v>1251000</v>
      </c>
      <c r="H273" s="394">
        <v>83545.3</v>
      </c>
      <c r="I273" s="386">
        <f t="shared" si="5"/>
        <v>6.67828137490008</v>
      </c>
      <c r="J273" s="563"/>
    </row>
    <row r="274" spans="1:10" ht="29.25" customHeight="1">
      <c r="A274" s="391" t="s">
        <v>289</v>
      </c>
      <c r="B274" s="382" t="s">
        <v>209</v>
      </c>
      <c r="C274" s="392" t="s">
        <v>180</v>
      </c>
      <c r="D274" s="393" t="s">
        <v>186</v>
      </c>
      <c r="E274" s="393" t="s">
        <v>172</v>
      </c>
      <c r="F274" s="393" t="s">
        <v>290</v>
      </c>
      <c r="G274" s="394">
        <v>0</v>
      </c>
      <c r="H274" s="394">
        <v>0</v>
      </c>
      <c r="I274" s="386" t="e">
        <f t="shared" si="5"/>
        <v>#DIV/0!</v>
      </c>
      <c r="J274" s="563"/>
    </row>
    <row r="275" spans="1:10" ht="43.5" customHeight="1">
      <c r="A275" s="391" t="s">
        <v>0</v>
      </c>
      <c r="B275" s="382" t="s">
        <v>209</v>
      </c>
      <c r="C275" s="392" t="s">
        <v>180</v>
      </c>
      <c r="D275" s="393" t="s">
        <v>186</v>
      </c>
      <c r="E275" s="393" t="s">
        <v>172</v>
      </c>
      <c r="F275" s="393" t="s">
        <v>1</v>
      </c>
      <c r="G275" s="394">
        <v>66180000</v>
      </c>
      <c r="H275" s="394">
        <v>12951609.99</v>
      </c>
      <c r="I275" s="386">
        <f>H275/G275*100</f>
        <v>19.57027801450589</v>
      </c>
      <c r="J275" s="563"/>
    </row>
    <row r="276" spans="1:10" ht="99" customHeight="1">
      <c r="A276" s="395" t="s">
        <v>139</v>
      </c>
      <c r="B276" s="382" t="s">
        <v>209</v>
      </c>
      <c r="C276" s="388" t="s">
        <v>180</v>
      </c>
      <c r="D276" s="389" t="s">
        <v>186</v>
      </c>
      <c r="E276" s="389" t="s">
        <v>298</v>
      </c>
      <c r="F276" s="389"/>
      <c r="G276" s="549">
        <f>G277+G278+G279+G280</f>
        <v>813470</v>
      </c>
      <c r="H276" s="549">
        <f>H277+H278+H279+H280</f>
        <v>0</v>
      </c>
      <c r="I276" s="386">
        <f t="shared" si="5"/>
        <v>0</v>
      </c>
      <c r="J276" s="563"/>
    </row>
    <row r="277" spans="1:10" ht="21" customHeight="1">
      <c r="A277" s="391" t="s">
        <v>500</v>
      </c>
      <c r="B277" s="382" t="s">
        <v>209</v>
      </c>
      <c r="C277" s="392" t="s">
        <v>180</v>
      </c>
      <c r="D277" s="393" t="s">
        <v>186</v>
      </c>
      <c r="E277" s="393" t="s">
        <v>298</v>
      </c>
      <c r="F277" s="393" t="s">
        <v>387</v>
      </c>
      <c r="G277" s="394">
        <v>5000</v>
      </c>
      <c r="H277" s="394">
        <v>0</v>
      </c>
      <c r="I277" s="386">
        <f>H277/G277*100</f>
        <v>0</v>
      </c>
      <c r="J277" s="563"/>
    </row>
    <row r="278" spans="1:10" ht="36" customHeight="1">
      <c r="A278" s="391" t="s">
        <v>495</v>
      </c>
      <c r="B278" s="382" t="s">
        <v>209</v>
      </c>
      <c r="C278" s="392" t="s">
        <v>180</v>
      </c>
      <c r="D278" s="393" t="s">
        <v>186</v>
      </c>
      <c r="E278" s="393" t="s">
        <v>298</v>
      </c>
      <c r="F278" s="393" t="s">
        <v>98</v>
      </c>
      <c r="G278" s="394">
        <v>1500</v>
      </c>
      <c r="H278" s="394">
        <v>0</v>
      </c>
      <c r="I278" s="386">
        <f aca="true" t="shared" si="6" ref="I278:I348">H278/G278*100</f>
        <v>0</v>
      </c>
      <c r="J278" s="563"/>
    </row>
    <row r="279" spans="1:10" ht="15" customHeight="1">
      <c r="A279" s="391" t="s">
        <v>704</v>
      </c>
      <c r="B279" s="382" t="s">
        <v>209</v>
      </c>
      <c r="C279" s="392" t="s">
        <v>180</v>
      </c>
      <c r="D279" s="393" t="s">
        <v>186</v>
      </c>
      <c r="E279" s="393" t="s">
        <v>298</v>
      </c>
      <c r="F279" s="393" t="s">
        <v>244</v>
      </c>
      <c r="G279" s="286">
        <v>644136</v>
      </c>
      <c r="H279" s="394">
        <v>0</v>
      </c>
      <c r="I279" s="386">
        <f t="shared" si="6"/>
        <v>0</v>
      </c>
      <c r="J279" s="563"/>
    </row>
    <row r="280" spans="1:10" ht="16.5" customHeight="1">
      <c r="A280" s="463" t="s">
        <v>242</v>
      </c>
      <c r="B280" s="382" t="s">
        <v>209</v>
      </c>
      <c r="C280" s="392" t="s">
        <v>180</v>
      </c>
      <c r="D280" s="393" t="s">
        <v>186</v>
      </c>
      <c r="E280" s="393" t="s">
        <v>298</v>
      </c>
      <c r="F280" s="393" t="s">
        <v>241</v>
      </c>
      <c r="G280" s="394">
        <v>162834</v>
      </c>
      <c r="H280" s="394">
        <v>0</v>
      </c>
      <c r="I280" s="386">
        <f t="shared" si="6"/>
        <v>0</v>
      </c>
      <c r="J280" s="563"/>
    </row>
    <row r="281" spans="1:10" ht="24.75" customHeight="1">
      <c r="A281" s="464" t="s">
        <v>351</v>
      </c>
      <c r="B281" s="407" t="s">
        <v>209</v>
      </c>
      <c r="C281" s="461" t="s">
        <v>180</v>
      </c>
      <c r="D281" s="461" t="s">
        <v>186</v>
      </c>
      <c r="E281" s="409" t="s">
        <v>352</v>
      </c>
      <c r="F281" s="409"/>
      <c r="G281" s="554">
        <f>G282+G284+G283</f>
        <v>10213000</v>
      </c>
      <c r="H281" s="554">
        <f>H282+H284+H283</f>
        <v>437053.18</v>
      </c>
      <c r="I281" s="386">
        <f t="shared" si="6"/>
        <v>4.279380985019094</v>
      </c>
      <c r="J281" s="563"/>
    </row>
    <row r="282" spans="1:10" ht="20.25" customHeight="1">
      <c r="A282" s="391" t="s">
        <v>729</v>
      </c>
      <c r="B282" s="382" t="s">
        <v>209</v>
      </c>
      <c r="C282" s="424" t="s">
        <v>180</v>
      </c>
      <c r="D282" s="424" t="s">
        <v>186</v>
      </c>
      <c r="E282" s="393" t="s">
        <v>352</v>
      </c>
      <c r="F282" s="393" t="s">
        <v>244</v>
      </c>
      <c r="G282" s="394">
        <v>1930980</v>
      </c>
      <c r="H282" s="394">
        <v>387772.98</v>
      </c>
      <c r="I282" s="386">
        <f t="shared" si="6"/>
        <v>20.081667339899948</v>
      </c>
      <c r="J282" s="563"/>
    </row>
    <row r="283" spans="1:10" ht="32.25" customHeight="1">
      <c r="A283" s="391" t="s">
        <v>408</v>
      </c>
      <c r="B283" s="382" t="s">
        <v>209</v>
      </c>
      <c r="C283" s="424" t="s">
        <v>180</v>
      </c>
      <c r="D283" s="424" t="s">
        <v>186</v>
      </c>
      <c r="E283" s="393" t="s">
        <v>352</v>
      </c>
      <c r="F283" s="393" t="s">
        <v>718</v>
      </c>
      <c r="G283" s="394">
        <v>8015000</v>
      </c>
      <c r="H283" s="394">
        <v>0</v>
      </c>
      <c r="I283" s="386">
        <f>H283/G283*100</f>
        <v>0</v>
      </c>
      <c r="J283" s="563"/>
    </row>
    <row r="284" spans="1:10" ht="15" customHeight="1">
      <c r="A284" s="455" t="s">
        <v>242</v>
      </c>
      <c r="B284" s="382" t="s">
        <v>209</v>
      </c>
      <c r="C284" s="424" t="s">
        <v>180</v>
      </c>
      <c r="D284" s="424" t="s">
        <v>186</v>
      </c>
      <c r="E284" s="393" t="s">
        <v>352</v>
      </c>
      <c r="F284" s="393" t="s">
        <v>241</v>
      </c>
      <c r="G284" s="394">
        <v>267020</v>
      </c>
      <c r="H284" s="394">
        <v>49280.2</v>
      </c>
      <c r="I284" s="386">
        <f t="shared" si="6"/>
        <v>18.455621301775146</v>
      </c>
      <c r="J284" s="563"/>
    </row>
    <row r="285" spans="1:10" ht="56.25" customHeight="1">
      <c r="A285" s="406" t="s">
        <v>666</v>
      </c>
      <c r="B285" s="407" t="s">
        <v>33</v>
      </c>
      <c r="C285" s="408" t="s">
        <v>180</v>
      </c>
      <c r="D285" s="409" t="s">
        <v>186</v>
      </c>
      <c r="E285" s="409" t="s">
        <v>667</v>
      </c>
      <c r="F285" s="409"/>
      <c r="G285" s="554">
        <f>G286+G287+G288</f>
        <v>14409000</v>
      </c>
      <c r="H285" s="554">
        <f>H286+H287+H288</f>
        <v>3448394.26</v>
      </c>
      <c r="I285" s="386">
        <f t="shared" si="6"/>
        <v>23.932224720660695</v>
      </c>
      <c r="J285" s="580">
        <v>3448543.68</v>
      </c>
    </row>
    <row r="286" spans="1:10" ht="15.75" customHeight="1">
      <c r="A286" s="391" t="s">
        <v>497</v>
      </c>
      <c r="B286" s="382" t="s">
        <v>209</v>
      </c>
      <c r="C286" s="392" t="s">
        <v>180</v>
      </c>
      <c r="D286" s="393" t="s">
        <v>186</v>
      </c>
      <c r="E286" s="393" t="s">
        <v>667</v>
      </c>
      <c r="F286" s="393" t="s">
        <v>387</v>
      </c>
      <c r="G286" s="394">
        <v>5207128</v>
      </c>
      <c r="H286" s="394">
        <v>1278151.11</v>
      </c>
      <c r="I286" s="386">
        <f t="shared" si="6"/>
        <v>24.546181887597157</v>
      </c>
      <c r="J286" s="563"/>
    </row>
    <row r="287" spans="1:10" ht="39" customHeight="1">
      <c r="A287" s="391" t="s">
        <v>422</v>
      </c>
      <c r="B287" s="382" t="s">
        <v>209</v>
      </c>
      <c r="C287" s="392" t="s">
        <v>180</v>
      </c>
      <c r="D287" s="393" t="s">
        <v>186</v>
      </c>
      <c r="E287" s="393" t="s">
        <v>667</v>
      </c>
      <c r="F287" s="393" t="s">
        <v>98</v>
      </c>
      <c r="G287" s="394">
        <v>1572656</v>
      </c>
      <c r="H287" s="394">
        <v>341871.01</v>
      </c>
      <c r="I287" s="386">
        <f t="shared" si="6"/>
        <v>21.738448204820383</v>
      </c>
      <c r="J287" s="563"/>
    </row>
    <row r="288" spans="1:10" ht="14.25" customHeight="1">
      <c r="A288" s="455" t="s">
        <v>242</v>
      </c>
      <c r="B288" s="382" t="s">
        <v>209</v>
      </c>
      <c r="C288" s="392" t="s">
        <v>180</v>
      </c>
      <c r="D288" s="393" t="s">
        <v>186</v>
      </c>
      <c r="E288" s="393" t="s">
        <v>667</v>
      </c>
      <c r="F288" s="393" t="s">
        <v>241</v>
      </c>
      <c r="G288" s="394">
        <v>7629216</v>
      </c>
      <c r="H288" s="394">
        <v>1828372.14</v>
      </c>
      <c r="I288" s="386">
        <f t="shared" si="6"/>
        <v>23.965400114507176</v>
      </c>
      <c r="J288" s="563"/>
    </row>
    <row r="289" spans="1:10" ht="38.25" customHeight="1">
      <c r="A289" s="406" t="s">
        <v>668</v>
      </c>
      <c r="B289" s="407" t="s">
        <v>33</v>
      </c>
      <c r="C289" s="408" t="s">
        <v>180</v>
      </c>
      <c r="D289" s="409" t="s">
        <v>186</v>
      </c>
      <c r="E289" s="409" t="s">
        <v>669</v>
      </c>
      <c r="F289" s="409"/>
      <c r="G289" s="554">
        <f>G290+G291</f>
        <v>0</v>
      </c>
      <c r="H289" s="554">
        <f>H290+H291</f>
        <v>0</v>
      </c>
      <c r="I289" s="386" t="e">
        <f t="shared" si="6"/>
        <v>#DIV/0!</v>
      </c>
      <c r="J289" s="563"/>
    </row>
    <row r="290" spans="1:10" ht="17.25" customHeight="1">
      <c r="A290" s="391" t="s">
        <v>729</v>
      </c>
      <c r="B290" s="382" t="s">
        <v>209</v>
      </c>
      <c r="C290" s="392" t="s">
        <v>180</v>
      </c>
      <c r="D290" s="393" t="s">
        <v>186</v>
      </c>
      <c r="E290" s="393" t="s">
        <v>669</v>
      </c>
      <c r="F290" s="393" t="s">
        <v>244</v>
      </c>
      <c r="G290" s="394">
        <v>0</v>
      </c>
      <c r="H290" s="394">
        <v>0</v>
      </c>
      <c r="I290" s="386" t="e">
        <f t="shared" si="6"/>
        <v>#DIV/0!</v>
      </c>
      <c r="J290" s="563"/>
    </row>
    <row r="291" spans="1:10" ht="18" customHeight="1">
      <c r="A291" s="455" t="s">
        <v>242</v>
      </c>
      <c r="B291" s="382" t="s">
        <v>209</v>
      </c>
      <c r="C291" s="392" t="s">
        <v>180</v>
      </c>
      <c r="D291" s="393" t="s">
        <v>186</v>
      </c>
      <c r="E291" s="393" t="s">
        <v>669</v>
      </c>
      <c r="F291" s="393" t="s">
        <v>241</v>
      </c>
      <c r="G291" s="394">
        <v>0</v>
      </c>
      <c r="H291" s="394">
        <v>0</v>
      </c>
      <c r="I291" s="386" t="e">
        <f t="shared" si="6"/>
        <v>#DIV/0!</v>
      </c>
      <c r="J291" s="563"/>
    </row>
    <row r="292" spans="1:10" ht="33.75" customHeight="1">
      <c r="A292" s="397" t="s">
        <v>499</v>
      </c>
      <c r="B292" s="456" t="s">
        <v>209</v>
      </c>
      <c r="C292" s="443" t="s">
        <v>180</v>
      </c>
      <c r="D292" s="443" t="s">
        <v>186</v>
      </c>
      <c r="E292" s="389" t="s">
        <v>481</v>
      </c>
      <c r="F292" s="457"/>
      <c r="G292" s="549">
        <f>G293+G294</f>
        <v>0</v>
      </c>
      <c r="H292" s="549">
        <f>H293+H294</f>
        <v>0</v>
      </c>
      <c r="I292" s="386" t="e">
        <f t="shared" si="6"/>
        <v>#DIV/0!</v>
      </c>
      <c r="J292" s="563"/>
    </row>
    <row r="293" spans="1:10" ht="18" customHeight="1">
      <c r="A293" s="391" t="s">
        <v>704</v>
      </c>
      <c r="B293" s="382" t="s">
        <v>209</v>
      </c>
      <c r="C293" s="392" t="s">
        <v>180</v>
      </c>
      <c r="D293" s="393" t="s">
        <v>186</v>
      </c>
      <c r="E293" s="393" t="s">
        <v>481</v>
      </c>
      <c r="F293" s="393" t="s">
        <v>244</v>
      </c>
      <c r="G293" s="394">
        <v>0</v>
      </c>
      <c r="H293" s="394">
        <v>0</v>
      </c>
      <c r="I293" s="386" t="e">
        <f t="shared" si="6"/>
        <v>#DIV/0!</v>
      </c>
      <c r="J293" s="563"/>
    </row>
    <row r="294" spans="1:10" ht="14.25" customHeight="1">
      <c r="A294" s="455" t="s">
        <v>242</v>
      </c>
      <c r="B294" s="382" t="s">
        <v>209</v>
      </c>
      <c r="C294" s="392" t="s">
        <v>180</v>
      </c>
      <c r="D294" s="393" t="s">
        <v>186</v>
      </c>
      <c r="E294" s="393" t="s">
        <v>481</v>
      </c>
      <c r="F294" s="393" t="s">
        <v>241</v>
      </c>
      <c r="G294" s="394">
        <v>0</v>
      </c>
      <c r="H294" s="394">
        <v>0</v>
      </c>
      <c r="I294" s="386" t="e">
        <f t="shared" si="6"/>
        <v>#DIV/0!</v>
      </c>
      <c r="J294" s="563"/>
    </row>
    <row r="295" spans="1:10" ht="23.25" customHeight="1">
      <c r="A295" s="397" t="s">
        <v>670</v>
      </c>
      <c r="B295" s="456" t="s">
        <v>209</v>
      </c>
      <c r="C295" s="443" t="s">
        <v>180</v>
      </c>
      <c r="D295" s="443" t="s">
        <v>186</v>
      </c>
      <c r="E295" s="389" t="s">
        <v>671</v>
      </c>
      <c r="F295" s="457"/>
      <c r="G295" s="573">
        <f>SUM(G296:G298)</f>
        <v>9399700</v>
      </c>
      <c r="H295" s="573">
        <f>SUM(H296:H298)</f>
        <v>1325669.88</v>
      </c>
      <c r="I295" s="386">
        <f>H295/G295*100</f>
        <v>14.103321169824568</v>
      </c>
      <c r="J295" s="563"/>
    </row>
    <row r="296" spans="1:10" ht="16.5" customHeight="1">
      <c r="A296" s="391" t="s">
        <v>729</v>
      </c>
      <c r="B296" s="382" t="s">
        <v>209</v>
      </c>
      <c r="C296" s="392" t="s">
        <v>180</v>
      </c>
      <c r="D296" s="393" t="s">
        <v>186</v>
      </c>
      <c r="E296" s="393" t="s">
        <v>671</v>
      </c>
      <c r="F296" s="393" t="s">
        <v>244</v>
      </c>
      <c r="G296" s="574">
        <v>4258799.7</v>
      </c>
      <c r="H296" s="574">
        <v>411447.59</v>
      </c>
      <c r="I296" s="386">
        <f t="shared" si="6"/>
        <v>9.66111625301373</v>
      </c>
      <c r="J296" s="563"/>
    </row>
    <row r="297" spans="1:10" ht="16.5" customHeight="1">
      <c r="A297" s="391" t="s">
        <v>729</v>
      </c>
      <c r="B297" s="382" t="s">
        <v>209</v>
      </c>
      <c r="C297" s="392" t="s">
        <v>180</v>
      </c>
      <c r="D297" s="393" t="s">
        <v>186</v>
      </c>
      <c r="E297" s="393" t="s">
        <v>671</v>
      </c>
      <c r="F297" s="393" t="s">
        <v>244</v>
      </c>
      <c r="G297" s="568">
        <v>1000</v>
      </c>
      <c r="H297" s="568">
        <v>141.04</v>
      </c>
      <c r="I297" s="386"/>
      <c r="J297" s="563"/>
    </row>
    <row r="298" spans="1:10" ht="15" customHeight="1">
      <c r="A298" s="455" t="s">
        <v>242</v>
      </c>
      <c r="B298" s="382" t="s">
        <v>209</v>
      </c>
      <c r="C298" s="392" t="s">
        <v>180</v>
      </c>
      <c r="D298" s="393" t="s">
        <v>186</v>
      </c>
      <c r="E298" s="393" t="s">
        <v>671</v>
      </c>
      <c r="F298" s="393" t="s">
        <v>241</v>
      </c>
      <c r="G298" s="574">
        <v>5139900.3</v>
      </c>
      <c r="H298" s="574">
        <v>914081.25</v>
      </c>
      <c r="I298" s="386">
        <f>H298/G298*100</f>
        <v>17.784026861377058</v>
      </c>
      <c r="J298" s="563"/>
    </row>
    <row r="299" spans="1:10" ht="35.25" customHeight="1">
      <c r="A299" s="464" t="s">
        <v>751</v>
      </c>
      <c r="B299" s="407" t="s">
        <v>33</v>
      </c>
      <c r="C299" s="408" t="s">
        <v>180</v>
      </c>
      <c r="D299" s="409" t="s">
        <v>186</v>
      </c>
      <c r="E299" s="409" t="s">
        <v>672</v>
      </c>
      <c r="F299" s="409"/>
      <c r="G299" s="548">
        <f>G300</f>
        <v>1000</v>
      </c>
      <c r="H299" s="548">
        <f>H300</f>
        <v>165.29</v>
      </c>
      <c r="I299" s="386">
        <f>H299/G299*100</f>
        <v>16.529</v>
      </c>
      <c r="J299" s="565"/>
    </row>
    <row r="300" spans="1:10" ht="15" customHeight="1">
      <c r="A300" s="391" t="s">
        <v>729</v>
      </c>
      <c r="B300" s="382" t="s">
        <v>209</v>
      </c>
      <c r="C300" s="392" t="s">
        <v>180</v>
      </c>
      <c r="D300" s="393" t="s">
        <v>186</v>
      </c>
      <c r="E300" s="393" t="s">
        <v>672</v>
      </c>
      <c r="F300" s="393" t="s">
        <v>244</v>
      </c>
      <c r="G300" s="394">
        <v>1000</v>
      </c>
      <c r="H300" s="394">
        <v>165.29</v>
      </c>
      <c r="I300" s="386">
        <f>H300/G300*100</f>
        <v>16.529</v>
      </c>
      <c r="J300" s="563"/>
    </row>
    <row r="301" spans="1:10" ht="39" customHeight="1">
      <c r="A301" s="397" t="s">
        <v>212</v>
      </c>
      <c r="B301" s="456" t="s">
        <v>209</v>
      </c>
      <c r="C301" s="443" t="s">
        <v>180</v>
      </c>
      <c r="D301" s="443" t="s">
        <v>186</v>
      </c>
      <c r="E301" s="389" t="s">
        <v>213</v>
      </c>
      <c r="F301" s="457"/>
      <c r="G301" s="545">
        <f>G302+G304+G303</f>
        <v>1398000</v>
      </c>
      <c r="H301" s="545">
        <f>H302+H304+H303</f>
        <v>56646.72</v>
      </c>
      <c r="I301" s="386">
        <f>H301/G301*100</f>
        <v>4.051982832618026</v>
      </c>
      <c r="J301" s="563"/>
    </row>
    <row r="302" spans="1:10" ht="17.25" customHeight="1">
      <c r="A302" s="465" t="s">
        <v>729</v>
      </c>
      <c r="B302" s="382" t="s">
        <v>209</v>
      </c>
      <c r="C302" s="392" t="s">
        <v>180</v>
      </c>
      <c r="D302" s="393" t="s">
        <v>186</v>
      </c>
      <c r="E302" s="393" t="s">
        <v>213</v>
      </c>
      <c r="F302" s="393" t="s">
        <v>244</v>
      </c>
      <c r="G302" s="394">
        <v>591299</v>
      </c>
      <c r="H302" s="394">
        <v>55946.72</v>
      </c>
      <c r="I302" s="386">
        <f t="shared" si="6"/>
        <v>9.461663219454117</v>
      </c>
      <c r="J302" s="563"/>
    </row>
    <row r="303" spans="1:10" ht="33.75" customHeight="1">
      <c r="A303" s="465" t="s">
        <v>408</v>
      </c>
      <c r="B303" s="382" t="s">
        <v>209</v>
      </c>
      <c r="C303" s="392" t="s">
        <v>180</v>
      </c>
      <c r="D303" s="393" t="s">
        <v>186</v>
      </c>
      <c r="E303" s="393" t="s">
        <v>213</v>
      </c>
      <c r="F303" s="393" t="s">
        <v>718</v>
      </c>
      <c r="G303" s="394">
        <v>780000</v>
      </c>
      <c r="H303" s="394">
        <v>0</v>
      </c>
      <c r="I303" s="386">
        <f>H303/G303*100</f>
        <v>0</v>
      </c>
      <c r="J303" s="563"/>
    </row>
    <row r="304" spans="1:10" ht="19.5" customHeight="1">
      <c r="A304" s="455" t="s">
        <v>242</v>
      </c>
      <c r="B304" s="382" t="s">
        <v>209</v>
      </c>
      <c r="C304" s="392" t="s">
        <v>180</v>
      </c>
      <c r="D304" s="393" t="s">
        <v>186</v>
      </c>
      <c r="E304" s="393" t="s">
        <v>213</v>
      </c>
      <c r="F304" s="393" t="s">
        <v>241</v>
      </c>
      <c r="G304" s="394">
        <v>26701</v>
      </c>
      <c r="H304" s="394">
        <v>700</v>
      </c>
      <c r="I304" s="386">
        <f t="shared" si="6"/>
        <v>2.6216246582525</v>
      </c>
      <c r="J304" s="563"/>
    </row>
    <row r="305" spans="1:10" ht="33" customHeight="1">
      <c r="A305" s="397" t="s">
        <v>212</v>
      </c>
      <c r="B305" s="456" t="s">
        <v>209</v>
      </c>
      <c r="C305" s="443" t="s">
        <v>180</v>
      </c>
      <c r="D305" s="443" t="s">
        <v>186</v>
      </c>
      <c r="E305" s="389" t="s">
        <v>673</v>
      </c>
      <c r="F305" s="457"/>
      <c r="G305" s="545">
        <f>G306</f>
        <v>0</v>
      </c>
      <c r="H305" s="545">
        <f>H306</f>
        <v>0</v>
      </c>
      <c r="I305" s="386" t="e">
        <f t="shared" si="6"/>
        <v>#DIV/0!</v>
      </c>
      <c r="J305" s="563"/>
    </row>
    <row r="306" spans="1:10" ht="16.5" customHeight="1">
      <c r="A306" s="465" t="s">
        <v>729</v>
      </c>
      <c r="B306" s="382" t="s">
        <v>209</v>
      </c>
      <c r="C306" s="392" t="s">
        <v>180</v>
      </c>
      <c r="D306" s="393" t="s">
        <v>186</v>
      </c>
      <c r="E306" s="393" t="s">
        <v>673</v>
      </c>
      <c r="F306" s="393" t="s">
        <v>244</v>
      </c>
      <c r="G306" s="394">
        <v>0</v>
      </c>
      <c r="H306" s="394">
        <v>0</v>
      </c>
      <c r="I306" s="386">
        <v>0</v>
      </c>
      <c r="J306" s="563"/>
    </row>
    <row r="307" spans="1:10" ht="27" customHeight="1">
      <c r="A307" s="432" t="s">
        <v>674</v>
      </c>
      <c r="B307" s="456" t="s">
        <v>33</v>
      </c>
      <c r="C307" s="443" t="s">
        <v>180</v>
      </c>
      <c r="D307" s="443" t="s">
        <v>186</v>
      </c>
      <c r="E307" s="389" t="s">
        <v>675</v>
      </c>
      <c r="F307" s="457"/>
      <c r="G307" s="549">
        <f>G308+G309</f>
        <v>401400</v>
      </c>
      <c r="H307" s="549">
        <f>H308+H309</f>
        <v>212061.45</v>
      </c>
      <c r="I307" s="386">
        <f t="shared" si="6"/>
        <v>52.830455904334826</v>
      </c>
      <c r="J307" s="563"/>
    </row>
    <row r="308" spans="1:10" ht="15.75" customHeight="1">
      <c r="A308" s="465" t="s">
        <v>729</v>
      </c>
      <c r="B308" s="382" t="s">
        <v>209</v>
      </c>
      <c r="C308" s="392" t="s">
        <v>180</v>
      </c>
      <c r="D308" s="393" t="s">
        <v>186</v>
      </c>
      <c r="E308" s="393" t="s">
        <v>675</v>
      </c>
      <c r="F308" s="393" t="s">
        <v>244</v>
      </c>
      <c r="G308" s="286">
        <v>178094.28</v>
      </c>
      <c r="H308" s="394">
        <v>79897.02</v>
      </c>
      <c r="I308" s="386">
        <f>H308/G308*100</f>
        <v>44.86220444586991</v>
      </c>
      <c r="J308" s="563"/>
    </row>
    <row r="309" spans="1:10" ht="19.5" customHeight="1">
      <c r="A309" s="391" t="s">
        <v>242</v>
      </c>
      <c r="B309" s="382" t="s">
        <v>209</v>
      </c>
      <c r="C309" s="392" t="s">
        <v>180</v>
      </c>
      <c r="D309" s="393" t="s">
        <v>186</v>
      </c>
      <c r="E309" s="393" t="s">
        <v>675</v>
      </c>
      <c r="F309" s="393" t="s">
        <v>241</v>
      </c>
      <c r="G309" s="286">
        <v>223305.72</v>
      </c>
      <c r="H309" s="394">
        <v>132164.43</v>
      </c>
      <c r="I309" s="386">
        <f>H309/G309*100</f>
        <v>59.18542077650317</v>
      </c>
      <c r="J309" s="563"/>
    </row>
    <row r="310" spans="1:10" ht="37.5" customHeight="1">
      <c r="A310" s="432" t="s">
        <v>499</v>
      </c>
      <c r="B310" s="456" t="s">
        <v>33</v>
      </c>
      <c r="C310" s="443" t="s">
        <v>180</v>
      </c>
      <c r="D310" s="443" t="s">
        <v>186</v>
      </c>
      <c r="E310" s="389" t="s">
        <v>481</v>
      </c>
      <c r="F310" s="457"/>
      <c r="G310" s="573">
        <f>G311+G312</f>
        <v>1361000</v>
      </c>
      <c r="H310" s="573">
        <f>H311+H312</f>
        <v>0</v>
      </c>
      <c r="I310" s="386">
        <f>H310/G310*100</f>
        <v>0</v>
      </c>
      <c r="J310" s="563"/>
    </row>
    <row r="311" spans="1:10" ht="19.5" customHeight="1">
      <c r="A311" s="391" t="s">
        <v>242</v>
      </c>
      <c r="B311" s="382" t="s">
        <v>209</v>
      </c>
      <c r="C311" s="392" t="s">
        <v>180</v>
      </c>
      <c r="D311" s="393" t="s">
        <v>186</v>
      </c>
      <c r="E311" s="393" t="s">
        <v>481</v>
      </c>
      <c r="F311" s="393" t="s">
        <v>241</v>
      </c>
      <c r="G311" s="574">
        <v>1360000</v>
      </c>
      <c r="H311" s="574">
        <v>0</v>
      </c>
      <c r="I311" s="386">
        <f>H311/G311*100</f>
        <v>0</v>
      </c>
      <c r="J311" s="563"/>
    </row>
    <row r="312" spans="1:10" ht="19.5" customHeight="1">
      <c r="A312" s="391" t="s">
        <v>748</v>
      </c>
      <c r="B312" s="382" t="s">
        <v>209</v>
      </c>
      <c r="C312" s="392" t="s">
        <v>180</v>
      </c>
      <c r="D312" s="393" t="s">
        <v>186</v>
      </c>
      <c r="E312" s="393" t="s">
        <v>481</v>
      </c>
      <c r="F312" s="393" t="s">
        <v>241</v>
      </c>
      <c r="G312" s="568">
        <v>1000</v>
      </c>
      <c r="H312" s="568">
        <v>0</v>
      </c>
      <c r="I312" s="386">
        <f>H312/G312*100</f>
        <v>0</v>
      </c>
      <c r="J312" s="563"/>
    </row>
    <row r="313" spans="1:10" ht="18.75" customHeight="1">
      <c r="A313" s="441" t="s">
        <v>173</v>
      </c>
      <c r="B313" s="382" t="s">
        <v>209</v>
      </c>
      <c r="C313" s="442" t="s">
        <v>180</v>
      </c>
      <c r="D313" s="442" t="s">
        <v>188</v>
      </c>
      <c r="E313" s="384"/>
      <c r="F313" s="457"/>
      <c r="G313" s="385">
        <f>G314+G319+G321+G323+G317</f>
        <v>17876000</v>
      </c>
      <c r="H313" s="385">
        <f>H314+H319+H321+H323+H317</f>
        <v>3579850.55</v>
      </c>
      <c r="I313" s="386">
        <f t="shared" si="6"/>
        <v>20.02601560751846</v>
      </c>
      <c r="J313" s="563"/>
    </row>
    <row r="314" spans="1:10" ht="28.5" customHeight="1">
      <c r="A314" s="395" t="s">
        <v>351</v>
      </c>
      <c r="B314" s="382" t="s">
        <v>209</v>
      </c>
      <c r="C314" s="443" t="s">
        <v>180</v>
      </c>
      <c r="D314" s="443" t="s">
        <v>188</v>
      </c>
      <c r="E314" s="389" t="s">
        <v>295</v>
      </c>
      <c r="F314" s="424"/>
      <c r="G314" s="545">
        <f>SUM(G315:G316)</f>
        <v>11432250</v>
      </c>
      <c r="H314" s="545">
        <f>SUM(H315:H316)</f>
        <v>3404774.56</v>
      </c>
      <c r="I314" s="386">
        <f t="shared" si="6"/>
        <v>29.782191257189094</v>
      </c>
      <c r="J314" s="577"/>
    </row>
    <row r="315" spans="1:10" ht="42" customHeight="1">
      <c r="A315" s="391" t="s">
        <v>0</v>
      </c>
      <c r="B315" s="382" t="s">
        <v>209</v>
      </c>
      <c r="C315" s="424" t="s">
        <v>180</v>
      </c>
      <c r="D315" s="424" t="s">
        <v>188</v>
      </c>
      <c r="E315" s="393" t="s">
        <v>717</v>
      </c>
      <c r="F315" s="424" t="s">
        <v>1</v>
      </c>
      <c r="G315" s="394">
        <v>2115000</v>
      </c>
      <c r="H315" s="394">
        <v>650190.58</v>
      </c>
      <c r="I315" s="386">
        <f>H315/G315*100</f>
        <v>30.741871394799052</v>
      </c>
      <c r="J315" s="577"/>
    </row>
    <row r="316" spans="1:10" ht="45" customHeight="1">
      <c r="A316" s="391" t="s">
        <v>0</v>
      </c>
      <c r="B316" s="382" t="s">
        <v>209</v>
      </c>
      <c r="C316" s="424" t="s">
        <v>180</v>
      </c>
      <c r="D316" s="424" t="s">
        <v>188</v>
      </c>
      <c r="E316" s="393" t="s">
        <v>295</v>
      </c>
      <c r="F316" s="424" t="s">
        <v>1</v>
      </c>
      <c r="G316" s="394">
        <v>9317250</v>
      </c>
      <c r="H316" s="394">
        <v>2754583.98</v>
      </c>
      <c r="I316" s="386">
        <f t="shared" si="6"/>
        <v>29.564345488207355</v>
      </c>
      <c r="J316" s="562"/>
    </row>
    <row r="317" spans="1:10" ht="27" customHeight="1">
      <c r="A317" s="395" t="s">
        <v>474</v>
      </c>
      <c r="B317" s="382" t="s">
        <v>209</v>
      </c>
      <c r="C317" s="443" t="s">
        <v>180</v>
      </c>
      <c r="D317" s="443" t="s">
        <v>188</v>
      </c>
      <c r="E317" s="389" t="s">
        <v>475</v>
      </c>
      <c r="F317" s="424"/>
      <c r="G317" s="545">
        <f>G318</f>
        <v>5000000</v>
      </c>
      <c r="H317" s="545">
        <f>H318</f>
        <v>0</v>
      </c>
      <c r="I317" s="386">
        <f t="shared" si="6"/>
        <v>0</v>
      </c>
      <c r="J317" s="562"/>
    </row>
    <row r="318" spans="1:10" ht="40.5" customHeight="1">
      <c r="A318" s="391" t="s">
        <v>0</v>
      </c>
      <c r="B318" s="382" t="s">
        <v>209</v>
      </c>
      <c r="C318" s="424" t="s">
        <v>180</v>
      </c>
      <c r="D318" s="424" t="s">
        <v>188</v>
      </c>
      <c r="E318" s="393" t="s">
        <v>475</v>
      </c>
      <c r="F318" s="424" t="s">
        <v>1</v>
      </c>
      <c r="G318" s="394">
        <v>5000000</v>
      </c>
      <c r="H318" s="394">
        <v>0</v>
      </c>
      <c r="I318" s="386">
        <f t="shared" si="6"/>
        <v>0</v>
      </c>
      <c r="J318" s="562"/>
    </row>
    <row r="319" spans="1:10" ht="25.5" customHeight="1">
      <c r="A319" s="395" t="s">
        <v>351</v>
      </c>
      <c r="B319" s="382" t="s">
        <v>209</v>
      </c>
      <c r="C319" s="443" t="s">
        <v>180</v>
      </c>
      <c r="D319" s="443" t="s">
        <v>188</v>
      </c>
      <c r="E319" s="389" t="s">
        <v>352</v>
      </c>
      <c r="F319" s="424"/>
      <c r="G319" s="549">
        <f>G320</f>
        <v>1155000</v>
      </c>
      <c r="H319" s="549">
        <f>H320</f>
        <v>175075.99</v>
      </c>
      <c r="I319" s="386">
        <f t="shared" si="6"/>
        <v>15.158094372294373</v>
      </c>
      <c r="J319" s="562"/>
    </row>
    <row r="320" spans="1:10" ht="15.75" customHeight="1">
      <c r="A320" s="455" t="s">
        <v>242</v>
      </c>
      <c r="B320" s="382" t="s">
        <v>209</v>
      </c>
      <c r="C320" s="424" t="s">
        <v>180</v>
      </c>
      <c r="D320" s="424" t="s">
        <v>188</v>
      </c>
      <c r="E320" s="393" t="s">
        <v>352</v>
      </c>
      <c r="F320" s="424" t="s">
        <v>241</v>
      </c>
      <c r="G320" s="394">
        <v>1155000</v>
      </c>
      <c r="H320" s="394">
        <v>175075.99</v>
      </c>
      <c r="I320" s="386">
        <f t="shared" si="6"/>
        <v>15.158094372294373</v>
      </c>
      <c r="J320" s="562"/>
    </row>
    <row r="321" spans="1:10" ht="28.5" customHeight="1">
      <c r="A321" s="395" t="s">
        <v>438</v>
      </c>
      <c r="B321" s="382" t="s">
        <v>209</v>
      </c>
      <c r="C321" s="443" t="s">
        <v>180</v>
      </c>
      <c r="D321" s="443" t="s">
        <v>188</v>
      </c>
      <c r="E321" s="389" t="s">
        <v>437</v>
      </c>
      <c r="F321" s="424"/>
      <c r="G321" s="549">
        <f>G322</f>
        <v>0</v>
      </c>
      <c r="H321" s="549">
        <f>H322</f>
        <v>0</v>
      </c>
      <c r="I321" s="386" t="e">
        <f t="shared" si="6"/>
        <v>#DIV/0!</v>
      </c>
      <c r="J321" s="562"/>
    </row>
    <row r="322" spans="1:10" ht="15.75" customHeight="1">
      <c r="A322" s="455" t="s">
        <v>242</v>
      </c>
      <c r="B322" s="382" t="s">
        <v>209</v>
      </c>
      <c r="C322" s="424" t="s">
        <v>180</v>
      </c>
      <c r="D322" s="424" t="s">
        <v>188</v>
      </c>
      <c r="E322" s="393" t="s">
        <v>437</v>
      </c>
      <c r="F322" s="424" t="s">
        <v>241</v>
      </c>
      <c r="G322" s="394">
        <v>0</v>
      </c>
      <c r="H322" s="394">
        <v>0</v>
      </c>
      <c r="I322" s="386" t="e">
        <f t="shared" si="6"/>
        <v>#DIV/0!</v>
      </c>
      <c r="J322" s="562"/>
    </row>
    <row r="323" spans="1:10" ht="43.5" customHeight="1">
      <c r="A323" s="395" t="s">
        <v>212</v>
      </c>
      <c r="B323" s="382" t="s">
        <v>209</v>
      </c>
      <c r="C323" s="443" t="s">
        <v>180</v>
      </c>
      <c r="D323" s="443" t="s">
        <v>188</v>
      </c>
      <c r="E323" s="389" t="s">
        <v>213</v>
      </c>
      <c r="F323" s="424"/>
      <c r="G323" s="545">
        <f>G324</f>
        <v>288750</v>
      </c>
      <c r="H323" s="545">
        <f>H324</f>
        <v>0</v>
      </c>
      <c r="I323" s="386">
        <f t="shared" si="6"/>
        <v>0</v>
      </c>
      <c r="J323" s="562"/>
    </row>
    <row r="324" spans="1:10" ht="12.75" customHeight="1">
      <c r="A324" s="455" t="s">
        <v>242</v>
      </c>
      <c r="B324" s="382" t="s">
        <v>209</v>
      </c>
      <c r="C324" s="424" t="s">
        <v>180</v>
      </c>
      <c r="D324" s="424" t="s">
        <v>188</v>
      </c>
      <c r="E324" s="393" t="s">
        <v>213</v>
      </c>
      <c r="F324" s="424" t="s">
        <v>241</v>
      </c>
      <c r="G324" s="394">
        <v>288750</v>
      </c>
      <c r="H324" s="394">
        <v>0</v>
      </c>
      <c r="I324" s="386">
        <f t="shared" si="6"/>
        <v>0</v>
      </c>
      <c r="J324" s="562"/>
    </row>
    <row r="325" spans="1:10" ht="18" customHeight="1">
      <c r="A325" s="466" t="s">
        <v>240</v>
      </c>
      <c r="B325" s="382" t="s">
        <v>209</v>
      </c>
      <c r="C325" s="383" t="s">
        <v>180</v>
      </c>
      <c r="D325" s="384" t="s">
        <v>180</v>
      </c>
      <c r="E325" s="393"/>
      <c r="F325" s="393"/>
      <c r="G325" s="385">
        <f>G326+G332+G335+G329</f>
        <v>2192000</v>
      </c>
      <c r="H325" s="385">
        <f>H326+H332+H335+H329</f>
        <v>31748.9</v>
      </c>
      <c r="I325" s="386">
        <f t="shared" si="6"/>
        <v>1.4483987226277373</v>
      </c>
      <c r="J325" s="563"/>
    </row>
    <row r="326" spans="1:10" ht="13.5" customHeight="1">
      <c r="A326" s="395" t="s">
        <v>142</v>
      </c>
      <c r="B326" s="382" t="s">
        <v>209</v>
      </c>
      <c r="C326" s="443" t="s">
        <v>180</v>
      </c>
      <c r="D326" s="389" t="s">
        <v>180</v>
      </c>
      <c r="E326" s="389" t="s">
        <v>299</v>
      </c>
      <c r="F326" s="389"/>
      <c r="G326" s="545">
        <f>SUM(G327:G328)</f>
        <v>0</v>
      </c>
      <c r="H326" s="545">
        <f>SUM(H327:H328)</f>
        <v>0</v>
      </c>
      <c r="I326" s="386" t="e">
        <f t="shared" si="6"/>
        <v>#DIV/0!</v>
      </c>
      <c r="J326" s="563"/>
    </row>
    <row r="327" spans="1:10" ht="18.75" customHeight="1">
      <c r="A327" s="391" t="s">
        <v>729</v>
      </c>
      <c r="B327" s="382" t="s">
        <v>209</v>
      </c>
      <c r="C327" s="424" t="s">
        <v>180</v>
      </c>
      <c r="D327" s="424" t="s">
        <v>180</v>
      </c>
      <c r="E327" s="393" t="s">
        <v>299</v>
      </c>
      <c r="F327" s="393" t="s">
        <v>244</v>
      </c>
      <c r="G327" s="394"/>
      <c r="H327" s="394"/>
      <c r="I327" s="386" t="e">
        <f t="shared" si="6"/>
        <v>#DIV/0!</v>
      </c>
      <c r="J327" s="563"/>
    </row>
    <row r="328" spans="1:10" ht="16.5" customHeight="1">
      <c r="A328" s="391" t="s">
        <v>380</v>
      </c>
      <c r="B328" s="382" t="s">
        <v>209</v>
      </c>
      <c r="C328" s="424" t="s">
        <v>180</v>
      </c>
      <c r="D328" s="424" t="s">
        <v>180</v>
      </c>
      <c r="E328" s="393" t="s">
        <v>299</v>
      </c>
      <c r="F328" s="393" t="s">
        <v>381</v>
      </c>
      <c r="G328" s="394">
        <v>0</v>
      </c>
      <c r="H328" s="394">
        <v>0</v>
      </c>
      <c r="I328" s="386">
        <v>0</v>
      </c>
      <c r="J328" s="563"/>
    </row>
    <row r="329" spans="1:10" ht="24">
      <c r="A329" s="387" t="s">
        <v>349</v>
      </c>
      <c r="B329" s="382" t="s">
        <v>209</v>
      </c>
      <c r="C329" s="443" t="s">
        <v>180</v>
      </c>
      <c r="D329" s="443" t="s">
        <v>180</v>
      </c>
      <c r="E329" s="389" t="s">
        <v>348</v>
      </c>
      <c r="F329" s="389"/>
      <c r="G329" s="549">
        <f>G330+G331</f>
        <v>1648000</v>
      </c>
      <c r="H329" s="549">
        <f>H330+H331</f>
        <v>0</v>
      </c>
      <c r="I329" s="386">
        <f t="shared" si="6"/>
        <v>0</v>
      </c>
      <c r="J329" s="563"/>
    </row>
    <row r="330" spans="1:10" ht="15.75" customHeight="1">
      <c r="A330" s="391" t="s">
        <v>729</v>
      </c>
      <c r="B330" s="382" t="s">
        <v>209</v>
      </c>
      <c r="C330" s="424" t="s">
        <v>180</v>
      </c>
      <c r="D330" s="424" t="s">
        <v>180</v>
      </c>
      <c r="E330" s="393" t="s">
        <v>348</v>
      </c>
      <c r="F330" s="393" t="s">
        <v>244</v>
      </c>
      <c r="G330" s="394">
        <v>627674</v>
      </c>
      <c r="H330" s="394">
        <v>0</v>
      </c>
      <c r="I330" s="386">
        <f t="shared" si="6"/>
        <v>0</v>
      </c>
      <c r="J330" s="563"/>
    </row>
    <row r="331" spans="1:10" ht="20.25" customHeight="1">
      <c r="A331" s="455" t="s">
        <v>242</v>
      </c>
      <c r="B331" s="382" t="s">
        <v>209</v>
      </c>
      <c r="C331" s="424" t="s">
        <v>180</v>
      </c>
      <c r="D331" s="424" t="s">
        <v>180</v>
      </c>
      <c r="E331" s="393" t="s">
        <v>348</v>
      </c>
      <c r="F331" s="393" t="s">
        <v>241</v>
      </c>
      <c r="G331" s="394">
        <v>1020326</v>
      </c>
      <c r="H331" s="394">
        <v>0</v>
      </c>
      <c r="I331" s="386">
        <f t="shared" si="6"/>
        <v>0</v>
      </c>
      <c r="J331" s="563"/>
    </row>
    <row r="332" spans="1:10" ht="37.5" customHeight="1">
      <c r="A332" s="395" t="s">
        <v>143</v>
      </c>
      <c r="B332" s="382" t="s">
        <v>209</v>
      </c>
      <c r="C332" s="443" t="s">
        <v>180</v>
      </c>
      <c r="D332" s="389" t="s">
        <v>180</v>
      </c>
      <c r="E332" s="389" t="s">
        <v>350</v>
      </c>
      <c r="F332" s="389"/>
      <c r="G332" s="545">
        <f>SUM(G333:G334)</f>
        <v>220000</v>
      </c>
      <c r="H332" s="545">
        <f>SUM(H333:H334)</f>
        <v>0</v>
      </c>
      <c r="I332" s="386">
        <f t="shared" si="6"/>
        <v>0</v>
      </c>
      <c r="J332" s="563"/>
    </row>
    <row r="333" spans="1:10" ht="14.25" customHeight="1">
      <c r="A333" s="391" t="s">
        <v>704</v>
      </c>
      <c r="B333" s="382" t="s">
        <v>209</v>
      </c>
      <c r="C333" s="424" t="s">
        <v>180</v>
      </c>
      <c r="D333" s="424" t="s">
        <v>180</v>
      </c>
      <c r="E333" s="393" t="s">
        <v>350</v>
      </c>
      <c r="F333" s="393" t="s">
        <v>244</v>
      </c>
      <c r="G333" s="394">
        <v>106630.44</v>
      </c>
      <c r="H333" s="394">
        <v>0</v>
      </c>
      <c r="I333" s="386">
        <f t="shared" si="6"/>
        <v>0</v>
      </c>
      <c r="J333" s="563"/>
    </row>
    <row r="334" spans="1:10" ht="16.5" customHeight="1">
      <c r="A334" s="455" t="s">
        <v>242</v>
      </c>
      <c r="B334" s="382" t="s">
        <v>209</v>
      </c>
      <c r="C334" s="424" t="s">
        <v>180</v>
      </c>
      <c r="D334" s="424" t="s">
        <v>180</v>
      </c>
      <c r="E334" s="393" t="s">
        <v>350</v>
      </c>
      <c r="F334" s="424" t="s">
        <v>241</v>
      </c>
      <c r="G334" s="394">
        <v>113369.56</v>
      </c>
      <c r="H334" s="394">
        <v>0</v>
      </c>
      <c r="I334" s="386">
        <f t="shared" si="6"/>
        <v>0</v>
      </c>
      <c r="J334" s="563"/>
    </row>
    <row r="335" spans="1:10" ht="27.75" customHeight="1">
      <c r="A335" s="395" t="s">
        <v>300</v>
      </c>
      <c r="B335" s="382" t="s">
        <v>209</v>
      </c>
      <c r="C335" s="443" t="s">
        <v>180</v>
      </c>
      <c r="D335" s="389" t="s">
        <v>180</v>
      </c>
      <c r="E335" s="389" t="s">
        <v>301</v>
      </c>
      <c r="F335" s="393"/>
      <c r="G335" s="545">
        <f>SUM(G336:G339)</f>
        <v>324000</v>
      </c>
      <c r="H335" s="545">
        <f>SUM(H336:H339)</f>
        <v>31748.9</v>
      </c>
      <c r="I335" s="386">
        <f t="shared" si="6"/>
        <v>9.799043209876544</v>
      </c>
      <c r="J335" s="563"/>
    </row>
    <row r="336" spans="1:10" ht="16.5" customHeight="1">
      <c r="A336" s="391" t="s">
        <v>497</v>
      </c>
      <c r="B336" s="382" t="s">
        <v>209</v>
      </c>
      <c r="C336" s="424" t="s">
        <v>180</v>
      </c>
      <c r="D336" s="393" t="s">
        <v>180</v>
      </c>
      <c r="E336" s="393" t="s">
        <v>301</v>
      </c>
      <c r="F336" s="393" t="s">
        <v>387</v>
      </c>
      <c r="G336" s="467">
        <v>30000</v>
      </c>
      <c r="H336" s="467">
        <v>0</v>
      </c>
      <c r="I336" s="386">
        <f t="shared" si="6"/>
        <v>0</v>
      </c>
      <c r="J336" s="563"/>
    </row>
    <row r="337" spans="1:10" ht="39.75" customHeight="1">
      <c r="A337" s="391" t="s">
        <v>495</v>
      </c>
      <c r="B337" s="382" t="s">
        <v>209</v>
      </c>
      <c r="C337" s="424" t="s">
        <v>180</v>
      </c>
      <c r="D337" s="393" t="s">
        <v>180</v>
      </c>
      <c r="E337" s="393" t="s">
        <v>301</v>
      </c>
      <c r="F337" s="393" t="s">
        <v>98</v>
      </c>
      <c r="G337" s="467">
        <v>20000</v>
      </c>
      <c r="H337" s="467">
        <v>0</v>
      </c>
      <c r="I337" s="386">
        <f t="shared" si="6"/>
        <v>0</v>
      </c>
      <c r="J337" s="563"/>
    </row>
    <row r="338" spans="1:10" ht="15.75" customHeight="1">
      <c r="A338" s="455" t="s">
        <v>704</v>
      </c>
      <c r="B338" s="382" t="s">
        <v>209</v>
      </c>
      <c r="C338" s="424" t="s">
        <v>180</v>
      </c>
      <c r="D338" s="393" t="s">
        <v>180</v>
      </c>
      <c r="E338" s="393" t="s">
        <v>299</v>
      </c>
      <c r="F338" s="393" t="s">
        <v>244</v>
      </c>
      <c r="G338" s="467">
        <v>229000</v>
      </c>
      <c r="H338" s="467">
        <v>31748.9</v>
      </c>
      <c r="I338" s="386">
        <f>H338/G338*100</f>
        <v>13.864148471615719</v>
      </c>
      <c r="J338" s="563"/>
    </row>
    <row r="339" spans="1:10" ht="16.5" customHeight="1">
      <c r="A339" s="455" t="s">
        <v>380</v>
      </c>
      <c r="B339" s="382" t="s">
        <v>209</v>
      </c>
      <c r="C339" s="424" t="s">
        <v>180</v>
      </c>
      <c r="D339" s="393" t="s">
        <v>180</v>
      </c>
      <c r="E339" s="393" t="s">
        <v>299</v>
      </c>
      <c r="F339" s="393" t="s">
        <v>381</v>
      </c>
      <c r="G339" s="467">
        <v>45000</v>
      </c>
      <c r="H339" s="467">
        <v>0</v>
      </c>
      <c r="I339" s="386">
        <f t="shared" si="6"/>
        <v>0</v>
      </c>
      <c r="J339" s="563"/>
    </row>
    <row r="340" spans="1:10" ht="18.75" customHeight="1">
      <c r="A340" s="441" t="s">
        <v>201</v>
      </c>
      <c r="B340" s="382" t="s">
        <v>209</v>
      </c>
      <c r="C340" s="442" t="s">
        <v>180</v>
      </c>
      <c r="D340" s="384" t="s">
        <v>182</v>
      </c>
      <c r="E340" s="384"/>
      <c r="F340" s="384"/>
      <c r="G340" s="385">
        <f>G341+G353+G356+G349+G358</f>
        <v>13425918.32</v>
      </c>
      <c r="H340" s="385">
        <f>H341+H353+H356+H349+H358</f>
        <v>2900789.63</v>
      </c>
      <c r="I340" s="386">
        <f t="shared" si="6"/>
        <v>21.60589362203121</v>
      </c>
      <c r="J340" s="563"/>
    </row>
    <row r="341" spans="1:10" ht="24" customHeight="1">
      <c r="A341" s="452" t="s">
        <v>148</v>
      </c>
      <c r="B341" s="382" t="s">
        <v>209</v>
      </c>
      <c r="C341" s="457" t="s">
        <v>180</v>
      </c>
      <c r="D341" s="453" t="s">
        <v>182</v>
      </c>
      <c r="E341" s="453" t="s">
        <v>302</v>
      </c>
      <c r="F341" s="453"/>
      <c r="G341" s="547">
        <f>SUM(G342:G348)</f>
        <v>5948850</v>
      </c>
      <c r="H341" s="547">
        <f>SUM(H342:H348)</f>
        <v>998722.46</v>
      </c>
      <c r="I341" s="386">
        <f t="shared" si="6"/>
        <v>16.788496263983795</v>
      </c>
      <c r="J341" s="563"/>
    </row>
    <row r="342" spans="1:10" ht="15.75" customHeight="1">
      <c r="A342" s="391" t="s">
        <v>496</v>
      </c>
      <c r="B342" s="382" t="s">
        <v>209</v>
      </c>
      <c r="C342" s="424" t="s">
        <v>180</v>
      </c>
      <c r="D342" s="393" t="s">
        <v>182</v>
      </c>
      <c r="E342" s="393" t="s">
        <v>302</v>
      </c>
      <c r="F342" s="393" t="s">
        <v>387</v>
      </c>
      <c r="G342" s="394">
        <v>3958000</v>
      </c>
      <c r="H342" s="394">
        <v>277787.24</v>
      </c>
      <c r="I342" s="386">
        <f t="shared" si="6"/>
        <v>7.018373926225366</v>
      </c>
      <c r="J342" s="563"/>
    </row>
    <row r="343" spans="1:10" ht="26.25" customHeight="1">
      <c r="A343" s="391" t="s">
        <v>498</v>
      </c>
      <c r="B343" s="382" t="s">
        <v>209</v>
      </c>
      <c r="C343" s="424" t="s">
        <v>180</v>
      </c>
      <c r="D343" s="393" t="s">
        <v>182</v>
      </c>
      <c r="E343" s="393" t="s">
        <v>302</v>
      </c>
      <c r="F343" s="393" t="s">
        <v>388</v>
      </c>
      <c r="G343" s="394">
        <v>196000</v>
      </c>
      <c r="H343" s="394">
        <v>-115</v>
      </c>
      <c r="I343" s="386">
        <f t="shared" si="6"/>
        <v>-0.0586734693877551</v>
      </c>
      <c r="J343" s="563"/>
    </row>
    <row r="344" spans="1:10" ht="36">
      <c r="A344" s="391" t="s">
        <v>422</v>
      </c>
      <c r="B344" s="382" t="s">
        <v>209</v>
      </c>
      <c r="C344" s="424" t="s">
        <v>180</v>
      </c>
      <c r="D344" s="393" t="s">
        <v>182</v>
      </c>
      <c r="E344" s="393" t="s">
        <v>302</v>
      </c>
      <c r="F344" s="393" t="s">
        <v>98</v>
      </c>
      <c r="G344" s="394">
        <v>1195300</v>
      </c>
      <c r="H344" s="394">
        <v>560792.52</v>
      </c>
      <c r="I344" s="386">
        <f t="shared" si="6"/>
        <v>46.91646615912323</v>
      </c>
      <c r="J344" s="563"/>
    </row>
    <row r="345" spans="1:10" ht="13.5" customHeight="1">
      <c r="A345" s="391" t="s">
        <v>729</v>
      </c>
      <c r="B345" s="382" t="s">
        <v>209</v>
      </c>
      <c r="C345" s="424" t="s">
        <v>180</v>
      </c>
      <c r="D345" s="393" t="s">
        <v>182</v>
      </c>
      <c r="E345" s="393" t="s">
        <v>302</v>
      </c>
      <c r="F345" s="393" t="s">
        <v>244</v>
      </c>
      <c r="G345" s="394">
        <v>560000</v>
      </c>
      <c r="H345" s="394">
        <v>159790.19</v>
      </c>
      <c r="I345" s="386">
        <f t="shared" si="6"/>
        <v>28.533962499999998</v>
      </c>
      <c r="J345" s="563"/>
    </row>
    <row r="346" spans="1:10" ht="12.75" customHeight="1">
      <c r="A346" s="391" t="s">
        <v>382</v>
      </c>
      <c r="B346" s="382" t="s">
        <v>209</v>
      </c>
      <c r="C346" s="424" t="s">
        <v>180</v>
      </c>
      <c r="D346" s="393" t="s">
        <v>182</v>
      </c>
      <c r="E346" s="393" t="s">
        <v>302</v>
      </c>
      <c r="F346" s="393" t="s">
        <v>385</v>
      </c>
      <c r="G346" s="394">
        <v>1950</v>
      </c>
      <c r="H346" s="394">
        <v>0</v>
      </c>
      <c r="I346" s="386">
        <v>0</v>
      </c>
      <c r="J346" s="563"/>
    </row>
    <row r="347" spans="1:10" ht="15" customHeight="1">
      <c r="A347" s="391" t="s">
        <v>439</v>
      </c>
      <c r="B347" s="382" t="s">
        <v>209</v>
      </c>
      <c r="C347" s="424" t="s">
        <v>180</v>
      </c>
      <c r="D347" s="393" t="s">
        <v>182</v>
      </c>
      <c r="E347" s="393" t="s">
        <v>302</v>
      </c>
      <c r="F347" s="393" t="s">
        <v>386</v>
      </c>
      <c r="G347" s="394">
        <v>17600</v>
      </c>
      <c r="H347" s="394">
        <v>0</v>
      </c>
      <c r="I347" s="386">
        <f>H347/G347*100</f>
        <v>0</v>
      </c>
      <c r="J347" s="563"/>
    </row>
    <row r="348" spans="1:10" ht="19.5" customHeight="1">
      <c r="A348" s="391" t="s">
        <v>277</v>
      </c>
      <c r="B348" s="382" t="s">
        <v>209</v>
      </c>
      <c r="C348" s="424" t="s">
        <v>180</v>
      </c>
      <c r="D348" s="393" t="s">
        <v>182</v>
      </c>
      <c r="E348" s="393" t="s">
        <v>302</v>
      </c>
      <c r="F348" s="393" t="s">
        <v>278</v>
      </c>
      <c r="G348" s="394">
        <v>20000</v>
      </c>
      <c r="H348" s="394">
        <v>467.51</v>
      </c>
      <c r="I348" s="386">
        <f t="shared" si="6"/>
        <v>2.3375500000000002</v>
      </c>
      <c r="J348" s="563"/>
    </row>
    <row r="349" spans="1:10" ht="100.5" customHeight="1">
      <c r="A349" s="452" t="s">
        <v>676</v>
      </c>
      <c r="B349" s="382" t="s">
        <v>209</v>
      </c>
      <c r="C349" s="457" t="s">
        <v>180</v>
      </c>
      <c r="D349" s="453" t="s">
        <v>182</v>
      </c>
      <c r="E349" s="453" t="s">
        <v>172</v>
      </c>
      <c r="F349" s="453"/>
      <c r="G349" s="557">
        <f>SUM(G350:G352)</f>
        <v>6695000</v>
      </c>
      <c r="H349" s="557">
        <f>SUM(H350:H352)</f>
        <v>1902067.17</v>
      </c>
      <c r="I349" s="386">
        <f>H349/G349*100</f>
        <v>28.4102639283047</v>
      </c>
      <c r="J349" s="563"/>
    </row>
    <row r="350" spans="1:10" ht="19.5" customHeight="1">
      <c r="A350" s="391" t="s">
        <v>496</v>
      </c>
      <c r="B350" s="382" t="s">
        <v>209</v>
      </c>
      <c r="C350" s="424" t="s">
        <v>180</v>
      </c>
      <c r="D350" s="393" t="s">
        <v>182</v>
      </c>
      <c r="E350" s="393" t="s">
        <v>172</v>
      </c>
      <c r="F350" s="393" t="s">
        <v>387</v>
      </c>
      <c r="G350" s="394">
        <v>5142000</v>
      </c>
      <c r="H350" s="394">
        <v>1722067.17</v>
      </c>
      <c r="I350" s="386">
        <f>H350/G350*100</f>
        <v>33.490221120186696</v>
      </c>
      <c r="J350" s="563"/>
    </row>
    <row r="351" spans="1:10" ht="42" customHeight="1">
      <c r="A351" s="391" t="s">
        <v>422</v>
      </c>
      <c r="B351" s="382" t="s">
        <v>209</v>
      </c>
      <c r="C351" s="424" t="s">
        <v>180</v>
      </c>
      <c r="D351" s="393" t="s">
        <v>182</v>
      </c>
      <c r="E351" s="393" t="s">
        <v>172</v>
      </c>
      <c r="F351" s="393" t="s">
        <v>98</v>
      </c>
      <c r="G351" s="394">
        <v>1553000</v>
      </c>
      <c r="H351" s="394">
        <v>180000</v>
      </c>
      <c r="I351" s="386">
        <f>H351/G351*100</f>
        <v>11.59047005795235</v>
      </c>
      <c r="J351" s="563"/>
    </row>
    <row r="352" spans="1:10" ht="18" customHeight="1">
      <c r="A352" s="391" t="s">
        <v>729</v>
      </c>
      <c r="B352" s="382" t="s">
        <v>209</v>
      </c>
      <c r="C352" s="424" t="s">
        <v>180</v>
      </c>
      <c r="D352" s="393" t="s">
        <v>182</v>
      </c>
      <c r="E352" s="393" t="s">
        <v>172</v>
      </c>
      <c r="F352" s="393" t="s">
        <v>244</v>
      </c>
      <c r="G352" s="394">
        <v>0</v>
      </c>
      <c r="H352" s="394">
        <v>0</v>
      </c>
      <c r="I352" s="386" t="e">
        <f>H352/G352*100</f>
        <v>#DIV/0!</v>
      </c>
      <c r="J352" s="563"/>
    </row>
    <row r="353" spans="1:10" ht="55.5" customHeight="1">
      <c r="A353" s="395" t="s">
        <v>161</v>
      </c>
      <c r="B353" s="382" t="s">
        <v>209</v>
      </c>
      <c r="C353" s="443" t="s">
        <v>180</v>
      </c>
      <c r="D353" s="389" t="s">
        <v>182</v>
      </c>
      <c r="E353" s="389" t="s">
        <v>303</v>
      </c>
      <c r="F353" s="389"/>
      <c r="G353" s="545">
        <f>SUM(G354:G355)</f>
        <v>25000</v>
      </c>
      <c r="H353" s="545">
        <f>SUM(H354:H355)</f>
        <v>0</v>
      </c>
      <c r="I353" s="386">
        <f aca="true" t="shared" si="7" ref="I353:I431">H353/G353*100</f>
        <v>0</v>
      </c>
      <c r="J353" s="563"/>
    </row>
    <row r="354" spans="1:10" ht="32.25" customHeight="1">
      <c r="A354" s="455" t="s">
        <v>501</v>
      </c>
      <c r="B354" s="382" t="s">
        <v>209</v>
      </c>
      <c r="C354" s="424" t="s">
        <v>180</v>
      </c>
      <c r="D354" s="393" t="s">
        <v>182</v>
      </c>
      <c r="E354" s="393" t="s">
        <v>303</v>
      </c>
      <c r="F354" s="393" t="s">
        <v>388</v>
      </c>
      <c r="G354" s="394">
        <v>5000</v>
      </c>
      <c r="H354" s="394">
        <v>0</v>
      </c>
      <c r="I354" s="386">
        <v>0</v>
      </c>
      <c r="J354" s="563"/>
    </row>
    <row r="355" spans="1:10" ht="15" customHeight="1">
      <c r="A355" s="391" t="s">
        <v>729</v>
      </c>
      <c r="B355" s="382" t="s">
        <v>209</v>
      </c>
      <c r="C355" s="424" t="s">
        <v>180</v>
      </c>
      <c r="D355" s="393" t="s">
        <v>182</v>
      </c>
      <c r="E355" s="393" t="s">
        <v>303</v>
      </c>
      <c r="F355" s="393" t="s">
        <v>244</v>
      </c>
      <c r="G355" s="394">
        <v>20000</v>
      </c>
      <c r="H355" s="394">
        <v>0</v>
      </c>
      <c r="I355" s="386">
        <f t="shared" si="7"/>
        <v>0</v>
      </c>
      <c r="J355" s="563"/>
    </row>
    <row r="356" spans="1:10" ht="25.5" customHeight="1">
      <c r="A356" s="395" t="s">
        <v>149</v>
      </c>
      <c r="B356" s="382" t="s">
        <v>209</v>
      </c>
      <c r="C356" s="443" t="s">
        <v>180</v>
      </c>
      <c r="D356" s="389" t="s">
        <v>182</v>
      </c>
      <c r="E356" s="389" t="s">
        <v>304</v>
      </c>
      <c r="F356" s="389"/>
      <c r="G356" s="545">
        <f>G357</f>
        <v>617068.32</v>
      </c>
      <c r="H356" s="545">
        <f>H357</f>
        <v>0</v>
      </c>
      <c r="I356" s="386">
        <f t="shared" si="7"/>
        <v>0</v>
      </c>
      <c r="J356" s="563"/>
    </row>
    <row r="357" spans="1:10" ht="21" customHeight="1">
      <c r="A357" s="391" t="s">
        <v>729</v>
      </c>
      <c r="B357" s="382" t="s">
        <v>209</v>
      </c>
      <c r="C357" s="424" t="s">
        <v>180</v>
      </c>
      <c r="D357" s="393" t="s">
        <v>182</v>
      </c>
      <c r="E357" s="393" t="s">
        <v>304</v>
      </c>
      <c r="F357" s="393" t="s">
        <v>244</v>
      </c>
      <c r="G357" s="394">
        <v>617068.32</v>
      </c>
      <c r="H357" s="394">
        <v>0</v>
      </c>
      <c r="I357" s="386">
        <f t="shared" si="7"/>
        <v>0</v>
      </c>
      <c r="J357" s="563"/>
    </row>
    <row r="358" spans="1:10" ht="27" customHeight="1">
      <c r="A358" s="406" t="s">
        <v>441</v>
      </c>
      <c r="B358" s="407" t="s">
        <v>33</v>
      </c>
      <c r="C358" s="461" t="s">
        <v>180</v>
      </c>
      <c r="D358" s="409" t="s">
        <v>182</v>
      </c>
      <c r="E358" s="409" t="s">
        <v>440</v>
      </c>
      <c r="F358" s="409"/>
      <c r="G358" s="548">
        <f>G359</f>
        <v>140000</v>
      </c>
      <c r="H358" s="548">
        <f>H359</f>
        <v>0</v>
      </c>
      <c r="I358" s="516">
        <f t="shared" si="7"/>
        <v>0</v>
      </c>
      <c r="J358" s="563"/>
    </row>
    <row r="359" spans="1:10" ht="12" customHeight="1">
      <c r="A359" s="455" t="s">
        <v>704</v>
      </c>
      <c r="B359" s="382" t="s">
        <v>209</v>
      </c>
      <c r="C359" s="424" t="s">
        <v>180</v>
      </c>
      <c r="D359" s="393" t="s">
        <v>182</v>
      </c>
      <c r="E359" s="393" t="s">
        <v>440</v>
      </c>
      <c r="F359" s="393" t="s">
        <v>244</v>
      </c>
      <c r="G359" s="394">
        <v>140000</v>
      </c>
      <c r="H359" s="394">
        <v>0</v>
      </c>
      <c r="I359" s="386">
        <f t="shared" si="7"/>
        <v>0</v>
      </c>
      <c r="J359" s="563"/>
    </row>
    <row r="360" spans="1:10" ht="16.5" customHeight="1">
      <c r="A360" s="437" t="s">
        <v>237</v>
      </c>
      <c r="B360" s="438" t="s">
        <v>209</v>
      </c>
      <c r="C360" s="468" t="s">
        <v>181</v>
      </c>
      <c r="D360" s="415"/>
      <c r="E360" s="415"/>
      <c r="F360" s="415"/>
      <c r="G360" s="416">
        <f>G361</f>
        <v>16796112.3</v>
      </c>
      <c r="H360" s="416">
        <f>H361</f>
        <v>4079173.5100000002</v>
      </c>
      <c r="I360" s="386">
        <f t="shared" si="7"/>
        <v>24.286414838986282</v>
      </c>
      <c r="J360" s="563"/>
    </row>
    <row r="361" spans="1:10" ht="13.5" customHeight="1">
      <c r="A361" s="441" t="s">
        <v>202</v>
      </c>
      <c r="B361" s="382" t="s">
        <v>209</v>
      </c>
      <c r="C361" s="384" t="s">
        <v>181</v>
      </c>
      <c r="D361" s="384" t="s">
        <v>179</v>
      </c>
      <c r="E361" s="384"/>
      <c r="F361" s="384"/>
      <c r="G361" s="469">
        <f>G362+G378+G380+G382+G385</f>
        <v>16796112.3</v>
      </c>
      <c r="H361" s="469">
        <f>H362+H378+H380+H382+H385</f>
        <v>4079173.5100000002</v>
      </c>
      <c r="I361" s="386">
        <f t="shared" si="7"/>
        <v>24.286414838986282</v>
      </c>
      <c r="J361" s="563"/>
    </row>
    <row r="362" spans="1:10" ht="24" customHeight="1">
      <c r="A362" s="452" t="s">
        <v>150</v>
      </c>
      <c r="B362" s="382" t="s">
        <v>209</v>
      </c>
      <c r="C362" s="453" t="s">
        <v>181</v>
      </c>
      <c r="D362" s="453" t="s">
        <v>179</v>
      </c>
      <c r="E362" s="470" t="s">
        <v>305</v>
      </c>
      <c r="F362" s="453"/>
      <c r="G362" s="471">
        <f>G363+G374</f>
        <v>15861079</v>
      </c>
      <c r="H362" s="471">
        <f>H363+H374</f>
        <v>3893273.5100000002</v>
      </c>
      <c r="I362" s="386">
        <f t="shared" si="7"/>
        <v>24.546082331473162</v>
      </c>
      <c r="J362" s="563"/>
    </row>
    <row r="363" spans="1:10" ht="36.75" customHeight="1">
      <c r="A363" s="381" t="s">
        <v>151</v>
      </c>
      <c r="B363" s="382" t="s">
        <v>209</v>
      </c>
      <c r="C363" s="384" t="s">
        <v>152</v>
      </c>
      <c r="D363" s="384" t="s">
        <v>179</v>
      </c>
      <c r="E363" s="384" t="s">
        <v>306</v>
      </c>
      <c r="F363" s="384"/>
      <c r="G363" s="469">
        <f>G364+G367+G370+G372+G376</f>
        <v>15701079</v>
      </c>
      <c r="H363" s="469">
        <f>H364+H367+H370+H372+H376</f>
        <v>3893273.5100000002</v>
      </c>
      <c r="I363" s="386">
        <f t="shared" si="7"/>
        <v>24.796216298255683</v>
      </c>
      <c r="J363" s="563"/>
    </row>
    <row r="364" spans="1:10" ht="14.25" customHeight="1">
      <c r="A364" s="395" t="s">
        <v>153</v>
      </c>
      <c r="B364" s="382" t="s">
        <v>209</v>
      </c>
      <c r="C364" s="388" t="s">
        <v>181</v>
      </c>
      <c r="D364" s="389" t="s">
        <v>179</v>
      </c>
      <c r="E364" s="389" t="s">
        <v>307</v>
      </c>
      <c r="F364" s="389"/>
      <c r="G364" s="545">
        <f>G365+G366</f>
        <v>11448216</v>
      </c>
      <c r="H364" s="545">
        <f>H365+H366</f>
        <v>2984173.5100000002</v>
      </c>
      <c r="I364" s="386">
        <f t="shared" si="7"/>
        <v>26.066712141000835</v>
      </c>
      <c r="J364" s="563"/>
    </row>
    <row r="365" spans="1:10" ht="41.25" customHeight="1">
      <c r="A365" s="391" t="s">
        <v>0</v>
      </c>
      <c r="B365" s="382" t="s">
        <v>209</v>
      </c>
      <c r="C365" s="472" t="s">
        <v>181</v>
      </c>
      <c r="D365" s="393" t="s">
        <v>179</v>
      </c>
      <c r="E365" s="393" t="s">
        <v>719</v>
      </c>
      <c r="F365" s="393" t="s">
        <v>1</v>
      </c>
      <c r="G365" s="394">
        <v>1984838</v>
      </c>
      <c r="H365" s="394">
        <v>501142.04</v>
      </c>
      <c r="I365" s="386">
        <f>H365/G365*100</f>
        <v>25.24851096159989</v>
      </c>
      <c r="J365" s="563"/>
    </row>
    <row r="366" spans="1:10" ht="39" customHeight="1">
      <c r="A366" s="391" t="s">
        <v>0</v>
      </c>
      <c r="B366" s="382" t="s">
        <v>209</v>
      </c>
      <c r="C366" s="472" t="s">
        <v>181</v>
      </c>
      <c r="D366" s="393" t="s">
        <v>179</v>
      </c>
      <c r="E366" s="393" t="s">
        <v>307</v>
      </c>
      <c r="F366" s="393" t="s">
        <v>1</v>
      </c>
      <c r="G366" s="394">
        <v>9463378</v>
      </c>
      <c r="H366" s="394">
        <v>2483031.47</v>
      </c>
      <c r="I366" s="386">
        <f t="shared" si="7"/>
        <v>26.238320713808537</v>
      </c>
      <c r="J366" s="563"/>
    </row>
    <row r="367" spans="1:10" ht="50.25" customHeight="1">
      <c r="A367" s="387" t="s">
        <v>413</v>
      </c>
      <c r="B367" s="382" t="s">
        <v>209</v>
      </c>
      <c r="C367" s="388" t="s">
        <v>181</v>
      </c>
      <c r="D367" s="389" t="s">
        <v>179</v>
      </c>
      <c r="E367" s="389" t="s">
        <v>412</v>
      </c>
      <c r="F367" s="393"/>
      <c r="G367" s="549">
        <f>G368+G369</f>
        <v>1402290</v>
      </c>
      <c r="H367" s="549">
        <f>H368+H369</f>
        <v>284100</v>
      </c>
      <c r="I367" s="386">
        <f t="shared" si="7"/>
        <v>20.2597180326466</v>
      </c>
      <c r="J367" s="563"/>
    </row>
    <row r="368" spans="1:10" ht="39" customHeight="1">
      <c r="A368" s="391" t="s">
        <v>345</v>
      </c>
      <c r="B368" s="382" t="s">
        <v>209</v>
      </c>
      <c r="C368" s="424" t="s">
        <v>181</v>
      </c>
      <c r="D368" s="393" t="s">
        <v>179</v>
      </c>
      <c r="E368" s="393" t="s">
        <v>412</v>
      </c>
      <c r="F368" s="393" t="s">
        <v>346</v>
      </c>
      <c r="G368" s="394">
        <v>0</v>
      </c>
      <c r="H368" s="394">
        <v>0</v>
      </c>
      <c r="I368" s="386" t="e">
        <f t="shared" si="7"/>
        <v>#DIV/0!</v>
      </c>
      <c r="J368" s="563"/>
    </row>
    <row r="369" spans="1:10" ht="18" customHeight="1">
      <c r="A369" s="391" t="s">
        <v>242</v>
      </c>
      <c r="B369" s="382" t="s">
        <v>209</v>
      </c>
      <c r="C369" s="472" t="s">
        <v>181</v>
      </c>
      <c r="D369" s="393" t="s">
        <v>179</v>
      </c>
      <c r="E369" s="393" t="s">
        <v>412</v>
      </c>
      <c r="F369" s="393" t="s">
        <v>241</v>
      </c>
      <c r="G369" s="394">
        <v>1402290</v>
      </c>
      <c r="H369" s="394">
        <v>284100</v>
      </c>
      <c r="I369" s="386">
        <f>H369/G369*100</f>
        <v>20.2597180326466</v>
      </c>
      <c r="J369" s="563"/>
    </row>
    <row r="370" spans="1:10" ht="24.75" customHeight="1">
      <c r="A370" s="387" t="s">
        <v>483</v>
      </c>
      <c r="B370" s="382" t="s">
        <v>209</v>
      </c>
      <c r="C370" s="388" t="s">
        <v>181</v>
      </c>
      <c r="D370" s="389" t="s">
        <v>179</v>
      </c>
      <c r="E370" s="389" t="s">
        <v>92</v>
      </c>
      <c r="F370" s="389"/>
      <c r="G370" s="549">
        <f>SUM(G371:G371)</f>
        <v>0</v>
      </c>
      <c r="H370" s="549">
        <f>SUM(H371:H371)</f>
        <v>0</v>
      </c>
      <c r="I370" s="386" t="e">
        <f t="shared" si="7"/>
        <v>#DIV/0!</v>
      </c>
      <c r="J370" s="563"/>
    </row>
    <row r="371" spans="1:10" ht="85.5" customHeight="1">
      <c r="A371" s="473" t="s">
        <v>411</v>
      </c>
      <c r="B371" s="382" t="s">
        <v>209</v>
      </c>
      <c r="C371" s="472" t="s">
        <v>181</v>
      </c>
      <c r="D371" s="393" t="s">
        <v>179</v>
      </c>
      <c r="E371" s="393" t="s">
        <v>92</v>
      </c>
      <c r="F371" s="393" t="s">
        <v>241</v>
      </c>
      <c r="G371" s="394">
        <v>0</v>
      </c>
      <c r="H371" s="394">
        <v>0</v>
      </c>
      <c r="I371" s="386" t="e">
        <f>H371/G371*100</f>
        <v>#DIV/0!</v>
      </c>
      <c r="J371" s="563"/>
    </row>
    <row r="372" spans="1:10" ht="52.5" customHeight="1">
      <c r="A372" s="387" t="s">
        <v>677</v>
      </c>
      <c r="B372" s="382" t="s">
        <v>209</v>
      </c>
      <c r="C372" s="443" t="s">
        <v>181</v>
      </c>
      <c r="D372" s="389" t="s">
        <v>179</v>
      </c>
      <c r="E372" s="404" t="s">
        <v>119</v>
      </c>
      <c r="F372" s="389"/>
      <c r="G372" s="545">
        <f>G373</f>
        <v>350573</v>
      </c>
      <c r="H372" s="545">
        <f>H373</f>
        <v>0</v>
      </c>
      <c r="I372" s="386">
        <f t="shared" si="7"/>
        <v>0</v>
      </c>
      <c r="J372" s="563"/>
    </row>
    <row r="373" spans="1:10" ht="15" customHeight="1">
      <c r="A373" s="391" t="s">
        <v>242</v>
      </c>
      <c r="B373" s="382" t="s">
        <v>209</v>
      </c>
      <c r="C373" s="472" t="s">
        <v>181</v>
      </c>
      <c r="D373" s="393" t="s">
        <v>179</v>
      </c>
      <c r="E373" s="393" t="s">
        <v>119</v>
      </c>
      <c r="F373" s="393" t="s">
        <v>241</v>
      </c>
      <c r="G373" s="394">
        <v>350573</v>
      </c>
      <c r="H373" s="394">
        <v>0</v>
      </c>
      <c r="I373" s="386">
        <f t="shared" si="7"/>
        <v>0</v>
      </c>
      <c r="J373" s="563"/>
    </row>
    <row r="374" spans="1:10" ht="14.25" customHeight="1">
      <c r="A374" s="395" t="s">
        <v>482</v>
      </c>
      <c r="B374" s="382" t="s">
        <v>209</v>
      </c>
      <c r="C374" s="443" t="s">
        <v>181</v>
      </c>
      <c r="D374" s="389" t="s">
        <v>179</v>
      </c>
      <c r="E374" s="389" t="s">
        <v>309</v>
      </c>
      <c r="F374" s="389"/>
      <c r="G374" s="545">
        <f>G375</f>
        <v>160000</v>
      </c>
      <c r="H374" s="545">
        <f>H375</f>
        <v>0</v>
      </c>
      <c r="I374" s="386">
        <f t="shared" si="7"/>
        <v>0</v>
      </c>
      <c r="J374" s="563"/>
    </row>
    <row r="375" spans="1:10" ht="13.5" customHeight="1">
      <c r="A375" s="391" t="s">
        <v>242</v>
      </c>
      <c r="B375" s="382" t="s">
        <v>209</v>
      </c>
      <c r="C375" s="424" t="s">
        <v>181</v>
      </c>
      <c r="D375" s="393" t="s">
        <v>179</v>
      </c>
      <c r="E375" s="393" t="s">
        <v>309</v>
      </c>
      <c r="F375" s="393" t="s">
        <v>241</v>
      </c>
      <c r="G375" s="394">
        <v>160000</v>
      </c>
      <c r="H375" s="394">
        <v>0</v>
      </c>
      <c r="I375" s="386">
        <f t="shared" si="7"/>
        <v>0</v>
      </c>
      <c r="J375" s="563"/>
    </row>
    <row r="376" spans="1:10" ht="56.25" customHeight="1">
      <c r="A376" s="474" t="s">
        <v>442</v>
      </c>
      <c r="B376" s="382" t="s">
        <v>209</v>
      </c>
      <c r="C376" s="388" t="s">
        <v>181</v>
      </c>
      <c r="D376" s="389" t="s">
        <v>179</v>
      </c>
      <c r="E376" s="389" t="s">
        <v>308</v>
      </c>
      <c r="F376" s="389"/>
      <c r="G376" s="560">
        <f>G377</f>
        <v>2500000</v>
      </c>
      <c r="H376" s="560">
        <f>H377</f>
        <v>625000</v>
      </c>
      <c r="I376" s="386">
        <f t="shared" si="7"/>
        <v>25</v>
      </c>
      <c r="J376" s="563"/>
    </row>
    <row r="377" spans="1:10" ht="40.5" customHeight="1">
      <c r="A377" s="391" t="s">
        <v>0</v>
      </c>
      <c r="B377" s="382" t="s">
        <v>209</v>
      </c>
      <c r="C377" s="392" t="s">
        <v>181</v>
      </c>
      <c r="D377" s="393" t="s">
        <v>179</v>
      </c>
      <c r="E377" s="393" t="s">
        <v>308</v>
      </c>
      <c r="F377" s="393" t="s">
        <v>1</v>
      </c>
      <c r="G377" s="394">
        <v>2500000</v>
      </c>
      <c r="H377" s="394">
        <v>625000</v>
      </c>
      <c r="I377" s="386">
        <f t="shared" si="7"/>
        <v>25</v>
      </c>
      <c r="J377" s="563"/>
    </row>
    <row r="378" spans="1:10" ht="51" customHeight="1">
      <c r="A378" s="387" t="s">
        <v>389</v>
      </c>
      <c r="B378" s="382" t="s">
        <v>209</v>
      </c>
      <c r="C378" s="443" t="s">
        <v>181</v>
      </c>
      <c r="D378" s="389" t="s">
        <v>179</v>
      </c>
      <c r="E378" s="389" t="s">
        <v>118</v>
      </c>
      <c r="F378" s="389"/>
      <c r="G378" s="549">
        <f>G379</f>
        <v>918210</v>
      </c>
      <c r="H378" s="549">
        <f>H379</f>
        <v>185900</v>
      </c>
      <c r="I378" s="386">
        <f t="shared" si="7"/>
        <v>20.245913244246957</v>
      </c>
      <c r="J378" s="563"/>
    </row>
    <row r="379" spans="1:10" ht="45" customHeight="1">
      <c r="A379" s="391" t="s">
        <v>345</v>
      </c>
      <c r="B379" s="382" t="s">
        <v>209</v>
      </c>
      <c r="C379" s="424" t="s">
        <v>181</v>
      </c>
      <c r="D379" s="393" t="s">
        <v>179</v>
      </c>
      <c r="E379" s="393" t="s">
        <v>118</v>
      </c>
      <c r="F379" s="393" t="s">
        <v>346</v>
      </c>
      <c r="G379" s="394">
        <v>918210</v>
      </c>
      <c r="H379" s="394">
        <v>185900</v>
      </c>
      <c r="I379" s="386">
        <f t="shared" si="7"/>
        <v>20.245913244246957</v>
      </c>
      <c r="J379" s="563"/>
    </row>
    <row r="380" spans="1:10" ht="43.5" customHeight="1">
      <c r="A380" s="387" t="s">
        <v>678</v>
      </c>
      <c r="B380" s="382" t="s">
        <v>209</v>
      </c>
      <c r="C380" s="443" t="s">
        <v>181</v>
      </c>
      <c r="D380" s="389" t="s">
        <v>179</v>
      </c>
      <c r="E380" s="389" t="s">
        <v>344</v>
      </c>
      <c r="F380" s="393"/>
      <c r="G380" s="549">
        <f>G381</f>
        <v>0</v>
      </c>
      <c r="H380" s="549">
        <f>H381</f>
        <v>0</v>
      </c>
      <c r="I380" s="386" t="e">
        <f t="shared" si="7"/>
        <v>#DIV/0!</v>
      </c>
      <c r="J380" s="563"/>
    </row>
    <row r="381" spans="1:10" ht="37.5" customHeight="1">
      <c r="A381" s="391" t="s">
        <v>345</v>
      </c>
      <c r="B381" s="382" t="s">
        <v>209</v>
      </c>
      <c r="C381" s="424" t="s">
        <v>181</v>
      </c>
      <c r="D381" s="393" t="s">
        <v>179</v>
      </c>
      <c r="E381" s="393" t="s">
        <v>344</v>
      </c>
      <c r="F381" s="393" t="s">
        <v>346</v>
      </c>
      <c r="G381" s="394">
        <v>0</v>
      </c>
      <c r="H381" s="394">
        <v>0</v>
      </c>
      <c r="I381" s="386" t="e">
        <f t="shared" si="7"/>
        <v>#DIV/0!</v>
      </c>
      <c r="J381" s="563"/>
    </row>
    <row r="382" spans="1:10" ht="42" customHeight="1">
      <c r="A382" s="387" t="s">
        <v>679</v>
      </c>
      <c r="B382" s="382" t="s">
        <v>209</v>
      </c>
      <c r="C382" s="443" t="s">
        <v>181</v>
      </c>
      <c r="D382" s="389" t="s">
        <v>179</v>
      </c>
      <c r="E382" s="389" t="s">
        <v>680</v>
      </c>
      <c r="F382" s="393"/>
      <c r="G382" s="545">
        <f>G384+G383</f>
        <v>16823.3</v>
      </c>
      <c r="H382" s="545">
        <f>H384+H383</f>
        <v>0</v>
      </c>
      <c r="I382" s="386">
        <f>H382/G382*100</f>
        <v>0</v>
      </c>
      <c r="J382" s="563"/>
    </row>
    <row r="383" spans="1:10" ht="15.75" customHeight="1">
      <c r="A383" s="391" t="s">
        <v>704</v>
      </c>
      <c r="B383" s="382" t="s">
        <v>209</v>
      </c>
      <c r="C383" s="424" t="s">
        <v>181</v>
      </c>
      <c r="D383" s="393" t="s">
        <v>179</v>
      </c>
      <c r="E383" s="393" t="s">
        <v>680</v>
      </c>
      <c r="F383" s="393" t="s">
        <v>244</v>
      </c>
      <c r="G383" s="394">
        <v>12422.97</v>
      </c>
      <c r="H383" s="394">
        <v>0</v>
      </c>
      <c r="I383" s="386">
        <f>H383/G383*100</f>
        <v>0</v>
      </c>
      <c r="J383" s="563"/>
    </row>
    <row r="384" spans="1:10" ht="18" customHeight="1">
      <c r="A384" s="391" t="s">
        <v>223</v>
      </c>
      <c r="B384" s="382" t="s">
        <v>209</v>
      </c>
      <c r="C384" s="424" t="s">
        <v>181</v>
      </c>
      <c r="D384" s="393" t="s">
        <v>179</v>
      </c>
      <c r="E384" s="393" t="s">
        <v>680</v>
      </c>
      <c r="F384" s="393" t="s">
        <v>400</v>
      </c>
      <c r="G384" s="394">
        <v>4400.33</v>
      </c>
      <c r="H384" s="394">
        <v>0</v>
      </c>
      <c r="I384" s="386">
        <f>H384/G384*100</f>
        <v>0</v>
      </c>
      <c r="J384" s="563"/>
    </row>
    <row r="385" spans="1:10" ht="53.25" customHeight="1">
      <c r="A385" s="387" t="s">
        <v>681</v>
      </c>
      <c r="B385" s="382" t="s">
        <v>209</v>
      </c>
      <c r="C385" s="443" t="s">
        <v>181</v>
      </c>
      <c r="D385" s="389" t="s">
        <v>179</v>
      </c>
      <c r="E385" s="389" t="s">
        <v>682</v>
      </c>
      <c r="F385" s="393"/>
      <c r="G385" s="549">
        <f>G386</f>
        <v>0</v>
      </c>
      <c r="H385" s="549">
        <f>H386</f>
        <v>0</v>
      </c>
      <c r="I385" s="386" t="e">
        <f>H385/G385*100</f>
        <v>#DIV/0!</v>
      </c>
      <c r="J385" s="563"/>
    </row>
    <row r="386" spans="1:10" ht="40.5" customHeight="1">
      <c r="A386" s="391" t="s">
        <v>345</v>
      </c>
      <c r="B386" s="382" t="s">
        <v>209</v>
      </c>
      <c r="C386" s="424" t="s">
        <v>181</v>
      </c>
      <c r="D386" s="393" t="s">
        <v>179</v>
      </c>
      <c r="E386" s="393" t="s">
        <v>682</v>
      </c>
      <c r="F386" s="393" t="s">
        <v>346</v>
      </c>
      <c r="G386" s="394">
        <v>0</v>
      </c>
      <c r="H386" s="394">
        <v>0</v>
      </c>
      <c r="I386" s="386" t="e">
        <f>H386/G386*100</f>
        <v>#DIV/0!</v>
      </c>
      <c r="J386" s="563"/>
    </row>
    <row r="387" spans="1:10" ht="14.25" customHeight="1">
      <c r="A387" s="437" t="s">
        <v>190</v>
      </c>
      <c r="B387" s="438" t="s">
        <v>209</v>
      </c>
      <c r="C387" s="468" t="s">
        <v>184</v>
      </c>
      <c r="D387" s="415"/>
      <c r="E387" s="415"/>
      <c r="F387" s="415"/>
      <c r="G387" s="440">
        <f>G388+G391+G405+G413</f>
        <v>26974685</v>
      </c>
      <c r="H387" s="440">
        <f>H388+H391+H405+H413</f>
        <v>5020816.970000001</v>
      </c>
      <c r="I387" s="386">
        <f t="shared" si="7"/>
        <v>18.61306988385592</v>
      </c>
      <c r="J387" s="563"/>
    </row>
    <row r="388" spans="1:10" ht="18.75" customHeight="1">
      <c r="A388" s="381" t="s">
        <v>194</v>
      </c>
      <c r="B388" s="382" t="s">
        <v>209</v>
      </c>
      <c r="C388" s="383" t="s">
        <v>184</v>
      </c>
      <c r="D388" s="384" t="s">
        <v>179</v>
      </c>
      <c r="E388" s="384"/>
      <c r="F388" s="384"/>
      <c r="G388" s="385">
        <f>G389</f>
        <v>5484000</v>
      </c>
      <c r="H388" s="385">
        <f>H389</f>
        <v>1326209.85</v>
      </c>
      <c r="I388" s="386">
        <f t="shared" si="7"/>
        <v>24.183257658643328</v>
      </c>
      <c r="J388" s="563"/>
    </row>
    <row r="389" spans="1:10" ht="15.75" customHeight="1">
      <c r="A389" s="395" t="s">
        <v>206</v>
      </c>
      <c r="B389" s="382" t="s">
        <v>209</v>
      </c>
      <c r="C389" s="388" t="s">
        <v>184</v>
      </c>
      <c r="D389" s="389" t="s">
        <v>179</v>
      </c>
      <c r="E389" s="389" t="s">
        <v>310</v>
      </c>
      <c r="F389" s="389"/>
      <c r="G389" s="545">
        <f>G390</f>
        <v>5484000</v>
      </c>
      <c r="H389" s="545">
        <f>H390</f>
        <v>1326209.85</v>
      </c>
      <c r="I389" s="386">
        <f t="shared" si="7"/>
        <v>24.183257658643328</v>
      </c>
      <c r="J389" s="563"/>
    </row>
    <row r="390" spans="1:10" ht="15.75" customHeight="1">
      <c r="A390" s="455" t="s">
        <v>4</v>
      </c>
      <c r="B390" s="382" t="s">
        <v>209</v>
      </c>
      <c r="C390" s="472" t="s">
        <v>184</v>
      </c>
      <c r="D390" s="393" t="s">
        <v>179</v>
      </c>
      <c r="E390" s="393" t="s">
        <v>310</v>
      </c>
      <c r="F390" s="393" t="s">
        <v>5</v>
      </c>
      <c r="G390" s="394">
        <v>5484000</v>
      </c>
      <c r="H390" s="394">
        <v>1326209.85</v>
      </c>
      <c r="I390" s="386">
        <f>H390/G390*100</f>
        <v>24.183257658643328</v>
      </c>
      <c r="J390" s="563"/>
    </row>
    <row r="391" spans="1:10" ht="14.25" customHeight="1">
      <c r="A391" s="381" t="s">
        <v>191</v>
      </c>
      <c r="B391" s="382" t="s">
        <v>209</v>
      </c>
      <c r="C391" s="383" t="s">
        <v>184</v>
      </c>
      <c r="D391" s="384" t="s">
        <v>188</v>
      </c>
      <c r="E391" s="393"/>
      <c r="F391" s="393"/>
      <c r="G391" s="385">
        <f>G392+G394+G397+G399+G403</f>
        <v>8968385</v>
      </c>
      <c r="H391" s="385">
        <f>H392+H394+H397+H399+H403</f>
        <v>1744218.02</v>
      </c>
      <c r="I391" s="386">
        <f t="shared" si="7"/>
        <v>19.448518545981244</v>
      </c>
      <c r="J391" s="563"/>
    </row>
    <row r="392" spans="1:10" ht="97.5" customHeight="1">
      <c r="A392" s="476" t="s">
        <v>752</v>
      </c>
      <c r="B392" s="382" t="s">
        <v>209</v>
      </c>
      <c r="C392" s="388" t="s">
        <v>184</v>
      </c>
      <c r="D392" s="389" t="s">
        <v>188</v>
      </c>
      <c r="E392" s="389" t="s">
        <v>298</v>
      </c>
      <c r="F392" s="389"/>
      <c r="G392" s="549">
        <f>G393</f>
        <v>8000</v>
      </c>
      <c r="H392" s="549">
        <f>H393</f>
        <v>1992.8</v>
      </c>
      <c r="I392" s="386">
        <f>H392/G392*100</f>
        <v>24.91</v>
      </c>
      <c r="J392" s="563"/>
    </row>
    <row r="393" spans="1:10" ht="15" customHeight="1">
      <c r="A393" s="455" t="s">
        <v>242</v>
      </c>
      <c r="B393" s="382" t="s">
        <v>209</v>
      </c>
      <c r="C393" s="392" t="s">
        <v>184</v>
      </c>
      <c r="D393" s="393" t="s">
        <v>188</v>
      </c>
      <c r="E393" s="393" t="s">
        <v>298</v>
      </c>
      <c r="F393" s="393" t="s">
        <v>241</v>
      </c>
      <c r="G393" s="394">
        <v>8000</v>
      </c>
      <c r="H393" s="394">
        <v>1992.8</v>
      </c>
      <c r="I393" s="386">
        <f>H393/G393*100</f>
        <v>24.91</v>
      </c>
      <c r="J393" s="563"/>
    </row>
    <row r="394" spans="1:10" ht="42" customHeight="1">
      <c r="A394" s="395" t="s">
        <v>124</v>
      </c>
      <c r="B394" s="382" t="s">
        <v>209</v>
      </c>
      <c r="C394" s="388" t="s">
        <v>184</v>
      </c>
      <c r="D394" s="389" t="s">
        <v>188</v>
      </c>
      <c r="E394" s="389" t="s">
        <v>125</v>
      </c>
      <c r="F394" s="389"/>
      <c r="G394" s="549">
        <f>G395+G396</f>
        <v>5155900</v>
      </c>
      <c r="H394" s="549">
        <f>H395+H396</f>
        <v>1552856.74</v>
      </c>
      <c r="I394" s="386">
        <f t="shared" si="7"/>
        <v>30.118053880020945</v>
      </c>
      <c r="J394" s="563"/>
    </row>
    <row r="395" spans="1:10" ht="14.25" customHeight="1">
      <c r="A395" s="455" t="s">
        <v>739</v>
      </c>
      <c r="B395" s="382" t="s">
        <v>209</v>
      </c>
      <c r="C395" s="392" t="s">
        <v>184</v>
      </c>
      <c r="D395" s="393" t="s">
        <v>188</v>
      </c>
      <c r="E395" s="393" t="s">
        <v>125</v>
      </c>
      <c r="F395" s="393" t="s">
        <v>127</v>
      </c>
      <c r="G395" s="394">
        <v>2007201</v>
      </c>
      <c r="H395" s="394">
        <v>534751.45</v>
      </c>
      <c r="I395" s="386">
        <f t="shared" si="7"/>
        <v>26.64164924190452</v>
      </c>
      <c r="J395" s="563"/>
    </row>
    <row r="396" spans="1:10" ht="13.5" customHeight="1">
      <c r="A396" s="455" t="s">
        <v>242</v>
      </c>
      <c r="B396" s="382" t="s">
        <v>209</v>
      </c>
      <c r="C396" s="392" t="s">
        <v>184</v>
      </c>
      <c r="D396" s="393" t="s">
        <v>188</v>
      </c>
      <c r="E396" s="393" t="s">
        <v>125</v>
      </c>
      <c r="F396" s="393" t="s">
        <v>241</v>
      </c>
      <c r="G396" s="394">
        <v>3148699</v>
      </c>
      <c r="H396" s="394">
        <v>1018105.29</v>
      </c>
      <c r="I396" s="386">
        <f t="shared" si="7"/>
        <v>32.33415737738031</v>
      </c>
      <c r="J396" s="563"/>
    </row>
    <row r="397" spans="1:10" ht="28.5" customHeight="1">
      <c r="A397" s="395" t="s">
        <v>526</v>
      </c>
      <c r="B397" s="382" t="s">
        <v>209</v>
      </c>
      <c r="C397" s="388" t="s">
        <v>184</v>
      </c>
      <c r="D397" s="389" t="s">
        <v>188</v>
      </c>
      <c r="E397" s="389" t="s">
        <v>525</v>
      </c>
      <c r="F397" s="389"/>
      <c r="G397" s="549">
        <f>G398</f>
        <v>1392552</v>
      </c>
      <c r="H397" s="549">
        <f>H398</f>
        <v>0</v>
      </c>
      <c r="I397" s="386">
        <f t="shared" si="7"/>
        <v>0</v>
      </c>
      <c r="J397" s="563"/>
    </row>
    <row r="398" spans="1:10" ht="15.75" customHeight="1">
      <c r="A398" s="455" t="s">
        <v>219</v>
      </c>
      <c r="B398" s="382" t="s">
        <v>209</v>
      </c>
      <c r="C398" s="392" t="s">
        <v>184</v>
      </c>
      <c r="D398" s="393" t="s">
        <v>188</v>
      </c>
      <c r="E398" s="393" t="s">
        <v>525</v>
      </c>
      <c r="F398" s="393" t="s">
        <v>220</v>
      </c>
      <c r="G398" s="394">
        <v>1392552</v>
      </c>
      <c r="H398" s="394">
        <v>0</v>
      </c>
      <c r="I398" s="386">
        <f t="shared" si="7"/>
        <v>0</v>
      </c>
      <c r="J398" s="563"/>
    </row>
    <row r="399" spans="1:10" ht="36" customHeight="1">
      <c r="A399" s="395" t="s">
        <v>13</v>
      </c>
      <c r="B399" s="382" t="s">
        <v>209</v>
      </c>
      <c r="C399" s="388" t="s">
        <v>184</v>
      </c>
      <c r="D399" s="389" t="s">
        <v>188</v>
      </c>
      <c r="E399" s="389" t="s">
        <v>527</v>
      </c>
      <c r="F399" s="393"/>
      <c r="G399" s="545">
        <f>G401+G402+G400</f>
        <v>698333</v>
      </c>
      <c r="H399" s="545">
        <f>H401+H402+H400</f>
        <v>189368.47999999998</v>
      </c>
      <c r="I399" s="386">
        <f t="shared" si="7"/>
        <v>27.117217717049023</v>
      </c>
      <c r="J399" s="563"/>
    </row>
    <row r="400" spans="1:10" ht="15.75" customHeight="1">
      <c r="A400" s="391" t="s">
        <v>704</v>
      </c>
      <c r="B400" s="382" t="s">
        <v>209</v>
      </c>
      <c r="C400" s="392" t="s">
        <v>184</v>
      </c>
      <c r="D400" s="393" t="s">
        <v>188</v>
      </c>
      <c r="E400" s="393" t="s">
        <v>527</v>
      </c>
      <c r="F400" s="393" t="s">
        <v>244</v>
      </c>
      <c r="G400" s="394">
        <v>125455</v>
      </c>
      <c r="H400" s="394">
        <v>0</v>
      </c>
      <c r="I400" s="386">
        <f t="shared" si="7"/>
        <v>0</v>
      </c>
      <c r="J400" s="563"/>
    </row>
    <row r="401" spans="1:10" ht="29.25" customHeight="1">
      <c r="A401" s="455" t="s">
        <v>126</v>
      </c>
      <c r="B401" s="382" t="s">
        <v>209</v>
      </c>
      <c r="C401" s="392" t="s">
        <v>184</v>
      </c>
      <c r="D401" s="393" t="s">
        <v>188</v>
      </c>
      <c r="E401" s="393" t="s">
        <v>527</v>
      </c>
      <c r="F401" s="393" t="s">
        <v>127</v>
      </c>
      <c r="G401" s="394">
        <v>223023</v>
      </c>
      <c r="H401" s="394">
        <v>65944.83</v>
      </c>
      <c r="I401" s="386">
        <f t="shared" si="7"/>
        <v>29.56862296713792</v>
      </c>
      <c r="J401" s="563"/>
    </row>
    <row r="402" spans="1:10" ht="12" customHeight="1">
      <c r="A402" s="455" t="s">
        <v>242</v>
      </c>
      <c r="B402" s="382" t="s">
        <v>209</v>
      </c>
      <c r="C402" s="392" t="s">
        <v>184</v>
      </c>
      <c r="D402" s="393" t="s">
        <v>188</v>
      </c>
      <c r="E402" s="393" t="s">
        <v>527</v>
      </c>
      <c r="F402" s="393" t="s">
        <v>241</v>
      </c>
      <c r="G402" s="394">
        <v>349855</v>
      </c>
      <c r="H402" s="394">
        <v>123423.65</v>
      </c>
      <c r="I402" s="386">
        <f t="shared" si="7"/>
        <v>35.278515384945194</v>
      </c>
      <c r="J402" s="563"/>
    </row>
    <row r="403" spans="1:10" ht="12" customHeight="1">
      <c r="A403" s="462" t="s">
        <v>721</v>
      </c>
      <c r="B403" s="407" t="s">
        <v>33</v>
      </c>
      <c r="C403" s="408" t="s">
        <v>184</v>
      </c>
      <c r="D403" s="409" t="s">
        <v>188</v>
      </c>
      <c r="E403" s="409"/>
      <c r="F403" s="409"/>
      <c r="G403" s="554">
        <f>G404</f>
        <v>1713600</v>
      </c>
      <c r="H403" s="554">
        <f>H404</f>
        <v>0</v>
      </c>
      <c r="I403" s="516">
        <f t="shared" si="7"/>
        <v>0</v>
      </c>
      <c r="J403" s="563"/>
    </row>
    <row r="404" spans="1:10" ht="14.25" customHeight="1">
      <c r="A404" s="455" t="s">
        <v>219</v>
      </c>
      <c r="B404" s="382" t="s">
        <v>209</v>
      </c>
      <c r="C404" s="392" t="s">
        <v>184</v>
      </c>
      <c r="D404" s="393" t="s">
        <v>188</v>
      </c>
      <c r="E404" s="393" t="s">
        <v>720</v>
      </c>
      <c r="F404" s="393" t="s">
        <v>220</v>
      </c>
      <c r="G404" s="394">
        <v>1713600</v>
      </c>
      <c r="H404" s="394">
        <v>0</v>
      </c>
      <c r="I404" s="386">
        <f t="shared" si="7"/>
        <v>0</v>
      </c>
      <c r="J404" s="563"/>
    </row>
    <row r="405" spans="1:10" ht="12.75" customHeight="1">
      <c r="A405" s="381" t="s">
        <v>228</v>
      </c>
      <c r="B405" s="382" t="s">
        <v>209</v>
      </c>
      <c r="C405" s="383" t="s">
        <v>184</v>
      </c>
      <c r="D405" s="384" t="s">
        <v>189</v>
      </c>
      <c r="E405" s="475"/>
      <c r="F405" s="475"/>
      <c r="G405" s="385">
        <f>G406+G410</f>
        <v>11129300</v>
      </c>
      <c r="H405" s="385">
        <f>H406+H410</f>
        <v>1730211.12</v>
      </c>
      <c r="I405" s="386">
        <f t="shared" si="7"/>
        <v>15.546450540465258</v>
      </c>
      <c r="J405" s="563"/>
    </row>
    <row r="406" spans="1:10" ht="48" customHeight="1">
      <c r="A406" s="395" t="s">
        <v>221</v>
      </c>
      <c r="B406" s="382" t="s">
        <v>209</v>
      </c>
      <c r="C406" s="443" t="s">
        <v>184</v>
      </c>
      <c r="D406" s="443" t="s">
        <v>189</v>
      </c>
      <c r="E406" s="389" t="s">
        <v>311</v>
      </c>
      <c r="F406" s="443"/>
      <c r="G406" s="549">
        <f>SUM(G407:G409)</f>
        <v>5122000</v>
      </c>
      <c r="H406" s="549">
        <f>SUM(H407:H409)</f>
        <v>1730211.12</v>
      </c>
      <c r="I406" s="386">
        <f t="shared" si="7"/>
        <v>33.779990628660684</v>
      </c>
      <c r="J406" s="563"/>
    </row>
    <row r="407" spans="1:10" ht="12.75" customHeight="1">
      <c r="A407" s="391" t="s">
        <v>728</v>
      </c>
      <c r="B407" s="382" t="s">
        <v>209</v>
      </c>
      <c r="C407" s="424" t="s">
        <v>184</v>
      </c>
      <c r="D407" s="424" t="s">
        <v>189</v>
      </c>
      <c r="E407" s="393" t="s">
        <v>311</v>
      </c>
      <c r="F407" s="424" t="s">
        <v>244</v>
      </c>
      <c r="G407" s="394">
        <v>84328</v>
      </c>
      <c r="H407" s="394">
        <v>16294.79</v>
      </c>
      <c r="I407" s="386">
        <f t="shared" si="7"/>
        <v>19.323107390190685</v>
      </c>
      <c r="J407" s="563"/>
    </row>
    <row r="408" spans="1:10" ht="25.5" customHeight="1">
      <c r="A408" s="455" t="s">
        <v>2</v>
      </c>
      <c r="B408" s="382" t="s">
        <v>209</v>
      </c>
      <c r="C408" s="424" t="s">
        <v>184</v>
      </c>
      <c r="D408" s="424" t="s">
        <v>189</v>
      </c>
      <c r="E408" s="393" t="s">
        <v>311</v>
      </c>
      <c r="F408" s="424" t="s">
        <v>3</v>
      </c>
      <c r="G408" s="394">
        <v>4739672</v>
      </c>
      <c r="H408" s="394">
        <v>1613961.08</v>
      </c>
      <c r="I408" s="386">
        <f t="shared" si="7"/>
        <v>34.05216816691113</v>
      </c>
      <c r="J408" s="563"/>
    </row>
    <row r="409" spans="1:10" ht="17.25" customHeight="1">
      <c r="A409" s="455" t="s">
        <v>242</v>
      </c>
      <c r="B409" s="382" t="s">
        <v>209</v>
      </c>
      <c r="C409" s="424" t="s">
        <v>6</v>
      </c>
      <c r="D409" s="424" t="s">
        <v>189</v>
      </c>
      <c r="E409" s="393" t="s">
        <v>311</v>
      </c>
      <c r="F409" s="424" t="s">
        <v>241</v>
      </c>
      <c r="G409" s="394">
        <v>298000</v>
      </c>
      <c r="H409" s="394">
        <v>99955.25</v>
      </c>
      <c r="I409" s="386">
        <f t="shared" si="7"/>
        <v>33.542030201342286</v>
      </c>
      <c r="J409" s="563"/>
    </row>
    <row r="410" spans="1:10" ht="39.75" customHeight="1">
      <c r="A410" s="476" t="s">
        <v>524</v>
      </c>
      <c r="B410" s="382" t="s">
        <v>209</v>
      </c>
      <c r="C410" s="443" t="s">
        <v>184</v>
      </c>
      <c r="D410" s="443" t="s">
        <v>189</v>
      </c>
      <c r="E410" s="389" t="s">
        <v>313</v>
      </c>
      <c r="F410" s="443"/>
      <c r="G410" s="549">
        <f>G411+G412</f>
        <v>6007300</v>
      </c>
      <c r="H410" s="549">
        <f>H411+H412</f>
        <v>0</v>
      </c>
      <c r="I410" s="386">
        <f t="shared" si="7"/>
        <v>0</v>
      </c>
      <c r="J410" s="563"/>
    </row>
    <row r="411" spans="1:10" ht="30" customHeight="1">
      <c r="A411" s="391" t="s">
        <v>408</v>
      </c>
      <c r="B411" s="382" t="s">
        <v>209</v>
      </c>
      <c r="C411" s="424" t="s">
        <v>184</v>
      </c>
      <c r="D411" s="424" t="s">
        <v>189</v>
      </c>
      <c r="E411" s="393" t="s">
        <v>313</v>
      </c>
      <c r="F411" s="424" t="s">
        <v>14</v>
      </c>
      <c r="G411" s="394">
        <v>4591500</v>
      </c>
      <c r="H411" s="394">
        <v>0</v>
      </c>
      <c r="I411" s="386">
        <f t="shared" si="7"/>
        <v>0</v>
      </c>
      <c r="J411" s="563"/>
    </row>
    <row r="412" spans="1:11" ht="30" customHeight="1">
      <c r="A412" s="391" t="s">
        <v>408</v>
      </c>
      <c r="B412" s="382" t="s">
        <v>209</v>
      </c>
      <c r="C412" s="424" t="s">
        <v>184</v>
      </c>
      <c r="D412" s="424" t="s">
        <v>189</v>
      </c>
      <c r="E412" s="393" t="s">
        <v>313</v>
      </c>
      <c r="F412" s="424" t="s">
        <v>14</v>
      </c>
      <c r="G412" s="394">
        <v>1415800</v>
      </c>
      <c r="H412" s="394">
        <v>0</v>
      </c>
      <c r="I412" s="386">
        <f>H412/G412*100</f>
        <v>0</v>
      </c>
      <c r="J412" s="563"/>
      <c r="K412" s="563"/>
    </row>
    <row r="413" spans="1:10" ht="16.5" customHeight="1">
      <c r="A413" s="381" t="s">
        <v>155</v>
      </c>
      <c r="B413" s="382" t="s">
        <v>209</v>
      </c>
      <c r="C413" s="383" t="s">
        <v>184</v>
      </c>
      <c r="D413" s="384" t="s">
        <v>72</v>
      </c>
      <c r="E413" s="475"/>
      <c r="F413" s="475"/>
      <c r="G413" s="385">
        <f>G414+G416+G421+G423</f>
        <v>1393000</v>
      </c>
      <c r="H413" s="385">
        <f>H414+H416+H421+H423</f>
        <v>220177.97999999998</v>
      </c>
      <c r="I413" s="386">
        <f t="shared" si="7"/>
        <v>15.80602871500359</v>
      </c>
      <c r="J413" s="563"/>
    </row>
    <row r="414" spans="1:10" ht="16.5" customHeight="1">
      <c r="A414" s="395" t="s">
        <v>156</v>
      </c>
      <c r="B414" s="382" t="s">
        <v>209</v>
      </c>
      <c r="C414" s="443" t="s">
        <v>184</v>
      </c>
      <c r="D414" s="443" t="s">
        <v>72</v>
      </c>
      <c r="E414" s="389" t="s">
        <v>314</v>
      </c>
      <c r="F414" s="443"/>
      <c r="G414" s="545">
        <f>G415</f>
        <v>140000</v>
      </c>
      <c r="H414" s="390">
        <f>H415</f>
        <v>60500</v>
      </c>
      <c r="I414" s="386">
        <f t="shared" si="7"/>
        <v>43.214285714285715</v>
      </c>
      <c r="J414" s="563"/>
    </row>
    <row r="415" spans="1:10" ht="15" customHeight="1">
      <c r="A415" s="391" t="s">
        <v>728</v>
      </c>
      <c r="B415" s="382" t="s">
        <v>209</v>
      </c>
      <c r="C415" s="424" t="s">
        <v>184</v>
      </c>
      <c r="D415" s="424" t="s">
        <v>72</v>
      </c>
      <c r="E415" s="393" t="s">
        <v>314</v>
      </c>
      <c r="F415" s="424" t="s">
        <v>244</v>
      </c>
      <c r="G415" s="394">
        <v>140000</v>
      </c>
      <c r="H415" s="394">
        <v>60500</v>
      </c>
      <c r="I415" s="386">
        <f t="shared" si="7"/>
        <v>43.214285714285715</v>
      </c>
      <c r="J415" s="577"/>
    </row>
    <row r="416" spans="1:10" ht="27" customHeight="1">
      <c r="A416" s="476" t="s">
        <v>229</v>
      </c>
      <c r="B416" s="382" t="s">
        <v>209</v>
      </c>
      <c r="C416" s="443" t="s">
        <v>184</v>
      </c>
      <c r="D416" s="443" t="s">
        <v>72</v>
      </c>
      <c r="E416" s="389" t="s">
        <v>312</v>
      </c>
      <c r="F416" s="443"/>
      <c r="G416" s="549">
        <f>SUM(G417:G420)</f>
        <v>1109000</v>
      </c>
      <c r="H416" s="549">
        <f>SUM(H417:H420)</f>
        <v>159677.97999999998</v>
      </c>
      <c r="I416" s="386">
        <f t="shared" si="7"/>
        <v>14.398375112714154</v>
      </c>
      <c r="J416" s="576" t="s">
        <v>749</v>
      </c>
    </row>
    <row r="417" spans="1:10" ht="15.75" customHeight="1">
      <c r="A417" s="517" t="s">
        <v>740</v>
      </c>
      <c r="B417" s="518" t="s">
        <v>209</v>
      </c>
      <c r="C417" s="284" t="s">
        <v>184</v>
      </c>
      <c r="D417" s="152" t="s">
        <v>72</v>
      </c>
      <c r="E417" s="152" t="s">
        <v>723</v>
      </c>
      <c r="F417" s="152" t="s">
        <v>245</v>
      </c>
      <c r="G417" s="286">
        <v>851800</v>
      </c>
      <c r="H417" s="286">
        <v>112073.98</v>
      </c>
      <c r="I417" s="519">
        <f t="shared" si="7"/>
        <v>13.157311575487205</v>
      </c>
      <c r="J417" s="563"/>
    </row>
    <row r="418" spans="1:10" ht="30" customHeight="1">
      <c r="A418" s="517" t="s">
        <v>484</v>
      </c>
      <c r="B418" s="518" t="s">
        <v>209</v>
      </c>
      <c r="C418" s="284" t="s">
        <v>184</v>
      </c>
      <c r="D418" s="152" t="s">
        <v>72</v>
      </c>
      <c r="E418" s="152" t="s">
        <v>312</v>
      </c>
      <c r="F418" s="152" t="s">
        <v>249</v>
      </c>
      <c r="G418" s="286">
        <v>0</v>
      </c>
      <c r="H418" s="286">
        <v>0</v>
      </c>
      <c r="I418" s="519">
        <v>0</v>
      </c>
      <c r="J418" s="563"/>
    </row>
    <row r="419" spans="1:10" ht="47.25" customHeight="1">
      <c r="A419" s="517" t="s">
        <v>262</v>
      </c>
      <c r="B419" s="518" t="s">
        <v>209</v>
      </c>
      <c r="C419" s="284" t="s">
        <v>184</v>
      </c>
      <c r="D419" s="152" t="s">
        <v>72</v>
      </c>
      <c r="E419" s="152" t="s">
        <v>723</v>
      </c>
      <c r="F419" s="152" t="s">
        <v>263</v>
      </c>
      <c r="G419" s="286">
        <v>207200</v>
      </c>
      <c r="H419" s="286">
        <v>37604</v>
      </c>
      <c r="I419" s="519">
        <f t="shared" si="7"/>
        <v>18.14864864864865</v>
      </c>
      <c r="J419" s="563"/>
    </row>
    <row r="420" spans="1:10" ht="14.25" customHeight="1">
      <c r="A420" s="517" t="s">
        <v>728</v>
      </c>
      <c r="B420" s="518" t="s">
        <v>209</v>
      </c>
      <c r="C420" s="284" t="s">
        <v>184</v>
      </c>
      <c r="D420" s="152" t="s">
        <v>72</v>
      </c>
      <c r="E420" s="152" t="s">
        <v>723</v>
      </c>
      <c r="F420" s="152" t="s">
        <v>244</v>
      </c>
      <c r="G420" s="286">
        <v>50000</v>
      </c>
      <c r="H420" s="286">
        <v>10000</v>
      </c>
      <c r="I420" s="519">
        <f t="shared" si="7"/>
        <v>20</v>
      </c>
      <c r="J420" s="577"/>
    </row>
    <row r="421" spans="1:11" ht="24" customHeight="1">
      <c r="A421" s="476" t="s">
        <v>750</v>
      </c>
      <c r="B421" s="382" t="s">
        <v>209</v>
      </c>
      <c r="C421" s="443" t="s">
        <v>184</v>
      </c>
      <c r="D421" s="443" t="s">
        <v>72</v>
      </c>
      <c r="E421" s="389" t="s">
        <v>722</v>
      </c>
      <c r="F421" s="443"/>
      <c r="G421" s="545">
        <f>G422</f>
        <v>50000</v>
      </c>
      <c r="H421" s="545">
        <f>H422</f>
        <v>0</v>
      </c>
      <c r="I421" s="386">
        <f>H421/G421*100</f>
        <v>0</v>
      </c>
      <c r="J421" s="577"/>
      <c r="K421" s="563"/>
    </row>
    <row r="422" spans="1:11" ht="14.25" customHeight="1">
      <c r="A422" s="391" t="s">
        <v>728</v>
      </c>
      <c r="B422" s="382" t="s">
        <v>209</v>
      </c>
      <c r="C422" s="424" t="s">
        <v>184</v>
      </c>
      <c r="D422" s="424" t="s">
        <v>72</v>
      </c>
      <c r="E422" s="393" t="s">
        <v>722</v>
      </c>
      <c r="F422" s="424" t="s">
        <v>244</v>
      </c>
      <c r="G422" s="394">
        <v>50000</v>
      </c>
      <c r="H422" s="394">
        <v>0</v>
      </c>
      <c r="I422" s="386">
        <f>H422/G422*100</f>
        <v>0</v>
      </c>
      <c r="J422" s="577"/>
      <c r="K422" s="563"/>
    </row>
    <row r="423" spans="1:11" ht="42.75" customHeight="1">
      <c r="A423" s="476" t="s">
        <v>524</v>
      </c>
      <c r="B423" s="382" t="s">
        <v>209</v>
      </c>
      <c r="C423" s="443" t="s">
        <v>184</v>
      </c>
      <c r="D423" s="443" t="s">
        <v>72</v>
      </c>
      <c r="E423" s="389" t="s">
        <v>313</v>
      </c>
      <c r="F423" s="443"/>
      <c r="G423" s="549">
        <f>G424</f>
        <v>94000</v>
      </c>
      <c r="H423" s="549">
        <f>H424</f>
        <v>0</v>
      </c>
      <c r="I423" s="386">
        <f t="shared" si="7"/>
        <v>0</v>
      </c>
      <c r="J423" s="577"/>
      <c r="K423" s="563"/>
    </row>
    <row r="424" spans="1:10" ht="15" customHeight="1">
      <c r="A424" s="391" t="s">
        <v>728</v>
      </c>
      <c r="B424" s="382" t="s">
        <v>209</v>
      </c>
      <c r="C424" s="424" t="s">
        <v>184</v>
      </c>
      <c r="D424" s="424" t="s">
        <v>72</v>
      </c>
      <c r="E424" s="393" t="s">
        <v>313</v>
      </c>
      <c r="F424" s="424" t="s">
        <v>244</v>
      </c>
      <c r="G424" s="394">
        <v>94000</v>
      </c>
      <c r="H424" s="394">
        <v>0</v>
      </c>
      <c r="I424" s="386">
        <f t="shared" si="7"/>
        <v>0</v>
      </c>
      <c r="J424" s="577"/>
    </row>
    <row r="425" spans="1:10" ht="18" customHeight="1">
      <c r="A425" s="437" t="s">
        <v>230</v>
      </c>
      <c r="B425" s="438" t="s">
        <v>209</v>
      </c>
      <c r="C425" s="477" t="s">
        <v>207</v>
      </c>
      <c r="D425" s="477"/>
      <c r="E425" s="418"/>
      <c r="F425" s="477"/>
      <c r="G425" s="440">
        <f>G442+G439+G426+G430</f>
        <v>20120132</v>
      </c>
      <c r="H425" s="440">
        <f>H442+H439+H426+H430</f>
        <v>5687378.54</v>
      </c>
      <c r="I425" s="386">
        <f t="shared" si="7"/>
        <v>28.26710351602067</v>
      </c>
      <c r="J425" s="563"/>
    </row>
    <row r="426" spans="1:10" ht="18" customHeight="1">
      <c r="A426" s="381" t="s">
        <v>486</v>
      </c>
      <c r="B426" s="382" t="s">
        <v>209</v>
      </c>
      <c r="C426" s="442" t="s">
        <v>207</v>
      </c>
      <c r="D426" s="442" t="s">
        <v>179</v>
      </c>
      <c r="E426" s="384"/>
      <c r="F426" s="442"/>
      <c r="G426" s="385">
        <f>G427</f>
        <v>18113082</v>
      </c>
      <c r="H426" s="385">
        <f>H427</f>
        <v>5632118.54</v>
      </c>
      <c r="I426" s="386">
        <f t="shared" si="7"/>
        <v>31.094203294613255</v>
      </c>
      <c r="J426" s="563"/>
    </row>
    <row r="427" spans="1:10" ht="25.5" customHeight="1">
      <c r="A427" s="476" t="s">
        <v>490</v>
      </c>
      <c r="B427" s="382" t="s">
        <v>209</v>
      </c>
      <c r="C427" s="443" t="s">
        <v>207</v>
      </c>
      <c r="D427" s="443" t="s">
        <v>179</v>
      </c>
      <c r="E427" s="389" t="s">
        <v>485</v>
      </c>
      <c r="F427" s="477"/>
      <c r="G427" s="545">
        <f>G429+G428</f>
        <v>18113082</v>
      </c>
      <c r="H427" s="390">
        <f>H429+H428</f>
        <v>5632118.54</v>
      </c>
      <c r="I427" s="386">
        <f t="shared" si="7"/>
        <v>31.094203294613255</v>
      </c>
      <c r="J427" s="563"/>
    </row>
    <row r="428" spans="1:10" ht="39.75" customHeight="1">
      <c r="A428" s="391" t="s">
        <v>0</v>
      </c>
      <c r="B428" s="382" t="s">
        <v>209</v>
      </c>
      <c r="C428" s="472" t="s">
        <v>207</v>
      </c>
      <c r="D428" s="393" t="s">
        <v>179</v>
      </c>
      <c r="E428" s="393" t="s">
        <v>724</v>
      </c>
      <c r="F428" s="393" t="s">
        <v>1</v>
      </c>
      <c r="G428" s="394">
        <v>4505082</v>
      </c>
      <c r="H428" s="394">
        <v>2294275.54</v>
      </c>
      <c r="I428" s="386">
        <f>H428/G428*100</f>
        <v>50.926388021350114</v>
      </c>
      <c r="J428" s="563"/>
    </row>
    <row r="429" spans="1:10" ht="43.5" customHeight="1">
      <c r="A429" s="391" t="s">
        <v>0</v>
      </c>
      <c r="B429" s="382" t="s">
        <v>209</v>
      </c>
      <c r="C429" s="472" t="s">
        <v>207</v>
      </c>
      <c r="D429" s="393" t="s">
        <v>179</v>
      </c>
      <c r="E429" s="393" t="s">
        <v>485</v>
      </c>
      <c r="F429" s="393" t="s">
        <v>1</v>
      </c>
      <c r="G429" s="394">
        <v>13608000</v>
      </c>
      <c r="H429" s="394">
        <v>3337843</v>
      </c>
      <c r="I429" s="386">
        <f t="shared" si="7"/>
        <v>24.52853468547913</v>
      </c>
      <c r="J429" s="563"/>
    </row>
    <row r="430" spans="1:10" ht="20.25" customHeight="1">
      <c r="A430" s="478" t="s">
        <v>587</v>
      </c>
      <c r="B430" s="479" t="s">
        <v>209</v>
      </c>
      <c r="C430" s="480" t="s">
        <v>207</v>
      </c>
      <c r="D430" s="420" t="s">
        <v>186</v>
      </c>
      <c r="E430" s="393"/>
      <c r="F430" s="393"/>
      <c r="G430" s="481">
        <f>G431+G435+G437+G433</f>
        <v>1867050</v>
      </c>
      <c r="H430" s="481">
        <f>H431+H435+H437+H433</f>
        <v>0</v>
      </c>
      <c r="I430" s="386">
        <f t="shared" si="7"/>
        <v>0</v>
      </c>
      <c r="J430" s="563"/>
    </row>
    <row r="431" spans="1:10" ht="39" customHeight="1">
      <c r="A431" s="406" t="s">
        <v>683</v>
      </c>
      <c r="B431" s="407" t="s">
        <v>33</v>
      </c>
      <c r="C431" s="408" t="s">
        <v>207</v>
      </c>
      <c r="D431" s="409" t="s">
        <v>186</v>
      </c>
      <c r="E431" s="409" t="s">
        <v>684</v>
      </c>
      <c r="F431" s="409"/>
      <c r="G431" s="554">
        <f>G432</f>
        <v>0</v>
      </c>
      <c r="H431" s="554">
        <f>H432</f>
        <v>0</v>
      </c>
      <c r="I431" s="386" t="e">
        <f t="shared" si="7"/>
        <v>#DIV/0!</v>
      </c>
      <c r="J431" s="563"/>
    </row>
    <row r="432" spans="1:10" ht="20.25" customHeight="1">
      <c r="A432" s="391" t="s">
        <v>242</v>
      </c>
      <c r="B432" s="382" t="s">
        <v>209</v>
      </c>
      <c r="C432" s="424" t="s">
        <v>207</v>
      </c>
      <c r="D432" s="393" t="s">
        <v>186</v>
      </c>
      <c r="E432" s="411" t="s">
        <v>684</v>
      </c>
      <c r="F432" s="393" t="s">
        <v>241</v>
      </c>
      <c r="G432" s="394">
        <v>0</v>
      </c>
      <c r="H432" s="394">
        <v>0</v>
      </c>
      <c r="I432" s="386" t="e">
        <f aca="true" t="shared" si="8" ref="I432:I465">H432/G432*100</f>
        <v>#DIV/0!</v>
      </c>
      <c r="J432" s="563"/>
    </row>
    <row r="433" spans="1:10" ht="69" customHeight="1">
      <c r="A433" s="406" t="s">
        <v>685</v>
      </c>
      <c r="B433" s="407" t="s">
        <v>33</v>
      </c>
      <c r="C433" s="408" t="s">
        <v>207</v>
      </c>
      <c r="D433" s="409" t="s">
        <v>186</v>
      </c>
      <c r="E433" s="409" t="s">
        <v>686</v>
      </c>
      <c r="F433" s="409"/>
      <c r="G433" s="554">
        <f>G434</f>
        <v>0</v>
      </c>
      <c r="H433" s="554">
        <f>H434</f>
        <v>0</v>
      </c>
      <c r="I433" s="386" t="e">
        <f t="shared" si="8"/>
        <v>#DIV/0!</v>
      </c>
      <c r="J433" s="563"/>
    </row>
    <row r="434" spans="1:10" ht="20.25" customHeight="1">
      <c r="A434" s="391" t="s">
        <v>242</v>
      </c>
      <c r="B434" s="382" t="s">
        <v>209</v>
      </c>
      <c r="C434" s="424" t="s">
        <v>207</v>
      </c>
      <c r="D434" s="393" t="s">
        <v>186</v>
      </c>
      <c r="E434" s="411" t="s">
        <v>686</v>
      </c>
      <c r="F434" s="393" t="s">
        <v>241</v>
      </c>
      <c r="G434" s="394">
        <v>0</v>
      </c>
      <c r="H434" s="394">
        <v>0</v>
      </c>
      <c r="I434" s="386" t="e">
        <f t="shared" si="8"/>
        <v>#DIV/0!</v>
      </c>
      <c r="J434" s="563"/>
    </row>
    <row r="435" spans="1:10" ht="44.25" customHeight="1">
      <c r="A435" s="406" t="s">
        <v>687</v>
      </c>
      <c r="B435" s="407" t="s">
        <v>33</v>
      </c>
      <c r="C435" s="408" t="s">
        <v>207</v>
      </c>
      <c r="D435" s="409" t="s">
        <v>186</v>
      </c>
      <c r="E435" s="409" t="s">
        <v>688</v>
      </c>
      <c r="F435" s="409"/>
      <c r="G435" s="548">
        <f>G436</f>
        <v>1311494</v>
      </c>
      <c r="H435" s="410">
        <f>H436</f>
        <v>0</v>
      </c>
      <c r="I435" s="386">
        <f t="shared" si="8"/>
        <v>0</v>
      </c>
      <c r="J435" s="563"/>
    </row>
    <row r="436" spans="1:10" ht="18" customHeight="1">
      <c r="A436" s="391" t="s">
        <v>242</v>
      </c>
      <c r="B436" s="382" t="s">
        <v>209</v>
      </c>
      <c r="C436" s="424" t="s">
        <v>207</v>
      </c>
      <c r="D436" s="393" t="s">
        <v>186</v>
      </c>
      <c r="E436" s="411" t="s">
        <v>688</v>
      </c>
      <c r="F436" s="393" t="s">
        <v>241</v>
      </c>
      <c r="G436" s="394">
        <v>1311494</v>
      </c>
      <c r="H436" s="394">
        <v>0</v>
      </c>
      <c r="I436" s="386">
        <f t="shared" si="8"/>
        <v>0</v>
      </c>
      <c r="J436" s="563"/>
    </row>
    <row r="437" spans="1:10" ht="54" customHeight="1">
      <c r="A437" s="406" t="s">
        <v>689</v>
      </c>
      <c r="B437" s="407" t="s">
        <v>33</v>
      </c>
      <c r="C437" s="408" t="s">
        <v>207</v>
      </c>
      <c r="D437" s="409" t="s">
        <v>186</v>
      </c>
      <c r="E437" s="409" t="s">
        <v>690</v>
      </c>
      <c r="F437" s="409"/>
      <c r="G437" s="548">
        <f>G438</f>
        <v>555556</v>
      </c>
      <c r="H437" s="410">
        <f>H438</f>
        <v>0</v>
      </c>
      <c r="I437" s="386">
        <f t="shared" si="8"/>
        <v>0</v>
      </c>
      <c r="J437" s="563"/>
    </row>
    <row r="438" spans="1:10" ht="18" customHeight="1">
      <c r="A438" s="391" t="s">
        <v>242</v>
      </c>
      <c r="B438" s="382" t="s">
        <v>209</v>
      </c>
      <c r="C438" s="424" t="s">
        <v>207</v>
      </c>
      <c r="D438" s="393" t="s">
        <v>188</v>
      </c>
      <c r="E438" s="411" t="s">
        <v>690</v>
      </c>
      <c r="F438" s="393" t="s">
        <v>241</v>
      </c>
      <c r="G438" s="394">
        <v>555556</v>
      </c>
      <c r="H438" s="394">
        <v>0</v>
      </c>
      <c r="I438" s="386">
        <f t="shared" si="8"/>
        <v>0</v>
      </c>
      <c r="J438" s="563"/>
    </row>
    <row r="439" spans="1:10" ht="18" customHeight="1">
      <c r="A439" s="381" t="s">
        <v>522</v>
      </c>
      <c r="B439" s="382" t="s">
        <v>209</v>
      </c>
      <c r="C439" s="442" t="s">
        <v>207</v>
      </c>
      <c r="D439" s="442" t="s">
        <v>188</v>
      </c>
      <c r="E439" s="384"/>
      <c r="F439" s="442"/>
      <c r="G439" s="385">
        <f>G440</f>
        <v>0</v>
      </c>
      <c r="H439" s="385">
        <f>H440</f>
        <v>0</v>
      </c>
      <c r="I439" s="386" t="e">
        <f t="shared" si="8"/>
        <v>#DIV/0!</v>
      </c>
      <c r="J439" s="563"/>
    </row>
    <row r="440" spans="1:10" ht="48.75" customHeight="1">
      <c r="A440" s="476" t="s">
        <v>523</v>
      </c>
      <c r="B440" s="382" t="s">
        <v>209</v>
      </c>
      <c r="C440" s="443" t="s">
        <v>207</v>
      </c>
      <c r="D440" s="443" t="s">
        <v>188</v>
      </c>
      <c r="E440" s="389" t="s">
        <v>521</v>
      </c>
      <c r="F440" s="443"/>
      <c r="G440" s="549">
        <f>SUM(G441)</f>
        <v>0</v>
      </c>
      <c r="H440" s="549">
        <f>SUM(H441)</f>
        <v>0</v>
      </c>
      <c r="I440" s="386" t="e">
        <f t="shared" si="8"/>
        <v>#DIV/0!</v>
      </c>
      <c r="J440" s="563"/>
    </row>
    <row r="441" spans="1:10" ht="18" customHeight="1">
      <c r="A441" s="455" t="s">
        <v>242</v>
      </c>
      <c r="B441" s="382" t="s">
        <v>209</v>
      </c>
      <c r="C441" s="424" t="s">
        <v>207</v>
      </c>
      <c r="D441" s="424" t="s">
        <v>188</v>
      </c>
      <c r="E441" s="393" t="s">
        <v>521</v>
      </c>
      <c r="F441" s="424" t="s">
        <v>241</v>
      </c>
      <c r="G441" s="394">
        <v>0</v>
      </c>
      <c r="H441" s="394">
        <v>0</v>
      </c>
      <c r="I441" s="386" t="e">
        <f t="shared" si="8"/>
        <v>#DIV/0!</v>
      </c>
      <c r="J441" s="563"/>
    </row>
    <row r="442" spans="1:10" ht="15.75" customHeight="1">
      <c r="A442" s="381" t="s">
        <v>236</v>
      </c>
      <c r="B442" s="382" t="s">
        <v>209</v>
      </c>
      <c r="C442" s="442" t="s">
        <v>207</v>
      </c>
      <c r="D442" s="442" t="s">
        <v>185</v>
      </c>
      <c r="E442" s="384"/>
      <c r="F442" s="442"/>
      <c r="G442" s="385">
        <f>G443</f>
        <v>140000</v>
      </c>
      <c r="H442" s="385">
        <f>H443</f>
        <v>55260</v>
      </c>
      <c r="I442" s="386">
        <f t="shared" si="8"/>
        <v>39.471428571428575</v>
      </c>
      <c r="J442" s="563"/>
    </row>
    <row r="443" spans="1:10" ht="41.25" customHeight="1">
      <c r="A443" s="395" t="s">
        <v>157</v>
      </c>
      <c r="B443" s="382" t="s">
        <v>209</v>
      </c>
      <c r="C443" s="388" t="s">
        <v>207</v>
      </c>
      <c r="D443" s="389" t="s">
        <v>185</v>
      </c>
      <c r="E443" s="389" t="s">
        <v>315</v>
      </c>
      <c r="F443" s="389"/>
      <c r="G443" s="545">
        <f>G444+G445</f>
        <v>140000</v>
      </c>
      <c r="H443" s="390">
        <f>H444+H445</f>
        <v>55260</v>
      </c>
      <c r="I443" s="386">
        <f t="shared" si="8"/>
        <v>39.471428571428575</v>
      </c>
      <c r="J443" s="563"/>
    </row>
    <row r="444" spans="1:10" ht="12.75">
      <c r="A444" s="391" t="s">
        <v>728</v>
      </c>
      <c r="B444" s="382" t="s">
        <v>209</v>
      </c>
      <c r="C444" s="392" t="s">
        <v>207</v>
      </c>
      <c r="D444" s="393" t="s">
        <v>185</v>
      </c>
      <c r="E444" s="393" t="s">
        <v>315</v>
      </c>
      <c r="F444" s="393" t="s">
        <v>244</v>
      </c>
      <c r="G444" s="394">
        <v>140000</v>
      </c>
      <c r="H444" s="394">
        <v>55260</v>
      </c>
      <c r="I444" s="386">
        <f t="shared" si="8"/>
        <v>39.471428571428575</v>
      </c>
      <c r="J444" s="563"/>
    </row>
    <row r="445" spans="1:10" ht="12.75">
      <c r="A445" s="455" t="s">
        <v>242</v>
      </c>
      <c r="B445" s="382" t="s">
        <v>209</v>
      </c>
      <c r="C445" s="392" t="s">
        <v>207</v>
      </c>
      <c r="D445" s="393" t="s">
        <v>185</v>
      </c>
      <c r="E445" s="393" t="s">
        <v>315</v>
      </c>
      <c r="F445" s="393" t="s">
        <v>241</v>
      </c>
      <c r="G445" s="394">
        <v>0</v>
      </c>
      <c r="H445" s="394">
        <v>0</v>
      </c>
      <c r="I445" s="386">
        <v>0</v>
      </c>
      <c r="J445" s="563"/>
    </row>
    <row r="446" spans="1:10" ht="12.75">
      <c r="A446" s="437" t="s">
        <v>231</v>
      </c>
      <c r="B446" s="438" t="s">
        <v>209</v>
      </c>
      <c r="C446" s="477" t="s">
        <v>183</v>
      </c>
      <c r="D446" s="477"/>
      <c r="E446" s="482"/>
      <c r="F446" s="483"/>
      <c r="G446" s="440">
        <f aca="true" t="shared" si="9" ref="G446:H448">G447</f>
        <v>500000</v>
      </c>
      <c r="H446" s="440">
        <f t="shared" si="9"/>
        <v>200000</v>
      </c>
      <c r="I446" s="386">
        <f t="shared" si="8"/>
        <v>40</v>
      </c>
      <c r="J446" s="563"/>
    </row>
    <row r="447" spans="1:10" ht="12.75">
      <c r="A447" s="381" t="s">
        <v>203</v>
      </c>
      <c r="B447" s="382" t="s">
        <v>209</v>
      </c>
      <c r="C447" s="442" t="s">
        <v>183</v>
      </c>
      <c r="D447" s="442" t="s">
        <v>186</v>
      </c>
      <c r="E447" s="384"/>
      <c r="F447" s="442"/>
      <c r="G447" s="385">
        <f t="shared" si="9"/>
        <v>500000</v>
      </c>
      <c r="H447" s="385">
        <f t="shared" si="9"/>
        <v>200000</v>
      </c>
      <c r="I447" s="386">
        <f t="shared" si="8"/>
        <v>40</v>
      </c>
      <c r="J447" s="563"/>
    </row>
    <row r="448" spans="1:10" ht="24">
      <c r="A448" s="484" t="s">
        <v>158</v>
      </c>
      <c r="B448" s="382" t="s">
        <v>209</v>
      </c>
      <c r="C448" s="485" t="s">
        <v>183</v>
      </c>
      <c r="D448" s="486" t="s">
        <v>186</v>
      </c>
      <c r="E448" s="486" t="s">
        <v>316</v>
      </c>
      <c r="F448" s="486"/>
      <c r="G448" s="547">
        <f t="shared" si="9"/>
        <v>500000</v>
      </c>
      <c r="H448" s="454">
        <f t="shared" si="9"/>
        <v>200000</v>
      </c>
      <c r="I448" s="386">
        <f t="shared" si="8"/>
        <v>40</v>
      </c>
      <c r="J448" s="563"/>
    </row>
    <row r="449" spans="1:10" ht="39.75" customHeight="1">
      <c r="A449" s="391" t="s">
        <v>488</v>
      </c>
      <c r="B449" s="382" t="s">
        <v>209</v>
      </c>
      <c r="C449" s="392" t="s">
        <v>183</v>
      </c>
      <c r="D449" s="393" t="s">
        <v>186</v>
      </c>
      <c r="E449" s="393" t="s">
        <v>316</v>
      </c>
      <c r="F449" s="393" t="s">
        <v>478</v>
      </c>
      <c r="G449" s="394">
        <v>500000</v>
      </c>
      <c r="H449" s="394">
        <v>200000</v>
      </c>
      <c r="I449" s="386">
        <f t="shared" si="8"/>
        <v>40</v>
      </c>
      <c r="J449" s="563"/>
    </row>
    <row r="450" spans="1:10" ht="13.5" customHeight="1">
      <c r="A450" s="487" t="s">
        <v>227</v>
      </c>
      <c r="B450" s="488" t="s">
        <v>209</v>
      </c>
      <c r="C450" s="489" t="s">
        <v>222</v>
      </c>
      <c r="D450" s="490"/>
      <c r="E450" s="490"/>
      <c r="F450" s="490"/>
      <c r="G450" s="491">
        <f aca="true" t="shared" si="10" ref="G450:H452">G451</f>
        <v>3684500</v>
      </c>
      <c r="H450" s="491">
        <f t="shared" si="10"/>
        <v>722172.88</v>
      </c>
      <c r="I450" s="492">
        <f t="shared" si="8"/>
        <v>19.600295291084272</v>
      </c>
      <c r="J450" s="563"/>
    </row>
    <row r="451" spans="1:10" ht="12.75">
      <c r="A451" s="381" t="s">
        <v>7</v>
      </c>
      <c r="B451" s="382" t="s">
        <v>209</v>
      </c>
      <c r="C451" s="383" t="s">
        <v>222</v>
      </c>
      <c r="D451" s="384" t="s">
        <v>179</v>
      </c>
      <c r="E451" s="384"/>
      <c r="F451" s="384"/>
      <c r="G451" s="385">
        <f t="shared" si="10"/>
        <v>3684500</v>
      </c>
      <c r="H451" s="385">
        <f t="shared" si="10"/>
        <v>722172.88</v>
      </c>
      <c r="I451" s="386">
        <f t="shared" si="8"/>
        <v>19.600295291084272</v>
      </c>
      <c r="J451" s="563"/>
    </row>
    <row r="452" spans="1:10" ht="24">
      <c r="A452" s="395" t="s">
        <v>159</v>
      </c>
      <c r="B452" s="382" t="s">
        <v>209</v>
      </c>
      <c r="C452" s="388" t="s">
        <v>222</v>
      </c>
      <c r="D452" s="389" t="s">
        <v>179</v>
      </c>
      <c r="E452" s="389" t="s">
        <v>317</v>
      </c>
      <c r="F452" s="389"/>
      <c r="G452" s="545">
        <f t="shared" si="10"/>
        <v>3684500</v>
      </c>
      <c r="H452" s="390">
        <f t="shared" si="10"/>
        <v>722172.88</v>
      </c>
      <c r="I452" s="386">
        <f t="shared" si="8"/>
        <v>19.600295291084272</v>
      </c>
      <c r="J452" s="563"/>
    </row>
    <row r="453" spans="1:10" ht="12.75">
      <c r="A453" s="455" t="s">
        <v>489</v>
      </c>
      <c r="B453" s="382" t="s">
        <v>209</v>
      </c>
      <c r="C453" s="392" t="s">
        <v>222</v>
      </c>
      <c r="D453" s="393" t="s">
        <v>179</v>
      </c>
      <c r="E453" s="393" t="s">
        <v>317</v>
      </c>
      <c r="F453" s="393" t="s">
        <v>8</v>
      </c>
      <c r="G453" s="394">
        <v>3684500</v>
      </c>
      <c r="H453" s="394">
        <v>722172.88</v>
      </c>
      <c r="I453" s="386">
        <f t="shared" si="8"/>
        <v>19.600295291084272</v>
      </c>
      <c r="J453" s="563"/>
    </row>
    <row r="454" spans="1:10" ht="36">
      <c r="A454" s="437" t="s">
        <v>232</v>
      </c>
      <c r="B454" s="438" t="s">
        <v>209</v>
      </c>
      <c r="C454" s="493" t="s">
        <v>211</v>
      </c>
      <c r="D454" s="418"/>
      <c r="E454" s="418"/>
      <c r="F454" s="418"/>
      <c r="G454" s="440">
        <f>G455+G460</f>
        <v>10413000</v>
      </c>
      <c r="H454" s="440">
        <f>H455+H460</f>
        <v>2334000</v>
      </c>
      <c r="I454" s="386">
        <f t="shared" si="8"/>
        <v>22.414289830020167</v>
      </c>
      <c r="J454" s="563"/>
    </row>
    <row r="455" spans="1:10" ht="24" customHeight="1">
      <c r="A455" s="381" t="s">
        <v>233</v>
      </c>
      <c r="B455" s="382" t="s">
        <v>209</v>
      </c>
      <c r="C455" s="383" t="s">
        <v>211</v>
      </c>
      <c r="D455" s="384" t="s">
        <v>179</v>
      </c>
      <c r="E455" s="384"/>
      <c r="F455" s="384"/>
      <c r="G455" s="385">
        <f>G456+G458</f>
        <v>8735000</v>
      </c>
      <c r="H455" s="385">
        <f>H456+H458</f>
        <v>2184000</v>
      </c>
      <c r="I455" s="386">
        <f t="shared" si="8"/>
        <v>25.002862049227247</v>
      </c>
      <c r="J455" s="563"/>
    </row>
    <row r="456" spans="1:10" ht="36">
      <c r="A456" s="494" t="s">
        <v>214</v>
      </c>
      <c r="B456" s="382" t="s">
        <v>209</v>
      </c>
      <c r="C456" s="495" t="s">
        <v>211</v>
      </c>
      <c r="D456" s="495" t="s">
        <v>179</v>
      </c>
      <c r="E456" s="495" t="s">
        <v>318</v>
      </c>
      <c r="F456" s="389"/>
      <c r="G456" s="549">
        <f>G457</f>
        <v>4035000</v>
      </c>
      <c r="H456" s="549">
        <f>H457</f>
        <v>1008000</v>
      </c>
      <c r="I456" s="386">
        <f t="shared" si="8"/>
        <v>24.981412639405203</v>
      </c>
      <c r="J456" s="563"/>
    </row>
    <row r="457" spans="1:9" ht="12.75">
      <c r="A457" s="455" t="s">
        <v>9</v>
      </c>
      <c r="B457" s="382" t="s">
        <v>209</v>
      </c>
      <c r="C457" s="392" t="s">
        <v>211</v>
      </c>
      <c r="D457" s="393" t="s">
        <v>179</v>
      </c>
      <c r="E457" s="496" t="s">
        <v>318</v>
      </c>
      <c r="F457" s="393" t="s">
        <v>10</v>
      </c>
      <c r="G457" s="394">
        <v>4035000</v>
      </c>
      <c r="H457" s="394">
        <v>1008000</v>
      </c>
      <c r="I457" s="386">
        <f t="shared" si="8"/>
        <v>24.981412639405203</v>
      </c>
    </row>
    <row r="458" spans="1:9" ht="12.75">
      <c r="A458" s="494" t="s">
        <v>215</v>
      </c>
      <c r="B458" s="382" t="s">
        <v>209</v>
      </c>
      <c r="C458" s="495" t="s">
        <v>211</v>
      </c>
      <c r="D458" s="495" t="s">
        <v>179</v>
      </c>
      <c r="E458" s="495" t="s">
        <v>319</v>
      </c>
      <c r="F458" s="389"/>
      <c r="G458" s="545">
        <f>G459</f>
        <v>4700000</v>
      </c>
      <c r="H458" s="390">
        <f>H459</f>
        <v>1176000</v>
      </c>
      <c r="I458" s="386">
        <f t="shared" si="8"/>
        <v>25.02127659574468</v>
      </c>
    </row>
    <row r="459" spans="1:9" ht="12.75">
      <c r="A459" s="455" t="s">
        <v>9</v>
      </c>
      <c r="B459" s="382" t="s">
        <v>209</v>
      </c>
      <c r="C459" s="392" t="s">
        <v>211</v>
      </c>
      <c r="D459" s="393" t="s">
        <v>179</v>
      </c>
      <c r="E459" s="496" t="s">
        <v>319</v>
      </c>
      <c r="F459" s="393" t="s">
        <v>10</v>
      </c>
      <c r="G459" s="394">
        <v>4700000</v>
      </c>
      <c r="H459" s="394">
        <v>1176000</v>
      </c>
      <c r="I459" s="386">
        <f t="shared" si="8"/>
        <v>25.02127659574468</v>
      </c>
    </row>
    <row r="460" spans="1:9" ht="12.75">
      <c r="A460" s="381" t="s">
        <v>414</v>
      </c>
      <c r="B460" s="382" t="s">
        <v>209</v>
      </c>
      <c r="C460" s="383" t="s">
        <v>211</v>
      </c>
      <c r="D460" s="384" t="s">
        <v>188</v>
      </c>
      <c r="E460" s="384"/>
      <c r="F460" s="384"/>
      <c r="G460" s="385">
        <f>G463+G461</f>
        <v>1678000</v>
      </c>
      <c r="H460" s="385">
        <f>H463+H461</f>
        <v>150000</v>
      </c>
      <c r="I460" s="386">
        <f t="shared" si="8"/>
        <v>8.939213349225268</v>
      </c>
    </row>
    <row r="461" spans="1:9" ht="60">
      <c r="A461" s="494" t="s">
        <v>691</v>
      </c>
      <c r="B461" s="382" t="s">
        <v>209</v>
      </c>
      <c r="C461" s="495" t="s">
        <v>211</v>
      </c>
      <c r="D461" s="495" t="s">
        <v>188</v>
      </c>
      <c r="E461" s="495" t="s">
        <v>692</v>
      </c>
      <c r="F461" s="389"/>
      <c r="G461" s="549">
        <f>G462</f>
        <v>0</v>
      </c>
      <c r="H461" s="549">
        <f>H462</f>
        <v>0</v>
      </c>
      <c r="I461" s="386" t="e">
        <f t="shared" si="8"/>
        <v>#DIV/0!</v>
      </c>
    </row>
    <row r="462" spans="1:9" ht="12.75">
      <c r="A462" s="497" t="s">
        <v>223</v>
      </c>
      <c r="B462" s="498" t="s">
        <v>209</v>
      </c>
      <c r="C462" s="499" t="s">
        <v>211</v>
      </c>
      <c r="D462" s="426" t="s">
        <v>188</v>
      </c>
      <c r="E462" s="500" t="s">
        <v>692</v>
      </c>
      <c r="F462" s="426" t="s">
        <v>400</v>
      </c>
      <c r="G462" s="501">
        <v>0</v>
      </c>
      <c r="H462" s="501">
        <v>0</v>
      </c>
      <c r="I462" s="502" t="e">
        <f t="shared" si="8"/>
        <v>#DIV/0!</v>
      </c>
    </row>
    <row r="463" spans="1:9" ht="38.25" customHeight="1">
      <c r="A463" s="494" t="s">
        <v>401</v>
      </c>
      <c r="B463" s="382" t="s">
        <v>209</v>
      </c>
      <c r="C463" s="495" t="s">
        <v>211</v>
      </c>
      <c r="D463" s="495" t="s">
        <v>188</v>
      </c>
      <c r="E463" s="495" t="s">
        <v>399</v>
      </c>
      <c r="F463" s="389"/>
      <c r="G463" s="545">
        <f>G464</f>
        <v>1678000</v>
      </c>
      <c r="H463" s="390">
        <f>H464</f>
        <v>150000</v>
      </c>
      <c r="I463" s="386">
        <f t="shared" si="8"/>
        <v>8.939213349225268</v>
      </c>
    </row>
    <row r="464" spans="1:9" ht="15" customHeight="1" thickBot="1">
      <c r="A464" s="497" t="s">
        <v>223</v>
      </c>
      <c r="B464" s="498" t="s">
        <v>209</v>
      </c>
      <c r="C464" s="499" t="s">
        <v>211</v>
      </c>
      <c r="D464" s="426" t="s">
        <v>188</v>
      </c>
      <c r="E464" s="500" t="s">
        <v>399</v>
      </c>
      <c r="F464" s="426" t="s">
        <v>400</v>
      </c>
      <c r="G464" s="501">
        <v>1678000</v>
      </c>
      <c r="H464" s="501">
        <v>150000</v>
      </c>
      <c r="I464" s="502">
        <f t="shared" si="8"/>
        <v>8.939213349225268</v>
      </c>
    </row>
    <row r="465" spans="1:9" ht="16.5" thickBot="1">
      <c r="A465" s="503" t="s">
        <v>195</v>
      </c>
      <c r="B465" s="504" t="s">
        <v>209</v>
      </c>
      <c r="C465" s="505"/>
      <c r="D465" s="534"/>
      <c r="E465" s="536"/>
      <c r="F465" s="537"/>
      <c r="G465" s="535">
        <f>G12+G109+G121+G138+G203+G360+G387+G425+G446+G450+G454+G113</f>
        <v>778887966.9999999</v>
      </c>
      <c r="H465" s="506">
        <f>H12+H109+H121+H138+H203+H360+H387+H425+H446+H450+H454+H113</f>
        <v>162772460.39</v>
      </c>
      <c r="I465" s="375">
        <f t="shared" si="8"/>
        <v>20.8980581657901</v>
      </c>
    </row>
    <row r="466" spans="1:9" ht="15.75">
      <c r="A466" s="528"/>
      <c r="B466" s="529"/>
      <c r="C466" s="530"/>
      <c r="D466" s="530"/>
      <c r="E466" s="530"/>
      <c r="F466" s="530"/>
      <c r="G466" s="533"/>
      <c r="H466" s="531"/>
      <c r="I466" s="532"/>
    </row>
    <row r="467" spans="1:9" ht="15.75">
      <c r="A467" s="528"/>
      <c r="B467" s="529"/>
      <c r="C467" s="530"/>
      <c r="D467" s="530"/>
      <c r="E467" s="530"/>
      <c r="F467" s="530"/>
      <c r="G467" s="533"/>
      <c r="H467" s="531"/>
      <c r="I467" s="532"/>
    </row>
    <row r="468" spans="5:9" ht="15" customHeight="1">
      <c r="E468" s="598" t="s">
        <v>693</v>
      </c>
      <c r="F468" s="598"/>
      <c r="G468" s="550">
        <f>G14+G20+G63+G67+G75+G84+G93+G103+G107+G117+G119+G201+G115+G135+G151+G156+G158+G172+G185+G187+G189+G195+G207+G208+G210+G212+G242+G245+G251+G262+G297+G299+G301+G305+G312+G314+G317+G323+G326+G332+G335+G341+G353+G356+G358+G364+G372+G374+G382+G389+G399+G414+G421+G427+G435+G437+G443+G448+G452+G458+G463</f>
        <v>200343515</v>
      </c>
      <c r="H468" s="550">
        <f>H14+H20+H63+H67+H75+H84+H93+H103+H107+H117+H119+H201+H115+H135+H151+H156+H158+H172+H185+H187+H189+H195+H207+H208+H210+H212+H242+H245+H251+H262+H297+H299+H301+H305+H312+H314+H317+H323+H326+H332+H335+H341+H353+H356+H358+H364+H372+H374+H382+H389+H399+H414+H421+H427+H435+H437+H443+H448+H452+H458+H463</f>
        <v>44435541.83</v>
      </c>
      <c r="I468" s="508">
        <f>H468/G468*100</f>
        <v>22.179675658580713</v>
      </c>
    </row>
    <row r="469" spans="5:10" ht="12.75" customHeight="1">
      <c r="E469" s="598" t="s">
        <v>694</v>
      </c>
      <c r="F469" s="598"/>
      <c r="G469" s="509">
        <f>G197</f>
        <v>0</v>
      </c>
      <c r="H469" s="509">
        <f>H197</f>
        <v>0</v>
      </c>
      <c r="I469" s="508" t="e">
        <f>H469/G469*100</f>
        <v>#DIV/0!</v>
      </c>
      <c r="J469" s="366"/>
    </row>
    <row r="470" spans="5:10" ht="12.75">
      <c r="E470" s="599" t="s">
        <v>695</v>
      </c>
      <c r="F470" s="599"/>
      <c r="G470" s="558">
        <f>G209+G249</f>
        <v>16059000</v>
      </c>
      <c r="H470" s="558">
        <f>H209+H249</f>
        <v>3283939.84</v>
      </c>
      <c r="I470" s="510">
        <f>H470/G470*100</f>
        <v>20.449217510430287</v>
      </c>
      <c r="J470" s="366"/>
    </row>
    <row r="471" spans="5:10" ht="12.75" customHeight="1">
      <c r="E471" s="600" t="s">
        <v>696</v>
      </c>
      <c r="F471" s="600"/>
      <c r="G471" s="559">
        <f>G44+G46+G49+G52+G54+G56+G58+G65+G102+G104+G154+G199+G376</f>
        <v>5039000</v>
      </c>
      <c r="H471" s="559">
        <f>H44+H46+H49+H52+H54+H56+H58+H65+H102+H104+H154+H199+H376</f>
        <v>908383.27</v>
      </c>
      <c r="I471" s="510">
        <f>H471/G471*100</f>
        <v>18.02705437586823</v>
      </c>
      <c r="J471" s="366"/>
    </row>
    <row r="472" spans="5:10" ht="12.75">
      <c r="E472" s="599" t="s">
        <v>697</v>
      </c>
      <c r="F472" s="599"/>
      <c r="G472" s="551">
        <f>G461+G456+G440+G433+G431+G423+G416+G410+G406+G403+G397+G394+G392+G385+G380+G378+G370+G367+G349+G329+G321+G319+G311+G307+G296+G298+G292+G289+G285+G281+G276+G269+G266+G240+G236+G233+G226+G223+G197+G193+G191+G183+G181+G179+G177+G175+G169+G167+G163+G160+G148+G146+G144+G142+G140+G131+G128+G123+G111+G91+G62+G39+G33+G29+G24</f>
        <v>557446452</v>
      </c>
      <c r="H472" s="551">
        <f>H461+H456+H440+H433+H431+H423+H416+H410+H406+H403+H397+H394+H392+H385+H380+H378+H370+H367+H349+H329+H321+H319+H311+H307+H296+H298+H292+H289+H285+H281+H276+H269+H266+H240+H236+H233+H226+H223+H197+H193+H191+H183+H181+H179+H177+H175+H169+H167+H163+H160+H148+H146+H144+H142+H140+H131+H128+H123+H111+H91+H62+H39+H33+H29+H24</f>
        <v>114144595.45</v>
      </c>
      <c r="I472" s="508">
        <f>H472/G472*100</f>
        <v>20.47633365329949</v>
      </c>
      <c r="J472" s="366"/>
    </row>
    <row r="473" spans="5:9" ht="12.75">
      <c r="E473" s="594" t="s">
        <v>698</v>
      </c>
      <c r="F473" s="594"/>
      <c r="G473" s="507">
        <f>SUM(G468:G472)</f>
        <v>778887967</v>
      </c>
      <c r="H473" s="507">
        <f>SUM(H468:H472)</f>
        <v>162772460.39000002</v>
      </c>
      <c r="I473" s="511"/>
    </row>
    <row r="476" spans="7:8" ht="12.75">
      <c r="G476" s="578">
        <v>557446452</v>
      </c>
      <c r="H476" s="578">
        <v>114343482.39</v>
      </c>
    </row>
    <row r="478" spans="7:9" ht="12.75">
      <c r="G478" s="572"/>
      <c r="H478" s="579">
        <v>198886.94</v>
      </c>
      <c r="I478" s="581" t="s">
        <v>753</v>
      </c>
    </row>
  </sheetData>
  <sheetProtection/>
  <mergeCells count="17">
    <mergeCell ref="F2:I2"/>
    <mergeCell ref="I5:I10"/>
    <mergeCell ref="E5:E10"/>
    <mergeCell ref="F5:F10"/>
    <mergeCell ref="G5:G10"/>
    <mergeCell ref="H5:H10"/>
    <mergeCell ref="A4:I4"/>
    <mergeCell ref="E473:F473"/>
    <mergeCell ref="A5:A10"/>
    <mergeCell ref="E468:F468"/>
    <mergeCell ref="E469:F469"/>
    <mergeCell ref="E470:F470"/>
    <mergeCell ref="E471:F471"/>
    <mergeCell ref="E472:F472"/>
    <mergeCell ref="B5:B10"/>
    <mergeCell ref="C5:C10"/>
    <mergeCell ref="D5:D10"/>
  </mergeCells>
  <printOptions/>
  <pageMargins left="0.7874015748031497" right="0.22" top="0.16" bottom="0.19" header="0" footer="0"/>
  <pageSetup fitToHeight="8" horizontalDpi="600" verticalDpi="600" orientation="portrait" paperSize="9" scale="68" r:id="rId1"/>
  <rowBreaks count="1" manualBreakCount="1">
    <brk id="163" max="8" man="1"/>
  </rowBreaks>
</worksheet>
</file>

<file path=xl/worksheets/sheet3.xml><?xml version="1.0" encoding="utf-8"?>
<worksheet xmlns="http://schemas.openxmlformats.org/spreadsheetml/2006/main" xmlns:r="http://schemas.openxmlformats.org/officeDocument/2006/relationships">
  <sheetPr>
    <tabColor rgb="FFFFFF00"/>
  </sheetPr>
  <dimension ref="A1:M61"/>
  <sheetViews>
    <sheetView view="pageBreakPreview" zoomScaleSheetLayoutView="100" zoomScalePageLayoutView="0" workbookViewId="0" topLeftCell="A1">
      <selection activeCell="D2" sqref="D2:I2"/>
    </sheetView>
  </sheetViews>
  <sheetFormatPr defaultColWidth="9.00390625" defaultRowHeight="12.75"/>
  <cols>
    <col min="1" max="1" width="46.625" style="17" customWidth="1"/>
    <col min="2" max="2" width="6.625" style="17" customWidth="1"/>
    <col min="3" max="3" width="6.875" style="17" customWidth="1"/>
    <col min="4" max="4" width="6.375" style="17" customWidth="1"/>
    <col min="5" max="5" width="12.625" style="17" hidden="1" customWidth="1"/>
    <col min="6" max="6" width="8.00390625" style="17" hidden="1" customWidth="1"/>
    <col min="7" max="8" width="16.625" style="17" customWidth="1"/>
    <col min="9" max="9" width="10.875" style="17" customWidth="1"/>
    <col min="10" max="10" width="13.625" style="17" customWidth="1"/>
    <col min="11" max="11" width="13.875" style="17" bestFit="1" customWidth="1"/>
    <col min="12" max="16384" width="9.125" style="17" customWidth="1"/>
  </cols>
  <sheetData>
    <row r="1" spans="4:9" ht="12.75">
      <c r="D1" s="17" t="s">
        <v>415</v>
      </c>
      <c r="F1" s="17" t="s">
        <v>415</v>
      </c>
      <c r="H1" s="18"/>
      <c r="I1" s="18"/>
    </row>
    <row r="2" spans="4:13" ht="28.5" customHeight="1">
      <c r="D2" s="619" t="s">
        <v>754</v>
      </c>
      <c r="E2" s="605"/>
      <c r="F2" s="605"/>
      <c r="G2" s="605"/>
      <c r="H2" s="605"/>
      <c r="I2" s="605"/>
      <c r="J2" s="102"/>
      <c r="K2" s="102"/>
      <c r="L2" s="102"/>
      <c r="M2" s="102"/>
    </row>
    <row r="3" spans="7:9" ht="12.75">
      <c r="G3" s="150"/>
      <c r="H3" s="150"/>
      <c r="I3" s="150"/>
    </row>
    <row r="4" spans="1:9" ht="31.5" customHeight="1" thickBot="1">
      <c r="A4" s="626" t="s">
        <v>584</v>
      </c>
      <c r="B4" s="626"/>
      <c r="C4" s="626"/>
      <c r="D4" s="626"/>
      <c r="E4" s="626"/>
      <c r="F4" s="626"/>
      <c r="G4" s="626"/>
      <c r="H4" s="626"/>
      <c r="I4" s="626"/>
    </row>
    <row r="5" spans="1:9" ht="12.75" customHeight="1">
      <c r="A5" s="595" t="s">
        <v>177</v>
      </c>
      <c r="B5" s="627" t="s">
        <v>208</v>
      </c>
      <c r="C5" s="601" t="s">
        <v>178</v>
      </c>
      <c r="D5" s="630" t="s">
        <v>187</v>
      </c>
      <c r="E5" s="609" t="s">
        <v>196</v>
      </c>
      <c r="F5" s="635" t="s">
        <v>197</v>
      </c>
      <c r="G5" s="620" t="s">
        <v>585</v>
      </c>
      <c r="H5" s="620" t="s">
        <v>586</v>
      </c>
      <c r="I5" s="623" t="s">
        <v>108</v>
      </c>
    </row>
    <row r="6" spans="1:9" ht="12.75">
      <c r="A6" s="596"/>
      <c r="B6" s="628"/>
      <c r="C6" s="602"/>
      <c r="D6" s="631"/>
      <c r="E6" s="633"/>
      <c r="F6" s="636"/>
      <c r="G6" s="621"/>
      <c r="H6" s="621"/>
      <c r="I6" s="624"/>
    </row>
    <row r="7" spans="1:9" ht="12.75">
      <c r="A7" s="596"/>
      <c r="B7" s="628"/>
      <c r="C7" s="602"/>
      <c r="D7" s="631"/>
      <c r="E7" s="633"/>
      <c r="F7" s="636"/>
      <c r="G7" s="621"/>
      <c r="H7" s="621"/>
      <c r="I7" s="624"/>
    </row>
    <row r="8" spans="1:9" ht="12.75">
      <c r="A8" s="596"/>
      <c r="B8" s="628"/>
      <c r="C8" s="602"/>
      <c r="D8" s="631"/>
      <c r="E8" s="633"/>
      <c r="F8" s="636"/>
      <c r="G8" s="621"/>
      <c r="H8" s="621"/>
      <c r="I8" s="624"/>
    </row>
    <row r="9" spans="1:9" ht="12.75">
      <c r="A9" s="596"/>
      <c r="B9" s="628"/>
      <c r="C9" s="602"/>
      <c r="D9" s="631"/>
      <c r="E9" s="633"/>
      <c r="F9" s="636"/>
      <c r="G9" s="621"/>
      <c r="H9" s="621"/>
      <c r="I9" s="624"/>
    </row>
    <row r="10" spans="1:9" ht="13.5" thickBot="1">
      <c r="A10" s="597"/>
      <c r="B10" s="629"/>
      <c r="C10" s="603"/>
      <c r="D10" s="632"/>
      <c r="E10" s="634"/>
      <c r="F10" s="637"/>
      <c r="G10" s="622"/>
      <c r="H10" s="622"/>
      <c r="I10" s="625"/>
    </row>
    <row r="11" spans="1:9" ht="18.75">
      <c r="A11" s="172" t="s">
        <v>192</v>
      </c>
      <c r="B11" s="174" t="s">
        <v>209</v>
      </c>
      <c r="C11" s="173" t="s">
        <v>179</v>
      </c>
      <c r="D11" s="194"/>
      <c r="E11" s="173"/>
      <c r="F11" s="187"/>
      <c r="G11" s="185">
        <f>G12+G13+G14+G15+G16</f>
        <v>41178689.53</v>
      </c>
      <c r="H11" s="185">
        <f>H12+H13+H14+H15+H16</f>
        <v>7846469.930000001</v>
      </c>
      <c r="I11" s="202">
        <f aca="true" t="shared" si="0" ref="I11:I16">H11/G11*100</f>
        <v>19.05468585707079</v>
      </c>
    </row>
    <row r="12" spans="1:9" ht="40.5" customHeight="1">
      <c r="A12" s="300" t="s">
        <v>741</v>
      </c>
      <c r="B12" s="163" t="s">
        <v>209</v>
      </c>
      <c r="C12" s="284" t="s">
        <v>179</v>
      </c>
      <c r="D12" s="285" t="s">
        <v>189</v>
      </c>
      <c r="E12" s="152"/>
      <c r="F12" s="188"/>
      <c r="G12" s="286">
        <v>26415000</v>
      </c>
      <c r="H12" s="286">
        <v>4305689.73</v>
      </c>
      <c r="I12" s="206">
        <f t="shared" si="0"/>
        <v>16.30016933560477</v>
      </c>
    </row>
    <row r="13" spans="1:9" ht="20.25" customHeight="1">
      <c r="A13" s="283" t="s">
        <v>405</v>
      </c>
      <c r="B13" s="163" t="s">
        <v>209</v>
      </c>
      <c r="C13" s="284" t="s">
        <v>179</v>
      </c>
      <c r="D13" s="285" t="s">
        <v>185</v>
      </c>
      <c r="E13" s="152" t="s">
        <v>276</v>
      </c>
      <c r="F13" s="188"/>
      <c r="G13" s="286">
        <v>4200</v>
      </c>
      <c r="H13" s="286">
        <v>1050</v>
      </c>
      <c r="I13" s="206">
        <f t="shared" si="0"/>
        <v>25</v>
      </c>
    </row>
    <row r="14" spans="1:9" ht="20.25" customHeight="1">
      <c r="A14" s="283" t="s">
        <v>406</v>
      </c>
      <c r="B14" s="163" t="s">
        <v>209</v>
      </c>
      <c r="C14" s="284" t="s">
        <v>179</v>
      </c>
      <c r="D14" s="285" t="s">
        <v>180</v>
      </c>
      <c r="E14" s="152" t="s">
        <v>276</v>
      </c>
      <c r="F14" s="188"/>
      <c r="G14" s="286">
        <v>0</v>
      </c>
      <c r="H14" s="286">
        <v>0</v>
      </c>
      <c r="I14" s="206" t="e">
        <f t="shared" si="0"/>
        <v>#DIV/0!</v>
      </c>
    </row>
    <row r="15" spans="1:9" ht="20.25" customHeight="1">
      <c r="A15" s="283" t="s">
        <v>407</v>
      </c>
      <c r="B15" s="163" t="s">
        <v>209</v>
      </c>
      <c r="C15" s="284" t="s">
        <v>179</v>
      </c>
      <c r="D15" s="285" t="s">
        <v>207</v>
      </c>
      <c r="E15" s="152" t="s">
        <v>276</v>
      </c>
      <c r="F15" s="188"/>
      <c r="G15" s="286">
        <v>45221.13</v>
      </c>
      <c r="H15" s="286">
        <v>0</v>
      </c>
      <c r="I15" s="206">
        <f t="shared" si="0"/>
        <v>0</v>
      </c>
    </row>
    <row r="16" spans="1:9" ht="20.25" customHeight="1">
      <c r="A16" s="283" t="s">
        <v>193</v>
      </c>
      <c r="B16" s="163" t="s">
        <v>209</v>
      </c>
      <c r="C16" s="284" t="s">
        <v>179</v>
      </c>
      <c r="D16" s="285" t="s">
        <v>222</v>
      </c>
      <c r="E16" s="152" t="s">
        <v>276</v>
      </c>
      <c r="F16" s="188"/>
      <c r="G16" s="286">
        <v>14714268.4</v>
      </c>
      <c r="H16" s="286">
        <v>3539730.2</v>
      </c>
      <c r="I16" s="206">
        <f t="shared" si="0"/>
        <v>24.056447142149455</v>
      </c>
    </row>
    <row r="17" spans="1:9" ht="20.25" customHeight="1">
      <c r="A17" s="166" t="s">
        <v>234</v>
      </c>
      <c r="B17" s="175" t="s">
        <v>209</v>
      </c>
      <c r="C17" s="167" t="s">
        <v>186</v>
      </c>
      <c r="D17" s="195"/>
      <c r="E17" s="161"/>
      <c r="F17" s="189"/>
      <c r="G17" s="186">
        <f aca="true" t="shared" si="1" ref="G17:H19">G18</f>
        <v>959400</v>
      </c>
      <c r="H17" s="186">
        <f t="shared" si="1"/>
        <v>239850</v>
      </c>
      <c r="I17" s="202">
        <f aca="true" t="shared" si="2" ref="I17:I32">H17/G17*100</f>
        <v>25</v>
      </c>
    </row>
    <row r="18" spans="1:9" ht="20.25" customHeight="1">
      <c r="A18" s="283" t="s">
        <v>235</v>
      </c>
      <c r="B18" s="163" t="s">
        <v>209</v>
      </c>
      <c r="C18" s="284" t="s">
        <v>186</v>
      </c>
      <c r="D18" s="285" t="s">
        <v>188</v>
      </c>
      <c r="E18" s="152"/>
      <c r="F18" s="188"/>
      <c r="G18" s="286">
        <v>959400</v>
      </c>
      <c r="H18" s="286">
        <v>239850</v>
      </c>
      <c r="I18" s="206">
        <f t="shared" si="2"/>
        <v>25</v>
      </c>
    </row>
    <row r="19" spans="1:9" ht="31.5" customHeight="1">
      <c r="A19" s="166" t="s">
        <v>424</v>
      </c>
      <c r="B19" s="175" t="s">
        <v>209</v>
      </c>
      <c r="C19" s="167" t="s">
        <v>188</v>
      </c>
      <c r="D19" s="195"/>
      <c r="E19" s="151"/>
      <c r="F19" s="190"/>
      <c r="G19" s="186">
        <f t="shared" si="1"/>
        <v>199778.87</v>
      </c>
      <c r="H19" s="186">
        <f t="shared" si="1"/>
        <v>56278.87</v>
      </c>
      <c r="I19" s="202">
        <f>H19/G19*100</f>
        <v>28.170581803771345</v>
      </c>
    </row>
    <row r="20" spans="1:9" ht="36.75" customHeight="1">
      <c r="A20" s="299" t="s">
        <v>425</v>
      </c>
      <c r="B20" s="163" t="s">
        <v>209</v>
      </c>
      <c r="C20" s="152" t="s">
        <v>188</v>
      </c>
      <c r="D20" s="285" t="s">
        <v>211</v>
      </c>
      <c r="E20" s="152"/>
      <c r="F20" s="188"/>
      <c r="G20" s="286">
        <v>199778.87</v>
      </c>
      <c r="H20" s="286">
        <v>56278.87</v>
      </c>
      <c r="I20" s="206">
        <f>H20/G20*100</f>
        <v>28.170581803771345</v>
      </c>
    </row>
    <row r="21" spans="1:9" ht="20.25" customHeight="1">
      <c r="A21" s="166" t="s">
        <v>205</v>
      </c>
      <c r="B21" s="175" t="s">
        <v>209</v>
      </c>
      <c r="C21" s="167" t="s">
        <v>189</v>
      </c>
      <c r="D21" s="196"/>
      <c r="E21" s="158"/>
      <c r="F21" s="191"/>
      <c r="G21" s="186">
        <f>G22+G23+G24+G25</f>
        <v>541000</v>
      </c>
      <c r="H21" s="186">
        <f>H22+H23+H24+H25</f>
        <v>0</v>
      </c>
      <c r="I21" s="202">
        <f t="shared" si="2"/>
        <v>0</v>
      </c>
    </row>
    <row r="22" spans="1:9" ht="20.25" customHeight="1">
      <c r="A22" s="299" t="s">
        <v>217</v>
      </c>
      <c r="B22" s="163" t="s">
        <v>209</v>
      </c>
      <c r="C22" s="152" t="s">
        <v>189</v>
      </c>
      <c r="D22" s="285" t="s">
        <v>179</v>
      </c>
      <c r="E22" s="152"/>
      <c r="F22" s="188"/>
      <c r="G22" s="286">
        <v>0</v>
      </c>
      <c r="H22" s="286">
        <v>0</v>
      </c>
      <c r="I22" s="206" t="e">
        <f t="shared" si="2"/>
        <v>#DIV/0!</v>
      </c>
    </row>
    <row r="23" spans="1:9" ht="20.25" customHeight="1">
      <c r="A23" s="299" t="s">
        <v>12</v>
      </c>
      <c r="B23" s="163" t="s">
        <v>209</v>
      </c>
      <c r="C23" s="152" t="s">
        <v>189</v>
      </c>
      <c r="D23" s="285" t="s">
        <v>185</v>
      </c>
      <c r="E23" s="152"/>
      <c r="F23" s="188"/>
      <c r="G23" s="286">
        <v>341000</v>
      </c>
      <c r="H23" s="286">
        <v>0</v>
      </c>
      <c r="I23" s="206">
        <f t="shared" si="2"/>
        <v>0</v>
      </c>
    </row>
    <row r="24" spans="1:9" ht="20.25" customHeight="1">
      <c r="A24" s="299" t="s">
        <v>164</v>
      </c>
      <c r="B24" s="163" t="s">
        <v>209</v>
      </c>
      <c r="C24" s="152" t="s">
        <v>189</v>
      </c>
      <c r="D24" s="285" t="s">
        <v>182</v>
      </c>
      <c r="E24" s="152"/>
      <c r="F24" s="188"/>
      <c r="G24" s="286">
        <v>0</v>
      </c>
      <c r="H24" s="286">
        <v>0</v>
      </c>
      <c r="I24" s="206" t="e">
        <f t="shared" si="2"/>
        <v>#DIV/0!</v>
      </c>
    </row>
    <row r="25" spans="1:9" ht="20.25" customHeight="1">
      <c r="A25" s="299" t="s">
        <v>216</v>
      </c>
      <c r="B25" s="163" t="s">
        <v>209</v>
      </c>
      <c r="C25" s="152" t="s">
        <v>189</v>
      </c>
      <c r="D25" s="285" t="s">
        <v>183</v>
      </c>
      <c r="E25" s="152"/>
      <c r="F25" s="188"/>
      <c r="G25" s="286">
        <v>200000</v>
      </c>
      <c r="H25" s="286">
        <v>0</v>
      </c>
      <c r="I25" s="206">
        <f t="shared" si="2"/>
        <v>0</v>
      </c>
    </row>
    <row r="26" spans="1:9" ht="20.25" customHeight="1">
      <c r="A26" s="156" t="s">
        <v>165</v>
      </c>
      <c r="B26" s="176" t="s">
        <v>209</v>
      </c>
      <c r="C26" s="158" t="s">
        <v>185</v>
      </c>
      <c r="D26" s="197"/>
      <c r="E26" s="165"/>
      <c r="F26" s="191"/>
      <c r="G26" s="186">
        <f>G27+G29+G28+G30</f>
        <v>293598300</v>
      </c>
      <c r="H26" s="186">
        <f>H27+H29+H28+H30</f>
        <v>62034692</v>
      </c>
      <c r="I26" s="202">
        <f t="shared" si="2"/>
        <v>21.129104630374222</v>
      </c>
    </row>
    <row r="27" spans="1:9" ht="20.25" customHeight="1">
      <c r="A27" s="283" t="s">
        <v>165</v>
      </c>
      <c r="B27" s="163" t="s">
        <v>209</v>
      </c>
      <c r="C27" s="152" t="s">
        <v>185</v>
      </c>
      <c r="D27" s="285" t="s">
        <v>179</v>
      </c>
      <c r="E27" s="297"/>
      <c r="F27" s="298"/>
      <c r="G27" s="286">
        <v>247455800</v>
      </c>
      <c r="H27" s="286">
        <v>61922091.86</v>
      </c>
      <c r="I27" s="206">
        <f t="shared" si="2"/>
        <v>25.023495856633794</v>
      </c>
    </row>
    <row r="28" spans="1:9" ht="20.25" customHeight="1">
      <c r="A28" s="283" t="s">
        <v>431</v>
      </c>
      <c r="B28" s="163" t="s">
        <v>209</v>
      </c>
      <c r="C28" s="287" t="s">
        <v>185</v>
      </c>
      <c r="D28" s="290" t="s">
        <v>186</v>
      </c>
      <c r="E28" s="152"/>
      <c r="F28" s="188"/>
      <c r="G28" s="286">
        <v>37876500</v>
      </c>
      <c r="H28" s="286">
        <v>20000</v>
      </c>
      <c r="I28" s="206">
        <f>H28/G28*100</f>
        <v>0.05280318931263448</v>
      </c>
    </row>
    <row r="29" spans="1:9" ht="15" customHeight="1">
      <c r="A29" s="283" t="s">
        <v>160</v>
      </c>
      <c r="B29" s="163" t="s">
        <v>209</v>
      </c>
      <c r="C29" s="287" t="s">
        <v>185</v>
      </c>
      <c r="D29" s="290" t="s">
        <v>188</v>
      </c>
      <c r="E29" s="152"/>
      <c r="F29" s="291"/>
      <c r="G29" s="286">
        <v>8196000</v>
      </c>
      <c r="H29" s="286">
        <v>92600.14</v>
      </c>
      <c r="I29" s="206">
        <f t="shared" si="2"/>
        <v>1.1298211322596388</v>
      </c>
    </row>
    <row r="30" spans="1:9" ht="30.75" customHeight="1">
      <c r="A30" s="283" t="s">
        <v>588</v>
      </c>
      <c r="B30" s="163" t="s">
        <v>209</v>
      </c>
      <c r="C30" s="287" t="s">
        <v>185</v>
      </c>
      <c r="D30" s="290" t="s">
        <v>185</v>
      </c>
      <c r="E30" s="152"/>
      <c r="F30" s="291"/>
      <c r="G30" s="286">
        <v>70000</v>
      </c>
      <c r="H30" s="286">
        <v>0</v>
      </c>
      <c r="I30" s="206">
        <f>H30/G30*100</f>
        <v>0</v>
      </c>
    </row>
    <row r="31" spans="1:10" ht="33" customHeight="1">
      <c r="A31" s="159" t="s">
        <v>198</v>
      </c>
      <c r="B31" s="176" t="s">
        <v>209</v>
      </c>
      <c r="C31" s="161" t="s">
        <v>180</v>
      </c>
      <c r="D31" s="195"/>
      <c r="E31" s="161"/>
      <c r="F31" s="189"/>
      <c r="G31" s="186">
        <f>G32+G33+G34+G35+G36</f>
        <v>363922369.3</v>
      </c>
      <c r="H31" s="186">
        <f>H32+H33+H34+H35+H36</f>
        <v>74551627.69</v>
      </c>
      <c r="I31" s="202">
        <f t="shared" si="2"/>
        <v>20.485585382783448</v>
      </c>
      <c r="J31" s="19"/>
    </row>
    <row r="32" spans="1:9" ht="15.75" customHeight="1">
      <c r="A32" s="543" t="s">
        <v>199</v>
      </c>
      <c r="B32" s="200" t="s">
        <v>209</v>
      </c>
      <c r="C32" s="292" t="s">
        <v>180</v>
      </c>
      <c r="D32" s="293" t="s">
        <v>179</v>
      </c>
      <c r="E32" s="294"/>
      <c r="F32" s="295"/>
      <c r="G32" s="296">
        <v>96688530</v>
      </c>
      <c r="H32" s="296">
        <v>18800634.05</v>
      </c>
      <c r="I32" s="206">
        <f t="shared" si="2"/>
        <v>19.444533958681554</v>
      </c>
    </row>
    <row r="33" spans="1:10" ht="20.25" customHeight="1">
      <c r="A33" s="543" t="s">
        <v>200</v>
      </c>
      <c r="B33" s="200" t="s">
        <v>209</v>
      </c>
      <c r="C33" s="313" t="s">
        <v>180</v>
      </c>
      <c r="D33" s="314" t="s">
        <v>186</v>
      </c>
      <c r="E33" s="292"/>
      <c r="F33" s="315"/>
      <c r="G33" s="296">
        <v>233739920.98</v>
      </c>
      <c r="H33" s="296">
        <v>49238604.56</v>
      </c>
      <c r="I33" s="206">
        <f aca="true" t="shared" si="3" ref="I33:I38">H33/G33*100</f>
        <v>21.06555198340001</v>
      </c>
      <c r="J33" s="19"/>
    </row>
    <row r="34" spans="1:9" ht="12" customHeight="1">
      <c r="A34" s="283" t="s">
        <v>173</v>
      </c>
      <c r="B34" s="163" t="s">
        <v>209</v>
      </c>
      <c r="C34" s="287" t="s">
        <v>180</v>
      </c>
      <c r="D34" s="290" t="s">
        <v>188</v>
      </c>
      <c r="E34" s="152"/>
      <c r="F34" s="291"/>
      <c r="G34" s="286">
        <v>17876000</v>
      </c>
      <c r="H34" s="286">
        <v>3579850.55</v>
      </c>
      <c r="I34" s="206">
        <f t="shared" si="3"/>
        <v>20.02601560751846</v>
      </c>
    </row>
    <row r="35" spans="1:9" ht="19.5" customHeight="1">
      <c r="A35" s="544" t="s">
        <v>240</v>
      </c>
      <c r="B35" s="163" t="s">
        <v>209</v>
      </c>
      <c r="C35" s="284" t="s">
        <v>180</v>
      </c>
      <c r="D35" s="285" t="s">
        <v>180</v>
      </c>
      <c r="E35" s="152"/>
      <c r="F35" s="188"/>
      <c r="G35" s="286">
        <v>2192000</v>
      </c>
      <c r="H35" s="286">
        <v>31748.9</v>
      </c>
      <c r="I35" s="206">
        <f t="shared" si="3"/>
        <v>1.4483987226277373</v>
      </c>
    </row>
    <row r="36" spans="1:9" ht="18.75" customHeight="1">
      <c r="A36" s="283" t="s">
        <v>201</v>
      </c>
      <c r="B36" s="163" t="s">
        <v>209</v>
      </c>
      <c r="C36" s="287" t="s">
        <v>180</v>
      </c>
      <c r="D36" s="285" t="s">
        <v>182</v>
      </c>
      <c r="E36" s="152"/>
      <c r="F36" s="188"/>
      <c r="G36" s="286">
        <v>13425918.32</v>
      </c>
      <c r="H36" s="286">
        <v>2900789.63</v>
      </c>
      <c r="I36" s="206">
        <f t="shared" si="3"/>
        <v>21.60589362203121</v>
      </c>
    </row>
    <row r="37" spans="1:9" ht="27.75" customHeight="1">
      <c r="A37" s="159" t="s">
        <v>237</v>
      </c>
      <c r="B37" s="176" t="s">
        <v>209</v>
      </c>
      <c r="C37" s="160" t="s">
        <v>181</v>
      </c>
      <c r="D37" s="195"/>
      <c r="E37" s="161"/>
      <c r="F37" s="189"/>
      <c r="G37" s="186">
        <f>G38</f>
        <v>16796112.3</v>
      </c>
      <c r="H37" s="186">
        <f>H38</f>
        <v>4079173.51</v>
      </c>
      <c r="I37" s="202">
        <f t="shared" si="3"/>
        <v>24.28641483898628</v>
      </c>
    </row>
    <row r="38" spans="1:9" ht="22.5" customHeight="1">
      <c r="A38" s="283" t="s">
        <v>202</v>
      </c>
      <c r="B38" s="163" t="s">
        <v>209</v>
      </c>
      <c r="C38" s="152" t="s">
        <v>181</v>
      </c>
      <c r="D38" s="285" t="s">
        <v>179</v>
      </c>
      <c r="E38" s="152"/>
      <c r="F38" s="188"/>
      <c r="G38" s="286">
        <v>16796112.3</v>
      </c>
      <c r="H38" s="286">
        <v>4079173.51</v>
      </c>
      <c r="I38" s="206">
        <f t="shared" si="3"/>
        <v>24.28641483898628</v>
      </c>
    </row>
    <row r="39" spans="1:9" ht="22.5" customHeight="1">
      <c r="A39" s="159" t="s">
        <v>190</v>
      </c>
      <c r="B39" s="176" t="s">
        <v>209</v>
      </c>
      <c r="C39" s="160" t="s">
        <v>184</v>
      </c>
      <c r="D39" s="195"/>
      <c r="E39" s="161"/>
      <c r="F39" s="189"/>
      <c r="G39" s="186">
        <f>G40+G41+G42+G43</f>
        <v>26974685</v>
      </c>
      <c r="H39" s="186">
        <f>H40+H41+H42+H43</f>
        <v>5020816.970000001</v>
      </c>
      <c r="I39" s="202">
        <f aca="true" t="shared" si="4" ref="I39:I48">H39/G39*100</f>
        <v>18.61306988385592</v>
      </c>
    </row>
    <row r="40" spans="1:9" ht="22.5" customHeight="1">
      <c r="A40" s="283" t="s">
        <v>194</v>
      </c>
      <c r="B40" s="163" t="s">
        <v>209</v>
      </c>
      <c r="C40" s="284" t="s">
        <v>184</v>
      </c>
      <c r="D40" s="285" t="s">
        <v>179</v>
      </c>
      <c r="E40" s="152"/>
      <c r="F40" s="188"/>
      <c r="G40" s="286">
        <v>5484000</v>
      </c>
      <c r="H40" s="286">
        <v>1326209.85</v>
      </c>
      <c r="I40" s="206">
        <f t="shared" si="4"/>
        <v>24.183257658643328</v>
      </c>
    </row>
    <row r="41" spans="1:9" ht="22.5" customHeight="1">
      <c r="A41" s="283" t="s">
        <v>191</v>
      </c>
      <c r="B41" s="163" t="s">
        <v>209</v>
      </c>
      <c r="C41" s="284" t="s">
        <v>184</v>
      </c>
      <c r="D41" s="285" t="s">
        <v>188</v>
      </c>
      <c r="E41" s="152"/>
      <c r="F41" s="188"/>
      <c r="G41" s="286">
        <v>8968385</v>
      </c>
      <c r="H41" s="286">
        <v>1744218.02</v>
      </c>
      <c r="I41" s="206">
        <f t="shared" si="4"/>
        <v>19.448518545981244</v>
      </c>
    </row>
    <row r="42" spans="1:9" ht="22.5" customHeight="1">
      <c r="A42" s="283" t="s">
        <v>228</v>
      </c>
      <c r="B42" s="163" t="s">
        <v>209</v>
      </c>
      <c r="C42" s="284" t="s">
        <v>184</v>
      </c>
      <c r="D42" s="285" t="s">
        <v>189</v>
      </c>
      <c r="E42" s="152"/>
      <c r="F42" s="188"/>
      <c r="G42" s="286">
        <v>11129300</v>
      </c>
      <c r="H42" s="286">
        <v>1730211.12</v>
      </c>
      <c r="I42" s="206">
        <f t="shared" si="4"/>
        <v>15.546450540465258</v>
      </c>
    </row>
    <row r="43" spans="1:9" ht="22.5" customHeight="1">
      <c r="A43" s="283" t="s">
        <v>155</v>
      </c>
      <c r="B43" s="163" t="s">
        <v>209</v>
      </c>
      <c r="C43" s="284" t="s">
        <v>184</v>
      </c>
      <c r="D43" s="285" t="s">
        <v>72</v>
      </c>
      <c r="E43" s="152"/>
      <c r="F43" s="188"/>
      <c r="G43" s="286">
        <v>1393000</v>
      </c>
      <c r="H43" s="286">
        <v>220177.98</v>
      </c>
      <c r="I43" s="206">
        <f t="shared" si="4"/>
        <v>15.80602871500359</v>
      </c>
    </row>
    <row r="44" spans="1:9" ht="22.5" customHeight="1">
      <c r="A44" s="156" t="s">
        <v>230</v>
      </c>
      <c r="B44" s="176" t="s">
        <v>209</v>
      </c>
      <c r="C44" s="162" t="s">
        <v>207</v>
      </c>
      <c r="D44" s="198"/>
      <c r="E44" s="158"/>
      <c r="F44" s="192"/>
      <c r="G44" s="186">
        <f>G45+G47+G48+G46</f>
        <v>20120132</v>
      </c>
      <c r="H44" s="186">
        <f>H45+H47+H48+H46</f>
        <v>5687378.54</v>
      </c>
      <c r="I44" s="202">
        <f t="shared" si="4"/>
        <v>28.26710351602067</v>
      </c>
    </row>
    <row r="45" spans="1:9" ht="22.5" customHeight="1">
      <c r="A45" s="283" t="s">
        <v>486</v>
      </c>
      <c r="B45" s="163" t="s">
        <v>209</v>
      </c>
      <c r="C45" s="287" t="s">
        <v>207</v>
      </c>
      <c r="D45" s="179" t="s">
        <v>179</v>
      </c>
      <c r="E45" s="288"/>
      <c r="F45" s="289"/>
      <c r="G45" s="286">
        <v>18113082</v>
      </c>
      <c r="H45" s="286">
        <v>5632118.54</v>
      </c>
      <c r="I45" s="206">
        <f>H45/G45*100</f>
        <v>31.094203294613255</v>
      </c>
    </row>
    <row r="46" spans="1:9" ht="22.5" customHeight="1">
      <c r="A46" s="283" t="s">
        <v>587</v>
      </c>
      <c r="B46" s="163" t="s">
        <v>209</v>
      </c>
      <c r="C46" s="287" t="s">
        <v>207</v>
      </c>
      <c r="D46" s="179" t="s">
        <v>186</v>
      </c>
      <c r="E46" s="288"/>
      <c r="F46" s="289"/>
      <c r="G46" s="286">
        <v>1311494</v>
      </c>
      <c r="H46" s="286">
        <v>0</v>
      </c>
      <c r="I46" s="206">
        <f>H46/G46*100</f>
        <v>0</v>
      </c>
    </row>
    <row r="47" spans="1:9" ht="22.5" customHeight="1">
      <c r="A47" s="283" t="s">
        <v>522</v>
      </c>
      <c r="B47" s="163" t="s">
        <v>209</v>
      </c>
      <c r="C47" s="287" t="s">
        <v>207</v>
      </c>
      <c r="D47" s="179" t="s">
        <v>188</v>
      </c>
      <c r="E47" s="288"/>
      <c r="F47" s="289"/>
      <c r="G47" s="286">
        <v>555556</v>
      </c>
      <c r="H47" s="286">
        <v>0</v>
      </c>
      <c r="I47" s="206">
        <f>H47/G47*100</f>
        <v>0</v>
      </c>
    </row>
    <row r="48" spans="1:9" ht="22.5" customHeight="1">
      <c r="A48" s="283" t="s">
        <v>236</v>
      </c>
      <c r="B48" s="163" t="s">
        <v>209</v>
      </c>
      <c r="C48" s="287" t="s">
        <v>207</v>
      </c>
      <c r="D48" s="290" t="s">
        <v>185</v>
      </c>
      <c r="E48" s="152"/>
      <c r="F48" s="291"/>
      <c r="G48" s="286">
        <v>140000</v>
      </c>
      <c r="H48" s="286">
        <v>55260</v>
      </c>
      <c r="I48" s="206">
        <f t="shared" si="4"/>
        <v>39.471428571428575</v>
      </c>
    </row>
    <row r="49" spans="1:9" ht="22.5" customHeight="1">
      <c r="A49" s="156" t="s">
        <v>231</v>
      </c>
      <c r="B49" s="176" t="s">
        <v>209</v>
      </c>
      <c r="C49" s="162" t="s">
        <v>183</v>
      </c>
      <c r="D49" s="198"/>
      <c r="E49" s="158"/>
      <c r="F49" s="192"/>
      <c r="G49" s="186">
        <f>G50</f>
        <v>500000</v>
      </c>
      <c r="H49" s="186">
        <f>H50</f>
        <v>200000</v>
      </c>
      <c r="I49" s="202">
        <f aca="true" t="shared" si="5" ref="I49:I56">H49/G49*100</f>
        <v>40</v>
      </c>
    </row>
    <row r="50" spans="1:9" ht="22.5" customHeight="1">
      <c r="A50" s="283" t="s">
        <v>203</v>
      </c>
      <c r="B50" s="163" t="s">
        <v>209</v>
      </c>
      <c r="C50" s="287" t="s">
        <v>183</v>
      </c>
      <c r="D50" s="290" t="s">
        <v>186</v>
      </c>
      <c r="E50" s="152"/>
      <c r="F50" s="291"/>
      <c r="G50" s="286">
        <v>500000</v>
      </c>
      <c r="H50" s="286">
        <v>200000</v>
      </c>
      <c r="I50" s="206">
        <f t="shared" si="5"/>
        <v>40</v>
      </c>
    </row>
    <row r="51" spans="1:9" ht="22.5" customHeight="1">
      <c r="A51" s="159" t="s">
        <v>227</v>
      </c>
      <c r="B51" s="176" t="s">
        <v>209</v>
      </c>
      <c r="C51" s="160" t="s">
        <v>222</v>
      </c>
      <c r="D51" s="195"/>
      <c r="E51" s="161"/>
      <c r="F51" s="189"/>
      <c r="G51" s="186">
        <f>G52</f>
        <v>3684500</v>
      </c>
      <c r="H51" s="186">
        <f>H52</f>
        <v>722172.88</v>
      </c>
      <c r="I51" s="202">
        <f t="shared" si="5"/>
        <v>19.600295291084272</v>
      </c>
    </row>
    <row r="52" spans="1:9" ht="22.5" customHeight="1">
      <c r="A52" s="283" t="s">
        <v>742</v>
      </c>
      <c r="B52" s="163" t="s">
        <v>209</v>
      </c>
      <c r="C52" s="284" t="s">
        <v>222</v>
      </c>
      <c r="D52" s="285" t="s">
        <v>179</v>
      </c>
      <c r="E52" s="152"/>
      <c r="F52" s="188"/>
      <c r="G52" s="286">
        <v>3684500</v>
      </c>
      <c r="H52" s="286">
        <v>722172.88</v>
      </c>
      <c r="I52" s="206">
        <f t="shared" si="5"/>
        <v>19.600295291084272</v>
      </c>
    </row>
    <row r="53" spans="1:9" ht="40.5" customHeight="1">
      <c r="A53" s="156" t="s">
        <v>232</v>
      </c>
      <c r="B53" s="176" t="s">
        <v>209</v>
      </c>
      <c r="C53" s="157" t="s">
        <v>211</v>
      </c>
      <c r="D53" s="196"/>
      <c r="E53" s="158"/>
      <c r="F53" s="191"/>
      <c r="G53" s="186">
        <f>G54+G55</f>
        <v>10413000</v>
      </c>
      <c r="H53" s="186">
        <f>H54+H55</f>
        <v>2334000</v>
      </c>
      <c r="I53" s="202">
        <f t="shared" si="5"/>
        <v>22.414289830020167</v>
      </c>
    </row>
    <row r="54" spans="1:9" ht="38.25" customHeight="1">
      <c r="A54" s="283" t="s">
        <v>233</v>
      </c>
      <c r="B54" s="163" t="s">
        <v>209</v>
      </c>
      <c r="C54" s="284" t="s">
        <v>211</v>
      </c>
      <c r="D54" s="285" t="s">
        <v>179</v>
      </c>
      <c r="E54" s="152"/>
      <c r="F54" s="188"/>
      <c r="G54" s="286">
        <v>8735000</v>
      </c>
      <c r="H54" s="286">
        <v>2184000</v>
      </c>
      <c r="I54" s="206">
        <f t="shared" si="5"/>
        <v>25.002862049227247</v>
      </c>
    </row>
    <row r="55" spans="1:9" ht="22.5" customHeight="1" thickBot="1">
      <c r="A55" s="283" t="s">
        <v>414</v>
      </c>
      <c r="B55" s="163" t="s">
        <v>209</v>
      </c>
      <c r="C55" s="284" t="s">
        <v>211</v>
      </c>
      <c r="D55" s="285" t="s">
        <v>188</v>
      </c>
      <c r="E55" s="152"/>
      <c r="F55" s="188"/>
      <c r="G55" s="286">
        <v>1678000</v>
      </c>
      <c r="H55" s="286">
        <v>150000</v>
      </c>
      <c r="I55" s="206">
        <f>H55/G55*100</f>
        <v>8.939213349225268</v>
      </c>
    </row>
    <row r="56" spans="1:9" ht="16.5" thickBot="1">
      <c r="A56" s="153" t="s">
        <v>195</v>
      </c>
      <c r="B56" s="177" t="s">
        <v>209</v>
      </c>
      <c r="C56" s="154"/>
      <c r="D56" s="199"/>
      <c r="E56" s="154"/>
      <c r="F56" s="193"/>
      <c r="G56" s="155">
        <f>G11+G17+G21+G26+G31+G37+G39+G44+G49+G51+G53+G19</f>
        <v>778887966.9999999</v>
      </c>
      <c r="H56" s="155">
        <f>H11+H17+H21+H26+H31+H37+H39+H44+H49+H51+H53+H19</f>
        <v>162772460.39</v>
      </c>
      <c r="I56" s="201">
        <f t="shared" si="5"/>
        <v>20.8980581657901</v>
      </c>
    </row>
    <row r="58" spans="5:10" ht="12.75">
      <c r="E58" s="81"/>
      <c r="F58" s="81"/>
      <c r="G58" s="81"/>
      <c r="H58" s="81"/>
      <c r="I58" s="81"/>
      <c r="J58" s="81"/>
    </row>
    <row r="59" spans="5:10" ht="12.75">
      <c r="E59" s="81"/>
      <c r="F59" s="81"/>
      <c r="G59" s="81"/>
      <c r="H59" s="81"/>
      <c r="I59" s="81"/>
      <c r="J59" s="81"/>
    </row>
    <row r="60" spans="5:10" ht="12.75">
      <c r="E60" s="81"/>
      <c r="F60" s="81"/>
      <c r="G60" s="81"/>
      <c r="H60" s="81"/>
      <c r="I60" s="81"/>
      <c r="J60" s="81"/>
    </row>
    <row r="61" spans="5:10" ht="12.75">
      <c r="E61" s="81"/>
      <c r="F61" s="81"/>
      <c r="G61" s="81"/>
      <c r="H61" s="81"/>
      <c r="I61" s="81"/>
      <c r="J61" s="81"/>
    </row>
  </sheetData>
  <sheetProtection/>
  <mergeCells count="11">
    <mergeCell ref="G5:G10"/>
    <mergeCell ref="D2:I2"/>
    <mergeCell ref="H5:H10"/>
    <mergeCell ref="I5:I10"/>
    <mergeCell ref="A4:I4"/>
    <mergeCell ref="A5:A10"/>
    <mergeCell ref="B5:B10"/>
    <mergeCell ref="C5:C10"/>
    <mergeCell ref="D5:D10"/>
    <mergeCell ref="E5:E10"/>
    <mergeCell ref="F5:F10"/>
  </mergeCells>
  <printOptions/>
  <pageMargins left="1.0236220472440944" right="0.2362204724409449" top="0.15748031496062992" bottom="0.15748031496062992" header="0.31496062992125984" footer="0.15748031496062992"/>
  <pageSetup fitToHeight="0"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31"/>
  <sheetViews>
    <sheetView tabSelected="1" zoomScalePageLayoutView="0" workbookViewId="0" topLeftCell="A1">
      <selection activeCell="B1" sqref="B1:E1"/>
    </sheetView>
  </sheetViews>
  <sheetFormatPr defaultColWidth="9.00390625" defaultRowHeight="12.75"/>
  <cols>
    <col min="1" max="1" width="39.00390625" style="0" customWidth="1"/>
    <col min="2" max="2" width="26.75390625" style="0" customWidth="1"/>
    <col min="3" max="4" width="13.875" style="0" customWidth="1"/>
    <col min="5" max="5" width="7.375" style="0" customWidth="1"/>
  </cols>
  <sheetData>
    <row r="1" spans="1:12" ht="42.75" customHeight="1">
      <c r="A1" s="79"/>
      <c r="B1" s="640" t="s">
        <v>755</v>
      </c>
      <c r="C1" s="605"/>
      <c r="D1" s="605"/>
      <c r="E1" s="605"/>
      <c r="F1" s="102"/>
      <c r="G1" s="102"/>
      <c r="H1" s="102"/>
      <c r="I1" s="102"/>
      <c r="J1" s="102"/>
      <c r="K1" s="102"/>
      <c r="L1" s="102"/>
    </row>
    <row r="2" spans="1:5" ht="12.75">
      <c r="A2" s="79"/>
      <c r="B2" s="79"/>
      <c r="C2" s="104"/>
      <c r="D2" s="79"/>
      <c r="E2" s="79"/>
    </row>
    <row r="3" spans="1:5" ht="15.75">
      <c r="A3" s="638" t="s">
        <v>561</v>
      </c>
      <c r="B3" s="638"/>
      <c r="C3" s="639"/>
      <c r="D3" s="638"/>
      <c r="E3" s="638"/>
    </row>
    <row r="4" spans="1:5" ht="16.5" thickBot="1">
      <c r="A4" s="80"/>
      <c r="B4" s="80"/>
      <c r="C4" s="103"/>
      <c r="D4" s="80"/>
      <c r="E4" s="79"/>
    </row>
    <row r="5" spans="1:5" ht="50.25" customHeight="1">
      <c r="A5" s="301" t="s">
        <v>111</v>
      </c>
      <c r="B5" s="302" t="s">
        <v>446</v>
      </c>
      <c r="C5" s="302" t="s">
        <v>447</v>
      </c>
      <c r="D5" s="302" t="s">
        <v>110</v>
      </c>
      <c r="E5" s="303" t="s">
        <v>448</v>
      </c>
    </row>
    <row r="6" spans="1:5" ht="12.75">
      <c r="A6" s="304">
        <v>1</v>
      </c>
      <c r="B6" s="100">
        <v>2</v>
      </c>
      <c r="C6" s="100">
        <v>3</v>
      </c>
      <c r="D6" s="100">
        <v>4</v>
      </c>
      <c r="E6" s="305">
        <v>5</v>
      </c>
    </row>
    <row r="7" spans="1:5" ht="31.5" customHeight="1">
      <c r="A7" s="306" t="s">
        <v>583</v>
      </c>
      <c r="B7" s="96" t="s">
        <v>582</v>
      </c>
      <c r="C7" s="97">
        <f>C8+C13+C16+C19+C28</f>
        <v>14227000</v>
      </c>
      <c r="D7" s="97">
        <f>D8+D13+D16+D19+D28</f>
        <v>-9052421.069999993</v>
      </c>
      <c r="E7" s="307">
        <f>D7/C7*100</f>
        <v>-63.628460462500826</v>
      </c>
    </row>
    <row r="8" spans="1:5" ht="25.5" customHeight="1">
      <c r="A8" s="308" t="s">
        <v>176</v>
      </c>
      <c r="B8" s="96" t="s">
        <v>581</v>
      </c>
      <c r="C8" s="101">
        <f>C9+C11</f>
        <v>15765265</v>
      </c>
      <c r="D8" s="101">
        <f>D9+D11</f>
        <v>-5000000</v>
      </c>
      <c r="E8" s="307">
        <f aca="true" t="shared" si="0" ref="E8:E31">D8/C8*100</f>
        <v>-31.715293082609143</v>
      </c>
    </row>
    <row r="9" spans="1:5" ht="44.25" customHeight="1">
      <c r="A9" s="306" t="s">
        <v>580</v>
      </c>
      <c r="B9" s="96" t="s">
        <v>578</v>
      </c>
      <c r="C9" s="101">
        <f>C10</f>
        <v>20765265</v>
      </c>
      <c r="D9" s="101">
        <f>D10</f>
        <v>0</v>
      </c>
      <c r="E9" s="307">
        <f t="shared" si="0"/>
        <v>0</v>
      </c>
    </row>
    <row r="10" spans="1:5" ht="42" customHeight="1">
      <c r="A10" s="306" t="s">
        <v>579</v>
      </c>
      <c r="B10" s="96" t="s">
        <v>449</v>
      </c>
      <c r="C10" s="97">
        <v>20765265</v>
      </c>
      <c r="D10" s="97">
        <v>0</v>
      </c>
      <c r="E10" s="307">
        <f>D10/C10*100</f>
        <v>0</v>
      </c>
    </row>
    <row r="11" spans="1:5" ht="42" customHeight="1">
      <c r="A11" s="306" t="s">
        <v>517</v>
      </c>
      <c r="B11" s="96" t="s">
        <v>577</v>
      </c>
      <c r="C11" s="101">
        <f>C12</f>
        <v>-5000000</v>
      </c>
      <c r="D11" s="101">
        <f>D12</f>
        <v>-5000000</v>
      </c>
      <c r="E11" s="307">
        <f>D11/C11*100</f>
        <v>100</v>
      </c>
    </row>
    <row r="12" spans="1:5" ht="42" customHeight="1">
      <c r="A12" s="306" t="s">
        <v>576</v>
      </c>
      <c r="B12" s="96" t="s">
        <v>516</v>
      </c>
      <c r="C12" s="97">
        <v>-5000000</v>
      </c>
      <c r="D12" s="97">
        <v>-5000000</v>
      </c>
      <c r="E12" s="307">
        <f>D12/C12*100</f>
        <v>100</v>
      </c>
    </row>
    <row r="13" spans="1:5" ht="27" customHeight="1">
      <c r="A13" s="308" t="s">
        <v>467</v>
      </c>
      <c r="B13" s="96" t="s">
        <v>575</v>
      </c>
      <c r="C13" s="101">
        <f>C14</f>
        <v>-8200000</v>
      </c>
      <c r="D13" s="101">
        <f>D14</f>
        <v>-2826000</v>
      </c>
      <c r="E13" s="307">
        <f t="shared" si="0"/>
        <v>34.46341463414634</v>
      </c>
    </row>
    <row r="14" spans="1:5" ht="54.75" customHeight="1">
      <c r="A14" s="306" t="s">
        <v>468</v>
      </c>
      <c r="B14" s="96" t="s">
        <v>574</v>
      </c>
      <c r="C14" s="97">
        <f>C15</f>
        <v>-8200000</v>
      </c>
      <c r="D14" s="97">
        <f>D15</f>
        <v>-2826000</v>
      </c>
      <c r="E14" s="307">
        <f t="shared" si="0"/>
        <v>34.46341463414634</v>
      </c>
    </row>
    <row r="15" spans="1:5" ht="52.5" customHeight="1">
      <c r="A15" s="306" t="s">
        <v>469</v>
      </c>
      <c r="B15" s="96" t="s">
        <v>450</v>
      </c>
      <c r="C15" s="97">
        <v>-8200000</v>
      </c>
      <c r="D15" s="97">
        <v>-2826000</v>
      </c>
      <c r="E15" s="307">
        <f>D15/C15*100</f>
        <v>34.46341463414634</v>
      </c>
    </row>
    <row r="16" spans="1:5" ht="39.75" customHeight="1">
      <c r="A16" s="308" t="s">
        <v>571</v>
      </c>
      <c r="B16" s="96" t="s">
        <v>573</v>
      </c>
      <c r="C16" s="101">
        <f>C17</f>
        <v>4283735</v>
      </c>
      <c r="D16" s="101">
        <f>D17</f>
        <v>1783000</v>
      </c>
      <c r="E16" s="307">
        <f t="shared" si="0"/>
        <v>41.62255601712057</v>
      </c>
    </row>
    <row r="17" spans="1:5" ht="57.75" customHeight="1">
      <c r="A17" s="306" t="s">
        <v>570</v>
      </c>
      <c r="B17" s="96" t="s">
        <v>572</v>
      </c>
      <c r="C17" s="97">
        <f>C18</f>
        <v>4283735</v>
      </c>
      <c r="D17" s="97">
        <f>D18</f>
        <v>1783000</v>
      </c>
      <c r="E17" s="307">
        <f t="shared" si="0"/>
        <v>41.62255601712057</v>
      </c>
    </row>
    <row r="18" spans="1:5" ht="69.75" customHeight="1">
      <c r="A18" s="306" t="s">
        <v>569</v>
      </c>
      <c r="B18" s="96" t="s">
        <v>568</v>
      </c>
      <c r="C18" s="97">
        <v>4283735</v>
      </c>
      <c r="D18" s="97">
        <v>1783000</v>
      </c>
      <c r="E18" s="307">
        <f t="shared" si="0"/>
        <v>41.62255601712057</v>
      </c>
    </row>
    <row r="19" spans="1:5" ht="27" customHeight="1">
      <c r="A19" s="308" t="s">
        <v>451</v>
      </c>
      <c r="B19" s="96" t="s">
        <v>452</v>
      </c>
      <c r="C19" s="105">
        <f>C20+C24</f>
        <v>2378000</v>
      </c>
      <c r="D19" s="105">
        <f>D20+D24</f>
        <v>-3009421.069999993</v>
      </c>
      <c r="E19" s="307">
        <f t="shared" si="0"/>
        <v>-126.5526101766187</v>
      </c>
    </row>
    <row r="20" spans="1:5" ht="21" customHeight="1">
      <c r="A20" s="308" t="s">
        <v>453</v>
      </c>
      <c r="B20" s="96" t="s">
        <v>567</v>
      </c>
      <c r="C20" s="101">
        <f aca="true" t="shared" si="1" ref="C20:D22">C21</f>
        <v>-789709967</v>
      </c>
      <c r="D20" s="101">
        <f t="shared" si="1"/>
        <v>-173616675.78</v>
      </c>
      <c r="E20" s="307">
        <f t="shared" si="0"/>
        <v>21.984865714630143</v>
      </c>
    </row>
    <row r="21" spans="1:5" ht="26.25" customHeight="1">
      <c r="A21" s="306" t="s">
        <v>112</v>
      </c>
      <c r="B21" s="96" t="s">
        <v>566</v>
      </c>
      <c r="C21" s="97">
        <f t="shared" si="1"/>
        <v>-789709967</v>
      </c>
      <c r="D21" s="97">
        <f t="shared" si="1"/>
        <v>-173616675.78</v>
      </c>
      <c r="E21" s="307">
        <f t="shared" si="0"/>
        <v>21.984865714630143</v>
      </c>
    </row>
    <row r="22" spans="1:5" ht="27" customHeight="1">
      <c r="A22" s="306" t="s">
        <v>454</v>
      </c>
      <c r="B22" s="96" t="s">
        <v>565</v>
      </c>
      <c r="C22" s="97">
        <f t="shared" si="1"/>
        <v>-789709967</v>
      </c>
      <c r="D22" s="97">
        <f t="shared" si="1"/>
        <v>-173616675.78</v>
      </c>
      <c r="E22" s="307">
        <f t="shared" si="0"/>
        <v>21.984865714630143</v>
      </c>
    </row>
    <row r="23" spans="1:5" ht="29.25" customHeight="1">
      <c r="A23" s="306" t="s">
        <v>455</v>
      </c>
      <c r="B23" s="96" t="s">
        <v>456</v>
      </c>
      <c r="C23" s="97">
        <v>-789709967</v>
      </c>
      <c r="D23" s="97">
        <v>-173616675.78</v>
      </c>
      <c r="E23" s="307">
        <f t="shared" si="0"/>
        <v>21.984865714630143</v>
      </c>
    </row>
    <row r="24" spans="1:5" ht="28.5" customHeight="1">
      <c r="A24" s="308" t="s">
        <v>113</v>
      </c>
      <c r="B24" s="96" t="s">
        <v>564</v>
      </c>
      <c r="C24" s="101">
        <f aca="true" t="shared" si="2" ref="C24:D26">C25</f>
        <v>792087967</v>
      </c>
      <c r="D24" s="101">
        <f t="shared" si="2"/>
        <v>170607254.71</v>
      </c>
      <c r="E24" s="307">
        <f t="shared" si="0"/>
        <v>21.53892772240536</v>
      </c>
    </row>
    <row r="25" spans="1:5" ht="27" customHeight="1">
      <c r="A25" s="306" t="s">
        <v>457</v>
      </c>
      <c r="B25" s="96" t="s">
        <v>563</v>
      </c>
      <c r="C25" s="97">
        <f t="shared" si="2"/>
        <v>792087967</v>
      </c>
      <c r="D25" s="97">
        <f t="shared" si="2"/>
        <v>170607254.71</v>
      </c>
      <c r="E25" s="307">
        <f t="shared" si="0"/>
        <v>21.53892772240536</v>
      </c>
    </row>
    <row r="26" spans="1:5" ht="27.75" customHeight="1">
      <c r="A26" s="306" t="s">
        <v>458</v>
      </c>
      <c r="B26" s="96" t="s">
        <v>562</v>
      </c>
      <c r="C26" s="97">
        <f t="shared" si="2"/>
        <v>792087967</v>
      </c>
      <c r="D26" s="97">
        <f t="shared" si="2"/>
        <v>170607254.71</v>
      </c>
      <c r="E26" s="307">
        <f t="shared" si="0"/>
        <v>21.53892772240536</v>
      </c>
    </row>
    <row r="27" spans="1:5" ht="30" customHeight="1" thickBot="1">
      <c r="A27" s="309" t="s">
        <v>459</v>
      </c>
      <c r="B27" s="310" t="s">
        <v>460</v>
      </c>
      <c r="C27" s="311">
        <v>792087967</v>
      </c>
      <c r="D27" s="311">
        <v>170607254.71</v>
      </c>
      <c r="E27" s="312">
        <f t="shared" si="0"/>
        <v>21.53892772240536</v>
      </c>
    </row>
    <row r="28" spans="1:5" ht="0.75" customHeight="1">
      <c r="A28" s="99" t="s">
        <v>461</v>
      </c>
      <c r="B28" s="96" t="s">
        <v>462</v>
      </c>
      <c r="C28" s="101">
        <f aca="true" t="shared" si="3" ref="C28:D30">C29</f>
        <v>0</v>
      </c>
      <c r="D28" s="101">
        <f t="shared" si="3"/>
        <v>0</v>
      </c>
      <c r="E28" s="98" t="e">
        <f t="shared" si="0"/>
        <v>#DIV/0!</v>
      </c>
    </row>
    <row r="29" spans="1:5" ht="42" customHeight="1" hidden="1">
      <c r="A29" s="99" t="s">
        <v>114</v>
      </c>
      <c r="B29" s="96" t="s">
        <v>463</v>
      </c>
      <c r="C29" s="101">
        <f t="shared" si="3"/>
        <v>0</v>
      </c>
      <c r="D29" s="101">
        <f t="shared" si="3"/>
        <v>0</v>
      </c>
      <c r="E29" s="98" t="e">
        <f t="shared" si="0"/>
        <v>#DIV/0!</v>
      </c>
    </row>
    <row r="30" spans="1:5" ht="30" customHeight="1" hidden="1">
      <c r="A30" s="95" t="s">
        <v>464</v>
      </c>
      <c r="B30" s="96" t="s">
        <v>465</v>
      </c>
      <c r="C30" s="97">
        <f t="shared" si="3"/>
        <v>0</v>
      </c>
      <c r="D30" s="97">
        <f t="shared" si="3"/>
        <v>0</v>
      </c>
      <c r="E30" s="98" t="e">
        <f t="shared" si="0"/>
        <v>#DIV/0!</v>
      </c>
    </row>
    <row r="31" spans="1:5" ht="63" customHeight="1" hidden="1">
      <c r="A31" s="95" t="s">
        <v>120</v>
      </c>
      <c r="B31" s="96" t="s">
        <v>466</v>
      </c>
      <c r="C31" s="97">
        <v>0</v>
      </c>
      <c r="D31" s="97">
        <v>0</v>
      </c>
      <c r="E31" s="98" t="e">
        <f t="shared" si="0"/>
        <v>#DIV/0!</v>
      </c>
    </row>
  </sheetData>
  <sheetProtection/>
  <mergeCells count="2">
    <mergeCell ref="A3:E3"/>
    <mergeCell ref="B1:E1"/>
  </mergeCells>
  <printOptions/>
  <pageMargins left="0.7874015748031497" right="0.2362204724409449" top="0.15748031496062992" bottom="0.15748031496062992" header="0" footer="0"/>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финансов РК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SUD</cp:lastModifiedBy>
  <cp:lastPrinted>2020-11-24T11:23:31Z</cp:lastPrinted>
  <dcterms:created xsi:type="dcterms:W3CDTF">2004-09-08T10:28:32Z</dcterms:created>
  <dcterms:modified xsi:type="dcterms:W3CDTF">2021-06-22T13:48:12Z</dcterms:modified>
  <cp:category/>
  <cp:version/>
  <cp:contentType/>
  <cp:contentStatus/>
</cp:coreProperties>
</file>