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8" activeTab="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_xlnm.Print_Titles" localSheetId="1">'Приложение 2'!$A:$A</definedName>
    <definedName name="_xlnm.Print_Titles" localSheetId="2">'Приложение 3'!$A:$A</definedName>
    <definedName name="_xlnm.Print_Area" localSheetId="0">'Приложение 1'!$A$1:$DK$13</definedName>
    <definedName name="_xlnm.Print_Area" localSheetId="1">'Приложение 2'!$A$1:$BG$20</definedName>
    <definedName name="_xlnm.Print_Area" localSheetId="2">'Приложение 3'!$A$1:$AX$23</definedName>
    <definedName name="_xlnm.Print_Area" localSheetId="3">'Приложение 4'!$A$1:$AF$14</definedName>
  </definedNames>
  <calcPr fullCalcOnLoad="1"/>
</workbook>
</file>

<file path=xl/sharedStrings.xml><?xml version="1.0" encoding="utf-8"?>
<sst xmlns="http://schemas.openxmlformats.org/spreadsheetml/2006/main" count="417" uniqueCount="91">
  <si>
    <t xml:space="preserve">Ответственный исполнитель:      </t>
  </si>
  <si>
    <t>на ставку</t>
  </si>
  <si>
    <t xml:space="preserve">Численность </t>
  </si>
  <si>
    <t>на физ. лицо</t>
  </si>
  <si>
    <t>ИТОГО:</t>
  </si>
  <si>
    <t>Наименование муниципального образования</t>
  </si>
  <si>
    <t xml:space="preserve">1.1.В том числе руководители </t>
  </si>
  <si>
    <t xml:space="preserve">Численность, чел. </t>
  </si>
  <si>
    <t>Средняя заработная плата, руб.</t>
  </si>
  <si>
    <t>Наименование ОУ</t>
  </si>
  <si>
    <t>Средняя заработная плата,руб</t>
  </si>
  <si>
    <t>Средняя заработная плата,руб.</t>
  </si>
  <si>
    <t>Количество физ.лиц, чел.</t>
  </si>
  <si>
    <t>Информация о заработной плате работников образовательных организаций муниципального района (городского округа)</t>
  </si>
  <si>
    <t xml:space="preserve"> 1.Все работники образовательных организаций</t>
  </si>
  <si>
    <t>1.1.Все работники общеобразовательных организаций</t>
  </si>
  <si>
    <t>1.2.Все работники дошкольных образовательных организаций</t>
  </si>
  <si>
    <t>1.3.Все работники организаций дополнительного образования детей</t>
  </si>
  <si>
    <t>1.Все работники общеобразовательных организаций</t>
  </si>
  <si>
    <t>Численность</t>
  </si>
  <si>
    <t>1.Все работники дошкольных образовательных организаций</t>
  </si>
  <si>
    <t>Приложение 3</t>
  </si>
  <si>
    <t>Приложение 2</t>
  </si>
  <si>
    <t>1.Все работники организаций дополнительного образования детей</t>
  </si>
  <si>
    <t>Приложение 4</t>
  </si>
  <si>
    <t>Количество штатных единиц по штатному расписанию всего, шт. ед.</t>
  </si>
  <si>
    <t>Количество штатных единиц , занятых работниками, шт. ед.</t>
  </si>
  <si>
    <t>на штатную единицу</t>
  </si>
  <si>
    <t>средняя заработная плата, руб.</t>
  </si>
  <si>
    <t xml:space="preserve">из графы 1.1 
1.1.1.В том числе руководители </t>
  </si>
  <si>
    <t xml:space="preserve">из графы 1.2 
1.2.1.В том числе руководители </t>
  </si>
  <si>
    <t>из графы 1.2
1.2.3.В том числе педагогические работники</t>
  </si>
  <si>
    <t>из графы 1.2 
1.2.2.В том числе заместители руководителя</t>
  </si>
  <si>
    <t xml:space="preserve">из графы 1.3
1.3.1.В том числе руководители </t>
  </si>
  <si>
    <t>из графы 1.3
1.3.2.В том числе заместители руководителя</t>
  </si>
  <si>
    <t>из графы 1.3
1.3.3.В том числе педагогические работники</t>
  </si>
  <si>
    <t>1.4.  Педагогические работники образовательных организаций, работающие с детьми из неблагополучных семей</t>
  </si>
  <si>
    <t>1.5.Все работники медицинского персонала (персонала, обеспечивающего условия для предоставления медицинских услуг в образовательных организациях)</t>
  </si>
  <si>
    <t>1.2.В том числе заместители руководителя</t>
  </si>
  <si>
    <t>1.3.В том числе педагогические работники</t>
  </si>
  <si>
    <t>из графы 1.3
1.3.1.в т.ч.учителя</t>
  </si>
  <si>
    <t>из графы 1.3 
1.3.1.в т.ч.воспитатели</t>
  </si>
  <si>
    <t>1.4.В том числе работники медицинского персонала (персонала, обеспечивающего условия для предоставления медицинских услуг в общеобразовательных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</si>
  <si>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дошкольных образовательных организациях)</t>
  </si>
  <si>
    <t>1.4.В том числе работники медицинского персонала (персонала, обеспечивающего условия для предоставления медицинских услуг в организациях дополнительного образования детей)</t>
  </si>
  <si>
    <t>из графы 1.1 
1.1.2.В том числе заместители руководителя</t>
  </si>
  <si>
    <t>из графы 1.1
1.1.3.В том числе педагогические работники</t>
  </si>
  <si>
    <t>из графы 1.1.3 
1.1.4.в т.ч.учителя</t>
  </si>
  <si>
    <t>Суоярвский район</t>
  </si>
  <si>
    <t>Суоярвская средняя школа</t>
  </si>
  <si>
    <t>Поросозерская средння школа</t>
  </si>
  <si>
    <t>Лахколампинская средняя школа</t>
  </si>
  <si>
    <t>Найстенъярвская средняя школа</t>
  </si>
  <si>
    <t>Вешкельская средняя школа</t>
  </si>
  <si>
    <t>Лоймольская средняя школа</t>
  </si>
  <si>
    <t>Кайпинская основная школа</t>
  </si>
  <si>
    <t>Пийтсиекская основная школа</t>
  </si>
  <si>
    <t xml:space="preserve">Информация о заработной плате работников общеобразовательных организаций Суоярвского муниципального района </t>
  </si>
  <si>
    <t xml:space="preserve">Информация о заработной плате работников дошкольных образовательных организаций Суоярвского  муниципального района </t>
  </si>
  <si>
    <t xml:space="preserve">Информация о заработной плате работников организаций дополнительного образования детей Суоярвского муниципального района </t>
  </si>
  <si>
    <t>Школа искусств</t>
  </si>
  <si>
    <t>Спортивная школа</t>
  </si>
  <si>
    <t>ДОУ № 1</t>
  </si>
  <si>
    <t>ДОУ № 2</t>
  </si>
  <si>
    <t>ДОУ № 5</t>
  </si>
  <si>
    <t>ДОУ № 7</t>
  </si>
  <si>
    <t>ДОУ № 26</t>
  </si>
  <si>
    <t>Поросозерская средняя школа</t>
  </si>
  <si>
    <t>Согласно приказу Росстата от 30.11.2015 № 594 в соответствии с Указом Президента РФ от 7 мая 2012 года №597 "О мероприятиях по реализации государственной социальной политики"</t>
  </si>
  <si>
    <t>из графы 1.3
пед.работники дошк. образ. орг-ций, работ-ие с детьми из неблагополучных семей</t>
  </si>
  <si>
    <t>из графы 1.3
пед.работники организаций доп.образования детей, работающие с детьми из неблагополучных семей</t>
  </si>
  <si>
    <t>Кол-во штатных единиц по штатн. расп-ию всего, шт. ед.</t>
  </si>
  <si>
    <t>Кол-во штат. единиц , занятых работниками, шт. ед.</t>
  </si>
  <si>
    <t>из графы 1.1.3 
1.1.4.в т.ч.педагогические работники дополнительного образования</t>
  </si>
  <si>
    <t>из графы 1.1.3 
1.1.5.в т.ч.педагогические работники дополнительного образования</t>
  </si>
  <si>
    <t>1.4. В том числе помощники воспитателей и младшие воспитатели</t>
  </si>
  <si>
    <t>из графы 1.2 
1.2.4.В том числе помощники воспитателей и младшие воспитатели</t>
  </si>
  <si>
    <t>из графы 1.2.3 
1.3.1.В т.ч.воспитатели</t>
  </si>
  <si>
    <t>из графы 1.3
пед.работн.общеобраз-ых орг-ций, работающие с детьми из неблагополучных семей</t>
  </si>
  <si>
    <t>Согласно приказу Росстата от 07.10.2016 года № 581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</si>
  <si>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ОКПО</t>
  </si>
  <si>
    <t>Матковская А.В. Экономист</t>
  </si>
  <si>
    <t>Матковская А.В., экономист</t>
  </si>
  <si>
    <t xml:space="preserve">                                                              </t>
  </si>
  <si>
    <t xml:space="preserve"> (81457)51584</t>
  </si>
  <si>
    <t>(81457)51584</t>
  </si>
  <si>
    <t xml:space="preserve">                                                               </t>
  </si>
  <si>
    <t xml:space="preserve">                                                                                   </t>
  </si>
  <si>
    <t>за период январь - декабрь  2018 года</t>
  </si>
  <si>
    <t>за  январь - декабрь  2018 года</t>
  </si>
  <si>
    <t>за   январь - декабрь  2018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</si>
</sst>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b/>
      <i/>
      <sz val="12"/>
      <name val="Arial Cyr"/>
      <family val="2"/>
    </font>
    <font>
      <b/>
      <i/>
      <sz val="14"/>
      <name val="Arial Cyr"/>
      <family val="2"/>
    </font>
    <font>
      <i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Times New Roman"/>
      <family val="1"/>
    </font>
    <font>
      <sz val="13.5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23" fillId="0" borderId="0" xfId="0" applyFont="1" applyFill="1" applyAlignment="1">
      <alignment horizontal="center" vertical="center"/>
    </xf>
    <xf numFmtId="164" fontId="18" fillId="0" borderId="12" xfId="0" applyNumberFormat="1" applyFont="1" applyFill="1" applyBorder="1" applyAlignment="1">
      <alignment horizontal="center" vertical="center"/>
    </xf>
    <xf numFmtId="164" fontId="18" fillId="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/>
    </xf>
    <xf numFmtId="4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164" fontId="16" fillId="0" borderId="12" xfId="0" applyNumberFormat="1" applyFont="1" applyFill="1" applyBorder="1" applyAlignment="1">
      <alignment horizontal="center" vertical="center"/>
    </xf>
    <xf numFmtId="4" fontId="24" fillId="0" borderId="12" xfId="0" applyNumberFormat="1" applyFont="1" applyFill="1" applyBorder="1" applyAlignment="1">
      <alignment horizontal="center" vertical="center"/>
    </xf>
    <xf numFmtId="164" fontId="24" fillId="0" borderId="12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13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8" fillId="33" borderId="10" xfId="0" applyFont="1" applyFill="1" applyBorder="1" applyAlignment="1" applyProtection="1">
      <alignment horizontal="left" vertical="center" wrapText="1"/>
      <protection locked="0"/>
    </xf>
    <xf numFmtId="0" fontId="19" fillId="33" borderId="0" xfId="0" applyFont="1" applyFill="1" applyBorder="1" applyAlignment="1">
      <alignment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164" fontId="2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Fill="1" applyAlignment="1">
      <alignment/>
    </xf>
    <xf numFmtId="0" fontId="16" fillId="33" borderId="10" xfId="0" applyFont="1" applyFill="1" applyBorder="1" applyAlignment="1" applyProtection="1">
      <alignment horizontal="left" vertical="center" wrapText="1"/>
      <protection locked="0"/>
    </xf>
    <xf numFmtId="164" fontId="1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33" borderId="18" xfId="0" applyFont="1" applyFill="1" applyBorder="1" applyAlignment="1" applyProtection="1">
      <alignment horizontal="left" vertical="center" wrapText="1"/>
      <protection locked="0"/>
    </xf>
    <xf numFmtId="0" fontId="25" fillId="33" borderId="19" xfId="0" applyFont="1" applyFill="1" applyBorder="1" applyAlignment="1" applyProtection="1">
      <alignment horizontal="left" vertical="center" wrapText="1"/>
      <protection locked="0"/>
    </xf>
    <xf numFmtId="0" fontId="22" fillId="33" borderId="20" xfId="0" applyFont="1" applyFill="1" applyBorder="1" applyAlignment="1">
      <alignment horizontal="left"/>
    </xf>
    <xf numFmtId="0" fontId="25" fillId="33" borderId="21" xfId="0" applyFont="1" applyFill="1" applyBorder="1" applyAlignment="1">
      <alignment horizontal="left"/>
    </xf>
    <xf numFmtId="0" fontId="0" fillId="33" borderId="0" xfId="0" applyFill="1" applyAlignment="1">
      <alignment/>
    </xf>
    <xf numFmtId="4" fontId="24" fillId="33" borderId="22" xfId="0" applyNumberFormat="1" applyFont="1" applyFill="1" applyBorder="1" applyAlignment="1" applyProtection="1">
      <alignment horizontal="center" vertical="center" wrapText="1"/>
      <protection locked="0"/>
    </xf>
    <xf numFmtId="4" fontId="24" fillId="33" borderId="23" xfId="0" applyNumberFormat="1" applyFont="1" applyFill="1" applyBorder="1" applyAlignment="1" applyProtection="1">
      <alignment horizontal="center" vertical="center" wrapText="1"/>
      <protection locked="0"/>
    </xf>
    <xf numFmtId="164" fontId="24" fillId="33" borderId="23" xfId="0" applyNumberFormat="1" applyFont="1" applyFill="1" applyBorder="1" applyAlignment="1" applyProtection="1">
      <alignment horizontal="center" vertical="center" wrapText="1"/>
      <protection locked="0"/>
    </xf>
    <xf numFmtId="164" fontId="24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4" fillId="33" borderId="25" xfId="0" applyNumberFormat="1" applyFont="1" applyFill="1" applyBorder="1" applyAlignment="1">
      <alignment horizontal="center" vertical="center"/>
    </xf>
    <xf numFmtId="4" fontId="24" fillId="33" borderId="16" xfId="0" applyNumberFormat="1" applyFont="1" applyFill="1" applyBorder="1" applyAlignment="1">
      <alignment horizontal="center" vertical="center"/>
    </xf>
    <xf numFmtId="164" fontId="24" fillId="33" borderId="16" xfId="0" applyNumberFormat="1" applyFont="1" applyFill="1" applyBorder="1" applyAlignment="1">
      <alignment horizontal="center" vertical="center"/>
    </xf>
    <xf numFmtId="164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33" borderId="16" xfId="0" applyNumberFormat="1" applyFont="1" applyFill="1" applyBorder="1" applyAlignment="1" applyProtection="1">
      <alignment horizontal="center" vertical="center" wrapText="1"/>
      <protection locked="0"/>
    </xf>
    <xf numFmtId="164" fontId="24" fillId="33" borderId="16" xfId="0" applyNumberFormat="1" applyFont="1" applyFill="1" applyBorder="1" applyAlignment="1" applyProtection="1">
      <alignment horizontal="center" vertical="center" wrapText="1"/>
      <protection locked="0"/>
    </xf>
    <xf numFmtId="164" fontId="24" fillId="33" borderId="26" xfId="0" applyNumberFormat="1" applyFont="1" applyFill="1" applyBorder="1" applyAlignment="1">
      <alignment horizontal="center" vertical="center"/>
    </xf>
    <xf numFmtId="4" fontId="24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164" fontId="1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17"/>
  <sheetViews>
    <sheetView view="pageBreakPreview" zoomScale="60" zoomScaleNormal="87" zoomScalePageLayoutView="0" workbookViewId="0" topLeftCell="A1">
      <selection activeCell="AP6" sqref="AP6:AQ6"/>
    </sheetView>
  </sheetViews>
  <sheetFormatPr defaultColWidth="9.140625" defaultRowHeight="12.75"/>
  <cols>
    <col min="1" max="1" width="23.57421875" style="1" customWidth="1"/>
    <col min="2" max="4" width="10.7109375" style="1" customWidth="1"/>
    <col min="5" max="6" width="12.7109375" style="1" customWidth="1"/>
    <col min="7" max="9" width="10.7109375" style="1" customWidth="1"/>
    <col min="10" max="11" width="12.7109375" style="1" customWidth="1"/>
    <col min="12" max="12" width="10.7109375" style="1" customWidth="1"/>
    <col min="13" max="13" width="12.57421875" style="1" customWidth="1"/>
    <col min="14" max="15" width="10.7109375" style="1" customWidth="1"/>
    <col min="16" max="17" width="12.7109375" style="1" customWidth="1"/>
    <col min="18" max="20" width="10.7109375" style="1" customWidth="1"/>
    <col min="21" max="22" width="12.7109375" style="1" customWidth="1"/>
    <col min="23" max="25" width="10.7109375" style="1" customWidth="1"/>
    <col min="26" max="27" width="12.7109375" style="1" customWidth="1"/>
    <col min="28" max="28" width="10.7109375" style="1" customWidth="1"/>
    <col min="29" max="29" width="12.7109375" style="1" customWidth="1"/>
    <col min="30" max="32" width="10.7109375" style="1" customWidth="1"/>
    <col min="33" max="34" width="12.7109375" style="1" customWidth="1"/>
    <col min="35" max="35" width="10.7109375" style="1" customWidth="1"/>
    <col min="36" max="36" width="12.7109375" style="1" customWidth="1"/>
    <col min="37" max="39" width="10.7109375" style="1" customWidth="1"/>
    <col min="40" max="41" width="12.7109375" style="1" customWidth="1"/>
    <col min="42" max="42" width="10.7109375" style="1" customWidth="1"/>
    <col min="43" max="50" width="12.7109375" style="1" customWidth="1"/>
    <col min="51" max="53" width="10.7109375" style="1" customWidth="1"/>
    <col min="54" max="55" width="12.7109375" style="1" customWidth="1"/>
    <col min="56" max="57" width="10.7109375" style="1" customWidth="1"/>
    <col min="58" max="59" width="12.7109375" style="1" customWidth="1"/>
    <col min="60" max="67" width="10.7109375" style="1" customWidth="1"/>
    <col min="68" max="69" width="12.7109375" style="1" customWidth="1"/>
    <col min="70" max="70" width="10.7109375" style="1" customWidth="1"/>
    <col min="71" max="71" width="12.7109375" style="1" customWidth="1"/>
    <col min="72" max="74" width="10.7109375" style="1" customWidth="1"/>
    <col min="75" max="76" width="12.7109375" style="1" customWidth="1"/>
    <col min="77" max="77" width="10.7109375" style="1" customWidth="1"/>
    <col min="78" max="78" width="12.7109375" style="1" customWidth="1"/>
    <col min="79" max="81" width="10.7109375" style="1" customWidth="1"/>
    <col min="82" max="82" width="11.421875" style="1" customWidth="1"/>
    <col min="83" max="83" width="12.00390625" style="1" customWidth="1"/>
    <col min="84" max="84" width="10.7109375" style="1" customWidth="1"/>
    <col min="85" max="85" width="12.140625" style="1" customWidth="1"/>
    <col min="86" max="88" width="10.7109375" style="1" customWidth="1"/>
    <col min="89" max="89" width="12.7109375" style="1" customWidth="1"/>
    <col min="90" max="90" width="12.7109375" style="5" customWidth="1"/>
    <col min="91" max="92" width="10.7109375" style="1" customWidth="1"/>
    <col min="93" max="94" width="12.7109375" style="1" customWidth="1"/>
    <col min="95" max="97" width="10.7109375" style="1" customWidth="1"/>
    <col min="98" max="99" width="12.7109375" style="1" customWidth="1"/>
    <col min="100" max="102" width="10.7109375" style="1" customWidth="1"/>
    <col min="103" max="104" width="12.7109375" style="1" customWidth="1"/>
    <col min="105" max="105" width="10.7109375" style="1" customWidth="1"/>
    <col min="106" max="106" width="12.7109375" style="1" customWidth="1"/>
    <col min="107" max="111" width="10.7109375" style="1" customWidth="1"/>
    <col min="112" max="112" width="11.140625" style="1" customWidth="1"/>
    <col min="113" max="113" width="11.57421875" style="1" customWidth="1"/>
    <col min="114" max="115" width="12.7109375" style="1" customWidth="1"/>
    <col min="116" max="16384" width="9.140625" style="1" customWidth="1"/>
  </cols>
  <sheetData>
    <row r="1" spans="29:90" ht="18" customHeight="1">
      <c r="AC1" s="6"/>
      <c r="CL1" s="36"/>
    </row>
    <row r="2" spans="1:109" ht="28.5" customHeight="1">
      <c r="A2" s="78" t="s">
        <v>13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13"/>
      <c r="S2" s="13"/>
      <c r="T2" s="13"/>
      <c r="U2" s="13"/>
      <c r="V2" s="13"/>
      <c r="W2" s="13"/>
      <c r="X2" s="14"/>
      <c r="Y2" s="14"/>
      <c r="Z2" s="14"/>
      <c r="AA2" s="14"/>
      <c r="AB2" s="14"/>
      <c r="AC2" s="14"/>
      <c r="AD2" s="13"/>
      <c r="AE2" s="15"/>
      <c r="AF2" s="15"/>
      <c r="AG2" s="15"/>
      <c r="AH2" s="15"/>
      <c r="AI2" s="15"/>
      <c r="AJ2" s="15"/>
      <c r="AK2" s="13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3"/>
      <c r="AZ2" s="15"/>
      <c r="BA2" s="15"/>
      <c r="BB2" s="15"/>
      <c r="BC2" s="15"/>
      <c r="BD2" s="15"/>
      <c r="BE2" s="15"/>
      <c r="BF2" s="15"/>
      <c r="BG2" s="15"/>
      <c r="BH2" s="13"/>
      <c r="BI2" s="13"/>
      <c r="BJ2" s="13"/>
      <c r="BK2" s="13"/>
      <c r="BL2" s="13"/>
      <c r="BM2" s="13"/>
      <c r="BN2" s="16"/>
      <c r="BO2" s="16"/>
      <c r="BP2" s="16"/>
      <c r="BQ2" s="16"/>
      <c r="BR2" s="16"/>
      <c r="BS2" s="16"/>
      <c r="BT2" s="13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3"/>
      <c r="CI2" s="16"/>
      <c r="CJ2" s="16"/>
      <c r="CK2" s="16"/>
      <c r="CL2" s="36"/>
      <c r="CQ2" s="13"/>
      <c r="CR2" s="13"/>
      <c r="CS2" s="13"/>
      <c r="CT2" s="13"/>
      <c r="CU2" s="13"/>
      <c r="CV2" s="13"/>
      <c r="DE2" s="13"/>
    </row>
    <row r="3" spans="1:109" ht="18.75">
      <c r="A3" s="78" t="s">
        <v>88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13"/>
      <c r="S3" s="13"/>
      <c r="T3" s="13"/>
      <c r="U3" s="13"/>
      <c r="V3" s="13"/>
      <c r="W3" s="13"/>
      <c r="X3" s="17"/>
      <c r="Y3" s="17"/>
      <c r="Z3" s="17"/>
      <c r="AA3" s="17"/>
      <c r="AB3" s="17"/>
      <c r="AC3" s="17"/>
      <c r="AD3" s="13"/>
      <c r="AE3" s="18"/>
      <c r="AF3" s="18"/>
      <c r="AG3" s="18"/>
      <c r="AH3" s="18"/>
      <c r="AI3" s="18"/>
      <c r="AJ3" s="18"/>
      <c r="AK3" s="13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3"/>
      <c r="AZ3" s="18"/>
      <c r="BA3" s="18"/>
      <c r="BB3" s="18"/>
      <c r="BC3" s="18"/>
      <c r="BD3" s="18"/>
      <c r="BE3" s="18"/>
      <c r="BF3" s="18"/>
      <c r="BG3" s="18"/>
      <c r="BH3" s="13"/>
      <c r="BI3" s="13"/>
      <c r="BJ3" s="13"/>
      <c r="BK3" s="13"/>
      <c r="BL3" s="13"/>
      <c r="BM3" s="13"/>
      <c r="BN3" s="16"/>
      <c r="BO3" s="16"/>
      <c r="BP3" s="16"/>
      <c r="BQ3" s="16"/>
      <c r="BR3" s="16"/>
      <c r="BS3" s="16"/>
      <c r="BT3" s="13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3"/>
      <c r="CI3" s="16"/>
      <c r="CJ3" s="16"/>
      <c r="CK3" s="16"/>
      <c r="CL3" s="36"/>
      <c r="CQ3" s="13"/>
      <c r="CR3" s="13"/>
      <c r="CS3" s="13"/>
      <c r="CT3" s="13"/>
      <c r="CU3" s="13"/>
      <c r="CV3" s="13"/>
      <c r="DE3" s="13"/>
    </row>
    <row r="4" spans="1:109" ht="15">
      <c r="A4" s="19"/>
      <c r="B4" s="19"/>
      <c r="C4" s="9"/>
      <c r="D4" s="9"/>
      <c r="E4" s="9"/>
      <c r="F4" s="9"/>
      <c r="G4" s="19"/>
      <c r="H4" s="9"/>
      <c r="I4" s="9"/>
      <c r="J4" s="9"/>
      <c r="K4" s="9"/>
      <c r="L4" s="9"/>
      <c r="M4" s="9"/>
      <c r="N4" s="9"/>
      <c r="O4" s="9"/>
      <c r="P4" s="9"/>
      <c r="Q4" s="9"/>
      <c r="R4" s="19"/>
      <c r="S4" s="9"/>
      <c r="T4" s="9"/>
      <c r="U4" s="9"/>
      <c r="V4" s="9"/>
      <c r="W4" s="19"/>
      <c r="X4" s="9"/>
      <c r="Y4" s="9"/>
      <c r="Z4" s="9"/>
      <c r="AA4" s="9"/>
      <c r="AB4" s="9"/>
      <c r="AC4" s="9"/>
      <c r="AD4" s="19"/>
      <c r="AE4" s="9"/>
      <c r="AF4" s="9"/>
      <c r="AG4" s="9"/>
      <c r="AH4" s="9"/>
      <c r="AI4" s="9"/>
      <c r="AJ4" s="9"/>
      <c r="AK4" s="1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19"/>
      <c r="AZ4" s="9"/>
      <c r="BA4" s="9"/>
      <c r="BB4" s="9"/>
      <c r="BC4" s="9"/>
      <c r="BD4" s="9"/>
      <c r="BE4" s="9"/>
      <c r="BF4" s="9"/>
      <c r="BG4" s="9"/>
      <c r="BH4" s="19"/>
      <c r="BI4" s="9"/>
      <c r="BJ4" s="9"/>
      <c r="BK4" s="9"/>
      <c r="BL4" s="9"/>
      <c r="BM4" s="19"/>
      <c r="BN4" s="16"/>
      <c r="BO4" s="16"/>
      <c r="BP4" s="16"/>
      <c r="BQ4" s="16"/>
      <c r="BR4" s="16"/>
      <c r="BS4" s="16"/>
      <c r="BT4" s="19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9"/>
      <c r="CI4" s="16"/>
      <c r="CJ4" s="16"/>
      <c r="CK4" s="16"/>
      <c r="CL4" s="36"/>
      <c r="CQ4" s="19"/>
      <c r="CR4" s="9"/>
      <c r="CS4" s="9"/>
      <c r="CT4" s="9"/>
      <c r="CU4" s="9"/>
      <c r="CV4" s="19"/>
      <c r="DE4" s="19"/>
    </row>
    <row r="5" spans="1:115" ht="104.25" customHeight="1">
      <c r="A5" s="81" t="s">
        <v>5</v>
      </c>
      <c r="B5" s="89" t="s">
        <v>14</v>
      </c>
      <c r="C5" s="90"/>
      <c r="D5" s="90"/>
      <c r="E5" s="90"/>
      <c r="F5" s="91"/>
      <c r="G5" s="89" t="s">
        <v>15</v>
      </c>
      <c r="H5" s="90"/>
      <c r="I5" s="90"/>
      <c r="J5" s="90"/>
      <c r="K5" s="90"/>
      <c r="L5" s="90"/>
      <c r="M5" s="91"/>
      <c r="N5" s="84" t="s">
        <v>29</v>
      </c>
      <c r="O5" s="85"/>
      <c r="P5" s="85"/>
      <c r="Q5" s="85"/>
      <c r="R5" s="84" t="s">
        <v>45</v>
      </c>
      <c r="S5" s="85"/>
      <c r="T5" s="85"/>
      <c r="U5" s="85"/>
      <c r="V5" s="85"/>
      <c r="W5" s="84" t="s">
        <v>46</v>
      </c>
      <c r="X5" s="85"/>
      <c r="Y5" s="85"/>
      <c r="Z5" s="85"/>
      <c r="AA5" s="85"/>
      <c r="AB5" s="85"/>
      <c r="AC5" s="86"/>
      <c r="AD5" s="84" t="s">
        <v>47</v>
      </c>
      <c r="AE5" s="85"/>
      <c r="AF5" s="85"/>
      <c r="AG5" s="85"/>
      <c r="AH5" s="85"/>
      <c r="AI5" s="85"/>
      <c r="AJ5" s="86"/>
      <c r="AK5" s="84" t="s">
        <v>74</v>
      </c>
      <c r="AL5" s="85"/>
      <c r="AM5" s="85"/>
      <c r="AN5" s="85"/>
      <c r="AO5" s="85"/>
      <c r="AP5" s="85"/>
      <c r="AQ5" s="86"/>
      <c r="AR5" s="84" t="s">
        <v>76</v>
      </c>
      <c r="AS5" s="85"/>
      <c r="AT5" s="85"/>
      <c r="AU5" s="85"/>
      <c r="AV5" s="85"/>
      <c r="AW5" s="85"/>
      <c r="AX5" s="86"/>
      <c r="AY5" s="89" t="s">
        <v>16</v>
      </c>
      <c r="AZ5" s="90"/>
      <c r="BA5" s="90"/>
      <c r="BB5" s="90"/>
      <c r="BC5" s="90"/>
      <c r="BD5" s="84" t="s">
        <v>30</v>
      </c>
      <c r="BE5" s="85"/>
      <c r="BF5" s="85"/>
      <c r="BG5" s="86"/>
      <c r="BH5" s="84" t="s">
        <v>32</v>
      </c>
      <c r="BI5" s="85"/>
      <c r="BJ5" s="85"/>
      <c r="BK5" s="85"/>
      <c r="BL5" s="85"/>
      <c r="BM5" s="84" t="s">
        <v>31</v>
      </c>
      <c r="BN5" s="85"/>
      <c r="BO5" s="85"/>
      <c r="BP5" s="85"/>
      <c r="BQ5" s="85"/>
      <c r="BR5" s="85"/>
      <c r="BS5" s="86"/>
      <c r="BT5" s="84" t="s">
        <v>77</v>
      </c>
      <c r="BU5" s="85"/>
      <c r="BV5" s="85"/>
      <c r="BW5" s="85"/>
      <c r="BX5" s="85"/>
      <c r="BY5" s="85"/>
      <c r="BZ5" s="86"/>
      <c r="CA5" s="84" t="s">
        <v>76</v>
      </c>
      <c r="CB5" s="85"/>
      <c r="CC5" s="85"/>
      <c r="CD5" s="85"/>
      <c r="CE5" s="85"/>
      <c r="CF5" s="85"/>
      <c r="CG5" s="86"/>
      <c r="CH5" s="89" t="s">
        <v>17</v>
      </c>
      <c r="CI5" s="90"/>
      <c r="CJ5" s="90"/>
      <c r="CK5" s="90"/>
      <c r="CL5" s="90"/>
      <c r="CM5" s="84" t="s">
        <v>33</v>
      </c>
      <c r="CN5" s="85"/>
      <c r="CO5" s="85"/>
      <c r="CP5" s="86"/>
      <c r="CQ5" s="84" t="s">
        <v>34</v>
      </c>
      <c r="CR5" s="85"/>
      <c r="CS5" s="85"/>
      <c r="CT5" s="85"/>
      <c r="CU5" s="85"/>
      <c r="CV5" s="84" t="s">
        <v>35</v>
      </c>
      <c r="CW5" s="85"/>
      <c r="CX5" s="85"/>
      <c r="CY5" s="85"/>
      <c r="CZ5" s="85"/>
      <c r="DA5" s="85"/>
      <c r="DB5" s="86"/>
      <c r="DC5" s="92" t="s">
        <v>36</v>
      </c>
      <c r="DD5" s="92"/>
      <c r="DE5" s="89" t="s">
        <v>37</v>
      </c>
      <c r="DF5" s="90"/>
      <c r="DG5" s="90"/>
      <c r="DH5" s="90"/>
      <c r="DI5" s="90"/>
      <c r="DJ5" s="90"/>
      <c r="DK5" s="91"/>
    </row>
    <row r="6" spans="1:115" ht="204" customHeight="1">
      <c r="A6" s="81"/>
      <c r="B6" s="82" t="s">
        <v>25</v>
      </c>
      <c r="C6" s="80" t="s">
        <v>26</v>
      </c>
      <c r="D6" s="80" t="s">
        <v>12</v>
      </c>
      <c r="E6" s="80" t="s">
        <v>28</v>
      </c>
      <c r="F6" s="80"/>
      <c r="G6" s="82" t="s">
        <v>25</v>
      </c>
      <c r="H6" s="80" t="s">
        <v>26</v>
      </c>
      <c r="I6" s="80" t="s">
        <v>12</v>
      </c>
      <c r="J6" s="80" t="s">
        <v>28</v>
      </c>
      <c r="K6" s="80"/>
      <c r="L6" s="79" t="s">
        <v>79</v>
      </c>
      <c r="M6" s="79"/>
      <c r="N6" s="87" t="s">
        <v>26</v>
      </c>
      <c r="O6" s="80" t="s">
        <v>12</v>
      </c>
      <c r="P6" s="80" t="s">
        <v>28</v>
      </c>
      <c r="Q6" s="80"/>
      <c r="R6" s="82" t="s">
        <v>25</v>
      </c>
      <c r="S6" s="87" t="s">
        <v>26</v>
      </c>
      <c r="T6" s="80" t="s">
        <v>12</v>
      </c>
      <c r="U6" s="80" t="s">
        <v>28</v>
      </c>
      <c r="V6" s="80"/>
      <c r="W6" s="82" t="s">
        <v>25</v>
      </c>
      <c r="X6" s="80" t="s">
        <v>26</v>
      </c>
      <c r="Y6" s="80" t="s">
        <v>12</v>
      </c>
      <c r="Z6" s="80" t="s">
        <v>28</v>
      </c>
      <c r="AA6" s="80"/>
      <c r="AB6" s="79" t="s">
        <v>79</v>
      </c>
      <c r="AC6" s="79"/>
      <c r="AD6" s="82" t="s">
        <v>25</v>
      </c>
      <c r="AE6" s="80" t="s">
        <v>26</v>
      </c>
      <c r="AF6" s="80" t="s">
        <v>12</v>
      </c>
      <c r="AG6" s="80" t="s">
        <v>28</v>
      </c>
      <c r="AH6" s="80"/>
      <c r="AI6" s="79" t="s">
        <v>79</v>
      </c>
      <c r="AJ6" s="79"/>
      <c r="AK6" s="82" t="s">
        <v>25</v>
      </c>
      <c r="AL6" s="80" t="s">
        <v>26</v>
      </c>
      <c r="AM6" s="80" t="s">
        <v>12</v>
      </c>
      <c r="AN6" s="80" t="s">
        <v>28</v>
      </c>
      <c r="AO6" s="80"/>
      <c r="AP6" s="79" t="s">
        <v>79</v>
      </c>
      <c r="AQ6" s="79"/>
      <c r="AR6" s="94" t="s">
        <v>25</v>
      </c>
      <c r="AS6" s="94" t="s">
        <v>26</v>
      </c>
      <c r="AT6" s="94" t="s">
        <v>12</v>
      </c>
      <c r="AU6" s="96" t="s">
        <v>28</v>
      </c>
      <c r="AV6" s="96"/>
      <c r="AW6" s="79" t="s">
        <v>79</v>
      </c>
      <c r="AX6" s="79"/>
      <c r="AY6" s="82" t="s">
        <v>25</v>
      </c>
      <c r="AZ6" s="80" t="s">
        <v>26</v>
      </c>
      <c r="BA6" s="80" t="s">
        <v>12</v>
      </c>
      <c r="BB6" s="80" t="s">
        <v>28</v>
      </c>
      <c r="BC6" s="80"/>
      <c r="BD6" s="80" t="s">
        <v>26</v>
      </c>
      <c r="BE6" s="80" t="s">
        <v>12</v>
      </c>
      <c r="BF6" s="80" t="s">
        <v>28</v>
      </c>
      <c r="BG6" s="80"/>
      <c r="BH6" s="82" t="s">
        <v>25</v>
      </c>
      <c r="BI6" s="87" t="s">
        <v>26</v>
      </c>
      <c r="BJ6" s="80" t="s">
        <v>12</v>
      </c>
      <c r="BK6" s="80" t="s">
        <v>28</v>
      </c>
      <c r="BL6" s="80"/>
      <c r="BM6" s="82" t="s">
        <v>25</v>
      </c>
      <c r="BN6" s="80" t="s">
        <v>26</v>
      </c>
      <c r="BO6" s="80" t="s">
        <v>12</v>
      </c>
      <c r="BP6" s="80" t="s">
        <v>28</v>
      </c>
      <c r="BQ6" s="80"/>
      <c r="BR6" s="79" t="s">
        <v>79</v>
      </c>
      <c r="BS6" s="79"/>
      <c r="BT6" s="82" t="s">
        <v>25</v>
      </c>
      <c r="BU6" s="80" t="s">
        <v>26</v>
      </c>
      <c r="BV6" s="80" t="s">
        <v>12</v>
      </c>
      <c r="BW6" s="80" t="s">
        <v>28</v>
      </c>
      <c r="BX6" s="80"/>
      <c r="BY6" s="79" t="s">
        <v>79</v>
      </c>
      <c r="BZ6" s="79"/>
      <c r="CA6" s="94" t="s">
        <v>25</v>
      </c>
      <c r="CB6" s="94" t="s">
        <v>26</v>
      </c>
      <c r="CC6" s="94" t="s">
        <v>12</v>
      </c>
      <c r="CD6" s="96" t="s">
        <v>28</v>
      </c>
      <c r="CE6" s="96"/>
      <c r="CF6" s="79" t="s">
        <v>79</v>
      </c>
      <c r="CG6" s="79"/>
      <c r="CH6" s="82" t="s">
        <v>25</v>
      </c>
      <c r="CI6" s="80" t="s">
        <v>26</v>
      </c>
      <c r="CJ6" s="80" t="s">
        <v>12</v>
      </c>
      <c r="CK6" s="80" t="s">
        <v>28</v>
      </c>
      <c r="CL6" s="80"/>
      <c r="CM6" s="80" t="s">
        <v>26</v>
      </c>
      <c r="CN6" s="80" t="s">
        <v>12</v>
      </c>
      <c r="CO6" s="80" t="s">
        <v>28</v>
      </c>
      <c r="CP6" s="80"/>
      <c r="CQ6" s="82" t="s">
        <v>25</v>
      </c>
      <c r="CR6" s="87" t="s">
        <v>26</v>
      </c>
      <c r="CS6" s="80" t="s">
        <v>12</v>
      </c>
      <c r="CT6" s="80" t="s">
        <v>28</v>
      </c>
      <c r="CU6" s="80"/>
      <c r="CV6" s="82" t="s">
        <v>25</v>
      </c>
      <c r="CW6" s="80" t="s">
        <v>26</v>
      </c>
      <c r="CX6" s="80" t="s">
        <v>12</v>
      </c>
      <c r="CY6" s="80" t="s">
        <v>28</v>
      </c>
      <c r="CZ6" s="80"/>
      <c r="DA6" s="79" t="s">
        <v>79</v>
      </c>
      <c r="DB6" s="79"/>
      <c r="DC6" s="80" t="s">
        <v>19</v>
      </c>
      <c r="DD6" s="80" t="s">
        <v>8</v>
      </c>
      <c r="DE6" s="82" t="s">
        <v>25</v>
      </c>
      <c r="DF6" s="80" t="s">
        <v>26</v>
      </c>
      <c r="DG6" s="80" t="s">
        <v>12</v>
      </c>
      <c r="DH6" s="80" t="s">
        <v>28</v>
      </c>
      <c r="DI6" s="80"/>
      <c r="DJ6" s="79" t="s">
        <v>79</v>
      </c>
      <c r="DK6" s="79"/>
    </row>
    <row r="7" spans="1:115" s="10" customFormat="1" ht="113.25" customHeight="1">
      <c r="A7" s="81"/>
      <c r="B7" s="83"/>
      <c r="C7" s="80"/>
      <c r="D7" s="80"/>
      <c r="E7" s="7" t="s">
        <v>27</v>
      </c>
      <c r="F7" s="7" t="s">
        <v>3</v>
      </c>
      <c r="G7" s="83"/>
      <c r="H7" s="80"/>
      <c r="I7" s="80"/>
      <c r="J7" s="7" t="s">
        <v>27</v>
      </c>
      <c r="K7" s="7" t="s">
        <v>3</v>
      </c>
      <c r="L7" s="7" t="s">
        <v>19</v>
      </c>
      <c r="M7" s="7" t="s">
        <v>8</v>
      </c>
      <c r="N7" s="88"/>
      <c r="O7" s="80"/>
      <c r="P7" s="7" t="s">
        <v>27</v>
      </c>
      <c r="Q7" s="7" t="s">
        <v>3</v>
      </c>
      <c r="R7" s="83"/>
      <c r="S7" s="88"/>
      <c r="T7" s="80"/>
      <c r="U7" s="7" t="s">
        <v>27</v>
      </c>
      <c r="V7" s="7" t="s">
        <v>3</v>
      </c>
      <c r="W7" s="83"/>
      <c r="X7" s="80"/>
      <c r="Y7" s="80"/>
      <c r="Z7" s="7" t="s">
        <v>27</v>
      </c>
      <c r="AA7" s="7" t="s">
        <v>3</v>
      </c>
      <c r="AB7" s="7" t="s">
        <v>7</v>
      </c>
      <c r="AC7" s="7" t="s">
        <v>8</v>
      </c>
      <c r="AD7" s="83"/>
      <c r="AE7" s="80"/>
      <c r="AF7" s="80"/>
      <c r="AG7" s="7" t="s">
        <v>27</v>
      </c>
      <c r="AH7" s="7" t="s">
        <v>3</v>
      </c>
      <c r="AI7" s="7" t="s">
        <v>19</v>
      </c>
      <c r="AJ7" s="7" t="s">
        <v>8</v>
      </c>
      <c r="AK7" s="83"/>
      <c r="AL7" s="80"/>
      <c r="AM7" s="80"/>
      <c r="AN7" s="7" t="s">
        <v>27</v>
      </c>
      <c r="AO7" s="7" t="s">
        <v>3</v>
      </c>
      <c r="AP7" s="7" t="s">
        <v>19</v>
      </c>
      <c r="AQ7" s="7" t="s">
        <v>8</v>
      </c>
      <c r="AR7" s="95"/>
      <c r="AS7" s="95"/>
      <c r="AT7" s="95"/>
      <c r="AU7" s="32" t="s">
        <v>27</v>
      </c>
      <c r="AV7" s="32" t="s">
        <v>3</v>
      </c>
      <c r="AW7" s="32" t="s">
        <v>19</v>
      </c>
      <c r="AX7" s="32" t="s">
        <v>8</v>
      </c>
      <c r="AY7" s="83"/>
      <c r="AZ7" s="80"/>
      <c r="BA7" s="80"/>
      <c r="BB7" s="7" t="s">
        <v>27</v>
      </c>
      <c r="BC7" s="7" t="s">
        <v>3</v>
      </c>
      <c r="BD7" s="80"/>
      <c r="BE7" s="80"/>
      <c r="BF7" s="7" t="s">
        <v>1</v>
      </c>
      <c r="BG7" s="7" t="s">
        <v>3</v>
      </c>
      <c r="BH7" s="83"/>
      <c r="BI7" s="88"/>
      <c r="BJ7" s="80"/>
      <c r="BK7" s="7" t="s">
        <v>27</v>
      </c>
      <c r="BL7" s="7" t="s">
        <v>3</v>
      </c>
      <c r="BM7" s="83"/>
      <c r="BN7" s="80"/>
      <c r="BO7" s="80"/>
      <c r="BP7" s="7" t="s">
        <v>27</v>
      </c>
      <c r="BQ7" s="7" t="s">
        <v>3</v>
      </c>
      <c r="BR7" s="7" t="s">
        <v>19</v>
      </c>
      <c r="BS7" s="7" t="s">
        <v>8</v>
      </c>
      <c r="BT7" s="83"/>
      <c r="BU7" s="80"/>
      <c r="BV7" s="80"/>
      <c r="BW7" s="7" t="s">
        <v>27</v>
      </c>
      <c r="BX7" s="7" t="s">
        <v>3</v>
      </c>
      <c r="BY7" s="7" t="s">
        <v>19</v>
      </c>
      <c r="BZ7" s="7" t="s">
        <v>8</v>
      </c>
      <c r="CA7" s="95"/>
      <c r="CB7" s="95"/>
      <c r="CC7" s="95"/>
      <c r="CD7" s="32" t="s">
        <v>27</v>
      </c>
      <c r="CE7" s="32" t="s">
        <v>3</v>
      </c>
      <c r="CF7" s="32" t="s">
        <v>19</v>
      </c>
      <c r="CG7" s="32" t="s">
        <v>8</v>
      </c>
      <c r="CH7" s="83"/>
      <c r="CI7" s="80"/>
      <c r="CJ7" s="80"/>
      <c r="CK7" s="7" t="s">
        <v>27</v>
      </c>
      <c r="CL7" s="7" t="s">
        <v>3</v>
      </c>
      <c r="CM7" s="80"/>
      <c r="CN7" s="80"/>
      <c r="CO7" s="7" t="s">
        <v>27</v>
      </c>
      <c r="CP7" s="7" t="s">
        <v>3</v>
      </c>
      <c r="CQ7" s="83"/>
      <c r="CR7" s="88"/>
      <c r="CS7" s="80"/>
      <c r="CT7" s="7" t="s">
        <v>27</v>
      </c>
      <c r="CU7" s="7" t="s">
        <v>3</v>
      </c>
      <c r="CV7" s="83"/>
      <c r="CW7" s="80"/>
      <c r="CX7" s="80"/>
      <c r="CY7" s="7" t="s">
        <v>27</v>
      </c>
      <c r="CZ7" s="7" t="s">
        <v>3</v>
      </c>
      <c r="DA7" s="7" t="s">
        <v>19</v>
      </c>
      <c r="DB7" s="7" t="s">
        <v>8</v>
      </c>
      <c r="DC7" s="80"/>
      <c r="DD7" s="80"/>
      <c r="DE7" s="83"/>
      <c r="DF7" s="80"/>
      <c r="DG7" s="80"/>
      <c r="DH7" s="7" t="s">
        <v>27</v>
      </c>
      <c r="DI7" s="7" t="s">
        <v>3</v>
      </c>
      <c r="DJ7" s="7" t="s">
        <v>19</v>
      </c>
      <c r="DK7" s="7" t="s">
        <v>8</v>
      </c>
    </row>
    <row r="8" spans="1:115" s="21" customFormat="1" ht="21.75" customHeight="1" thickBot="1">
      <c r="A8" s="20">
        <v>1</v>
      </c>
      <c r="B8" s="20">
        <f>A8+1</f>
        <v>2</v>
      </c>
      <c r="C8" s="20">
        <f aca="true" t="shared" si="0" ref="C8:K8">B8+1</f>
        <v>3</v>
      </c>
      <c r="D8" s="20">
        <f t="shared" si="0"/>
        <v>4</v>
      </c>
      <c r="E8" s="20">
        <f t="shared" si="0"/>
        <v>5</v>
      </c>
      <c r="F8" s="20">
        <f t="shared" si="0"/>
        <v>6</v>
      </c>
      <c r="G8" s="20">
        <f t="shared" si="0"/>
        <v>7</v>
      </c>
      <c r="H8" s="20">
        <f t="shared" si="0"/>
        <v>8</v>
      </c>
      <c r="I8" s="20">
        <f t="shared" si="0"/>
        <v>9</v>
      </c>
      <c r="J8" s="20">
        <f t="shared" si="0"/>
        <v>10</v>
      </c>
      <c r="K8" s="20">
        <f t="shared" si="0"/>
        <v>11</v>
      </c>
      <c r="L8" s="20">
        <f>K8+1</f>
        <v>12</v>
      </c>
      <c r="M8" s="20">
        <f>L8+1</f>
        <v>13</v>
      </c>
      <c r="N8" s="20">
        <f aca="true" t="shared" si="1" ref="N8:BZ8">M8+1</f>
        <v>14</v>
      </c>
      <c r="O8" s="20">
        <f t="shared" si="1"/>
        <v>15</v>
      </c>
      <c r="P8" s="20">
        <f t="shared" si="1"/>
        <v>16</v>
      </c>
      <c r="Q8" s="20">
        <f t="shared" si="1"/>
        <v>17</v>
      </c>
      <c r="R8" s="20">
        <f t="shared" si="1"/>
        <v>18</v>
      </c>
      <c r="S8" s="20">
        <f t="shared" si="1"/>
        <v>19</v>
      </c>
      <c r="T8" s="20">
        <f t="shared" si="1"/>
        <v>20</v>
      </c>
      <c r="U8" s="20">
        <f t="shared" si="1"/>
        <v>21</v>
      </c>
      <c r="V8" s="20">
        <f t="shared" si="1"/>
        <v>22</v>
      </c>
      <c r="W8" s="20">
        <f t="shared" si="1"/>
        <v>23</v>
      </c>
      <c r="X8" s="20">
        <f t="shared" si="1"/>
        <v>24</v>
      </c>
      <c r="Y8" s="20">
        <f t="shared" si="1"/>
        <v>25</v>
      </c>
      <c r="Z8" s="20">
        <f t="shared" si="1"/>
        <v>26</v>
      </c>
      <c r="AA8" s="20">
        <f t="shared" si="1"/>
        <v>27</v>
      </c>
      <c r="AB8" s="20">
        <f t="shared" si="1"/>
        <v>28</v>
      </c>
      <c r="AC8" s="20">
        <f t="shared" si="1"/>
        <v>29</v>
      </c>
      <c r="AD8" s="20">
        <f t="shared" si="1"/>
        <v>30</v>
      </c>
      <c r="AE8" s="20">
        <f t="shared" si="1"/>
        <v>31</v>
      </c>
      <c r="AF8" s="20">
        <f t="shared" si="1"/>
        <v>32</v>
      </c>
      <c r="AG8" s="20">
        <f t="shared" si="1"/>
        <v>33</v>
      </c>
      <c r="AH8" s="20">
        <f t="shared" si="1"/>
        <v>34</v>
      </c>
      <c r="AI8" s="20">
        <f t="shared" si="1"/>
        <v>35</v>
      </c>
      <c r="AJ8" s="20">
        <f t="shared" si="1"/>
        <v>36</v>
      </c>
      <c r="AK8" s="20">
        <f t="shared" si="1"/>
        <v>37</v>
      </c>
      <c r="AL8" s="20">
        <f t="shared" si="1"/>
        <v>38</v>
      </c>
      <c r="AM8" s="20">
        <f t="shared" si="1"/>
        <v>39</v>
      </c>
      <c r="AN8" s="20">
        <f t="shared" si="1"/>
        <v>40</v>
      </c>
      <c r="AO8" s="20">
        <f t="shared" si="1"/>
        <v>41</v>
      </c>
      <c r="AP8" s="20">
        <f t="shared" si="1"/>
        <v>42</v>
      </c>
      <c r="AQ8" s="20">
        <f t="shared" si="1"/>
        <v>43</v>
      </c>
      <c r="AR8" s="20">
        <v>44</v>
      </c>
      <c r="AS8" s="20">
        <v>45</v>
      </c>
      <c r="AT8" s="20">
        <v>46</v>
      </c>
      <c r="AU8" s="20">
        <v>47</v>
      </c>
      <c r="AV8" s="20">
        <v>48</v>
      </c>
      <c r="AW8" s="20">
        <v>49</v>
      </c>
      <c r="AX8" s="20">
        <v>50</v>
      </c>
      <c r="AY8" s="20">
        <v>51</v>
      </c>
      <c r="AZ8" s="20">
        <f t="shared" si="1"/>
        <v>52</v>
      </c>
      <c r="BA8" s="20">
        <f t="shared" si="1"/>
        <v>53</v>
      </c>
      <c r="BB8" s="20">
        <f t="shared" si="1"/>
        <v>54</v>
      </c>
      <c r="BC8" s="20">
        <f t="shared" si="1"/>
        <v>55</v>
      </c>
      <c r="BD8" s="20">
        <f t="shared" si="1"/>
        <v>56</v>
      </c>
      <c r="BE8" s="20">
        <f t="shared" si="1"/>
        <v>57</v>
      </c>
      <c r="BF8" s="20">
        <f t="shared" si="1"/>
        <v>58</v>
      </c>
      <c r="BG8" s="20">
        <f t="shared" si="1"/>
        <v>59</v>
      </c>
      <c r="BH8" s="20">
        <f t="shared" si="1"/>
        <v>60</v>
      </c>
      <c r="BI8" s="20">
        <f t="shared" si="1"/>
        <v>61</v>
      </c>
      <c r="BJ8" s="20">
        <f t="shared" si="1"/>
        <v>62</v>
      </c>
      <c r="BK8" s="20">
        <f t="shared" si="1"/>
        <v>63</v>
      </c>
      <c r="BL8" s="20">
        <f t="shared" si="1"/>
        <v>64</v>
      </c>
      <c r="BM8" s="20">
        <f t="shared" si="1"/>
        <v>65</v>
      </c>
      <c r="BN8" s="20">
        <f t="shared" si="1"/>
        <v>66</v>
      </c>
      <c r="BO8" s="20">
        <f t="shared" si="1"/>
        <v>67</v>
      </c>
      <c r="BP8" s="20">
        <f t="shared" si="1"/>
        <v>68</v>
      </c>
      <c r="BQ8" s="20">
        <f t="shared" si="1"/>
        <v>69</v>
      </c>
      <c r="BR8" s="20">
        <f t="shared" si="1"/>
        <v>70</v>
      </c>
      <c r="BS8" s="20">
        <f t="shared" si="1"/>
        <v>71</v>
      </c>
      <c r="BT8" s="20">
        <f t="shared" si="1"/>
        <v>72</v>
      </c>
      <c r="BU8" s="20">
        <f t="shared" si="1"/>
        <v>73</v>
      </c>
      <c r="BV8" s="20">
        <f t="shared" si="1"/>
        <v>74</v>
      </c>
      <c r="BW8" s="20">
        <f t="shared" si="1"/>
        <v>75</v>
      </c>
      <c r="BX8" s="20">
        <f t="shared" si="1"/>
        <v>76</v>
      </c>
      <c r="BY8" s="20">
        <f t="shared" si="1"/>
        <v>77</v>
      </c>
      <c r="BZ8" s="20">
        <f t="shared" si="1"/>
        <v>78</v>
      </c>
      <c r="CA8" s="20">
        <v>72</v>
      </c>
      <c r="CB8" s="20">
        <v>73</v>
      </c>
      <c r="CC8" s="20">
        <v>74</v>
      </c>
      <c r="CD8" s="20">
        <v>75</v>
      </c>
      <c r="CE8" s="20">
        <v>76</v>
      </c>
      <c r="CF8" s="20">
        <v>77</v>
      </c>
      <c r="CG8" s="20">
        <v>78</v>
      </c>
      <c r="CH8" s="20">
        <v>79</v>
      </c>
      <c r="CI8" s="20">
        <f aca="true" t="shared" si="2" ref="CI8:DK8">CH8+1</f>
        <v>80</v>
      </c>
      <c r="CJ8" s="20">
        <f t="shared" si="2"/>
        <v>81</v>
      </c>
      <c r="CK8" s="20">
        <f t="shared" si="2"/>
        <v>82</v>
      </c>
      <c r="CL8" s="20">
        <f t="shared" si="2"/>
        <v>83</v>
      </c>
      <c r="CM8" s="20">
        <f t="shared" si="2"/>
        <v>84</v>
      </c>
      <c r="CN8" s="20">
        <f t="shared" si="2"/>
        <v>85</v>
      </c>
      <c r="CO8" s="20">
        <f t="shared" si="2"/>
        <v>86</v>
      </c>
      <c r="CP8" s="20">
        <f t="shared" si="2"/>
        <v>87</v>
      </c>
      <c r="CQ8" s="20">
        <f t="shared" si="2"/>
        <v>88</v>
      </c>
      <c r="CR8" s="20">
        <f t="shared" si="2"/>
        <v>89</v>
      </c>
      <c r="CS8" s="20">
        <f t="shared" si="2"/>
        <v>90</v>
      </c>
      <c r="CT8" s="20">
        <f t="shared" si="2"/>
        <v>91</v>
      </c>
      <c r="CU8" s="20">
        <f t="shared" si="2"/>
        <v>92</v>
      </c>
      <c r="CV8" s="20">
        <f t="shared" si="2"/>
        <v>93</v>
      </c>
      <c r="CW8" s="20">
        <f t="shared" si="2"/>
        <v>94</v>
      </c>
      <c r="CX8" s="20">
        <f t="shared" si="2"/>
        <v>95</v>
      </c>
      <c r="CY8" s="20">
        <f t="shared" si="2"/>
        <v>96</v>
      </c>
      <c r="CZ8" s="20">
        <f t="shared" si="2"/>
        <v>97</v>
      </c>
      <c r="DA8" s="20">
        <f t="shared" si="2"/>
        <v>98</v>
      </c>
      <c r="DB8" s="20">
        <f t="shared" si="2"/>
        <v>99</v>
      </c>
      <c r="DC8" s="20">
        <f t="shared" si="2"/>
        <v>100</v>
      </c>
      <c r="DD8" s="20">
        <f t="shared" si="2"/>
        <v>101</v>
      </c>
      <c r="DE8" s="20">
        <f t="shared" si="2"/>
        <v>102</v>
      </c>
      <c r="DF8" s="20">
        <f t="shared" si="2"/>
        <v>103</v>
      </c>
      <c r="DG8" s="20">
        <f t="shared" si="2"/>
        <v>104</v>
      </c>
      <c r="DH8" s="20">
        <f t="shared" si="2"/>
        <v>105</v>
      </c>
      <c r="DI8" s="20">
        <f t="shared" si="2"/>
        <v>106</v>
      </c>
      <c r="DJ8" s="20">
        <f t="shared" si="2"/>
        <v>107</v>
      </c>
      <c r="DK8" s="20">
        <f t="shared" si="2"/>
        <v>108</v>
      </c>
    </row>
    <row r="9" spans="1:115" s="29" customFormat="1" ht="23.25" customHeight="1" thickBot="1">
      <c r="A9" s="37" t="s">
        <v>48</v>
      </c>
      <c r="B9" s="38">
        <f>SUM('Приложение 2'!C17+'Приложение 3'!C20+'Приложение 4'!C11)</f>
        <v>702.21</v>
      </c>
      <c r="C9" s="38">
        <f>SUM('Приложение 2'!D17+'Приложение 3'!D20+'Приложение 4'!D11)</f>
        <v>647.36</v>
      </c>
      <c r="D9" s="39">
        <f>SUM('Приложение 2'!E17+'Приложение 3'!E20+'Приложение 4'!E11)</f>
        <v>595</v>
      </c>
      <c r="E9" s="40">
        <f>SUM('Приложение 2'!F17*'Приложение 2'!D17+'Приложение 3'!F20*'Приложение 3'!D20+'Приложение 4'!F11*'Приложение 4'!D11)/C9</f>
        <v>23314.489773850717</v>
      </c>
      <c r="F9" s="40">
        <f>SUM('Приложение 2'!G17*'Приложение 2'!E17+'Приложение 3'!G20*'Приложение 3'!E20+'Приложение 4'!G11*'Приложение 4'!E11)/D9</f>
        <v>25366.164873949576</v>
      </c>
      <c r="G9" s="38">
        <f>SUM('Приложение 2'!C17)</f>
        <v>458.31000000000006</v>
      </c>
      <c r="H9" s="38">
        <f>SUM('Приложение 2'!D17)</f>
        <v>416.21000000000004</v>
      </c>
      <c r="I9" s="40">
        <f>SUM('Приложение 2'!E17)</f>
        <v>367</v>
      </c>
      <c r="J9" s="40">
        <f>SUM('Приложение 2'!F17)</f>
        <v>23122.32574902092</v>
      </c>
      <c r="K9" s="40">
        <f>SUM('Приложение 2'!G17)</f>
        <v>26222.733514986376</v>
      </c>
      <c r="L9" s="40">
        <f>SUM('Приложение 2'!H17)</f>
        <v>359.8</v>
      </c>
      <c r="M9" s="40">
        <f>SUM('Приложение 2'!I17)</f>
        <v>27715.48382434686</v>
      </c>
      <c r="N9" s="38">
        <f>SUM('Приложение 2'!J17)</f>
        <v>8</v>
      </c>
      <c r="O9" s="38">
        <f>SUM('Приложение 2'!K17)</f>
        <v>8</v>
      </c>
      <c r="P9" s="40">
        <f>SUM('Приложение 2'!L17)</f>
        <v>48442.4525</v>
      </c>
      <c r="Q9" s="40">
        <f>SUM('Приложение 2'!M17)</f>
        <v>59210.45000000001</v>
      </c>
      <c r="R9" s="41">
        <f>SUM('Приложение 2'!P17)</f>
        <v>13.1</v>
      </c>
      <c r="S9" s="41">
        <f>SUM('Приложение 2'!Q17)</f>
        <v>9.95</v>
      </c>
      <c r="T9" s="42">
        <f>SUM('Приложение 2'!R17)</f>
        <v>10</v>
      </c>
      <c r="U9" s="42">
        <f>SUM('Приложение 2'!S17)</f>
        <v>42632.32663316584</v>
      </c>
      <c r="V9" s="42">
        <f>SUM('Приложение 2'!T17)</f>
        <v>44965.23</v>
      </c>
      <c r="W9" s="38">
        <f>SUM('Приложение 2'!W17)</f>
        <v>242.77999999999997</v>
      </c>
      <c r="X9" s="38">
        <f>SUM('Приложение 2'!X17)</f>
        <v>231.94</v>
      </c>
      <c r="Y9" s="40">
        <f>SUM('Приложение 2'!Y17)</f>
        <v>176</v>
      </c>
      <c r="Z9" s="40">
        <f>SUM('Приложение 2'!Z17)</f>
        <v>22351.18737604553</v>
      </c>
      <c r="AA9" s="40">
        <f>SUM('Приложение 2'!AA17)</f>
        <v>29455.309090909093</v>
      </c>
      <c r="AB9" s="40">
        <f>SUM('Приложение 2'!AB17)</f>
        <v>168</v>
      </c>
      <c r="AC9" s="40">
        <f>SUM('Приложение 2'!AC17)</f>
        <v>32130.657976190476</v>
      </c>
      <c r="AD9" s="38">
        <f>SUM('Приложение 2'!AD17)</f>
        <v>212.24</v>
      </c>
      <c r="AE9" s="38">
        <f>SUM('Приложение 2'!AE17)</f>
        <v>209.90999999999997</v>
      </c>
      <c r="AF9" s="40">
        <f>SUM('Приложение 2'!AF17)</f>
        <v>161</v>
      </c>
      <c r="AG9" s="40">
        <f>SUM('Приложение 2'!AG17)</f>
        <v>22714.232766423713</v>
      </c>
      <c r="AH9" s="40">
        <f>SUM('Приложение 2'!AH17)</f>
        <v>29614.562732919258</v>
      </c>
      <c r="AI9" s="40">
        <f>SUM('Приложение 2'!AI17)</f>
        <v>152.4</v>
      </c>
      <c r="AJ9" s="40">
        <f>SUM('Приложение 2'!AJ17)</f>
        <v>31953.461679790027</v>
      </c>
      <c r="AK9" s="38">
        <f>SUM('Приложение 2'!AK17)</f>
        <v>3.89</v>
      </c>
      <c r="AL9" s="38">
        <f>SUM('Приложение 2'!AL17)</f>
        <v>1.6199999999999999</v>
      </c>
      <c r="AM9" s="40">
        <f>SUM('Приложение 2'!AM17)</f>
        <v>2.17</v>
      </c>
      <c r="AN9" s="40">
        <f>SUM('Приложение 2'!AN17)</f>
        <v>23542.458024691357</v>
      </c>
      <c r="AO9" s="40">
        <f>SUM('Приложение 2'!AO17)</f>
        <v>17575.475576036868</v>
      </c>
      <c r="AP9" s="40">
        <f>SUM('Приложение 2'!AP17)</f>
        <v>2.17</v>
      </c>
      <c r="AQ9" s="40">
        <f>SUM('Приложение 2'!AQ17)</f>
        <v>17575.475576036868</v>
      </c>
      <c r="AR9" s="38">
        <f>SUM('Приложение 2'!AR17)</f>
        <v>13.650000000000002</v>
      </c>
      <c r="AS9" s="38">
        <f>SUM('Приложение 2'!AS17)</f>
        <v>13.650000000000002</v>
      </c>
      <c r="AT9" s="38">
        <f>SUM('Приложение 2'!AT17)</f>
        <v>13</v>
      </c>
      <c r="AU9" s="38">
        <f>SUM('Приложение 2'!AU17)</f>
        <v>18631.304029304025</v>
      </c>
      <c r="AV9" s="38">
        <f>SUM('Приложение 2'!AV17)</f>
        <v>19562.86923076923</v>
      </c>
      <c r="AW9" s="38">
        <f>SUM('Приложение 2'!AW17)</f>
        <v>13.4</v>
      </c>
      <c r="AX9" s="38">
        <f>SUM('Приложение 2'!AX17)</f>
        <v>18978.88208955224</v>
      </c>
      <c r="AY9" s="38">
        <f>SUM('Приложение 3'!C20)</f>
        <v>169.50000000000003</v>
      </c>
      <c r="AZ9" s="38">
        <f>SUM('Приложение 3'!D20)</f>
        <v>164.25000000000003</v>
      </c>
      <c r="BA9" s="40">
        <f>SUM('Приложение 3'!E20)</f>
        <v>168</v>
      </c>
      <c r="BB9" s="40">
        <f>SUM('Приложение 3'!F20)</f>
        <v>23813.892846270923</v>
      </c>
      <c r="BC9" s="40">
        <f>SUM('Приложение 3'!G20)</f>
        <v>23282.332738095236</v>
      </c>
      <c r="BD9" s="38">
        <f>SUM('Приложение 3'!H20)</f>
        <v>4.3</v>
      </c>
      <c r="BE9" s="40">
        <f>SUM('Приложение 3'!I20)</f>
        <v>4.3</v>
      </c>
      <c r="BF9" s="40">
        <f>SUM('Приложение 3'!J20)</f>
        <v>33490.909302325585</v>
      </c>
      <c r="BG9" s="40">
        <f>SUM('Приложение 3'!K20)</f>
        <v>33490.909302325585</v>
      </c>
      <c r="BH9" s="38">
        <v>0</v>
      </c>
      <c r="BI9" s="38">
        <v>0</v>
      </c>
      <c r="BJ9" s="38">
        <f>SUM('Приложение 3'!N20)</f>
        <v>0</v>
      </c>
      <c r="BK9" s="38">
        <f>SUM('Приложение 3'!O20)</f>
        <v>0</v>
      </c>
      <c r="BL9" s="38">
        <f>SUM('Приложение 3'!P20)</f>
        <v>0</v>
      </c>
      <c r="BM9" s="38">
        <f>SUM('Приложение 3'!U20)</f>
        <v>86.14999999999999</v>
      </c>
      <c r="BN9" s="38">
        <f>SUM('Приложение 3'!V20)</f>
        <v>84.39999999999999</v>
      </c>
      <c r="BO9" s="40">
        <f>SUM('Приложение 3'!W20)</f>
        <v>87</v>
      </c>
      <c r="BP9" s="40">
        <f>SUM('Приложение 3'!X20)</f>
        <v>27594.061611374414</v>
      </c>
      <c r="BQ9" s="40">
        <f>SUM('Приложение 3'!Y20)</f>
        <v>26769.411494252876</v>
      </c>
      <c r="BR9" s="40">
        <f>SUM('Приложение 3'!Z20)</f>
        <v>78.1</v>
      </c>
      <c r="BS9" s="40">
        <f>SUM('Приложение 3'!AA20)</f>
        <v>31070.887708066584</v>
      </c>
      <c r="BT9" s="38">
        <f>SUM('Приложение 3'!AB20)</f>
        <v>63.14999999999999</v>
      </c>
      <c r="BU9" s="38">
        <f>SUM('Приложение 3'!AC20)</f>
        <v>62.64999999999999</v>
      </c>
      <c r="BV9" s="40">
        <f>SUM('Приложение 3'!AD20)</f>
        <v>65</v>
      </c>
      <c r="BW9" s="40">
        <f>SUM('Приложение 3'!AE20)</f>
        <v>27633.4748603352</v>
      </c>
      <c r="BX9" s="40">
        <f>SUM('Приложение 3'!AF20)</f>
        <v>26634.418461538466</v>
      </c>
      <c r="BY9" s="40">
        <f>SUM('Приложение 3'!AG20)</f>
        <v>60.599999999999994</v>
      </c>
      <c r="BZ9" s="40">
        <f>SUM('Приложение 3'!AH20)</f>
        <v>29953.011881188122</v>
      </c>
      <c r="CA9" s="38">
        <f>SUM('Приложение 3'!AI20)</f>
        <v>30.900000000000002</v>
      </c>
      <c r="CB9" s="38">
        <f>SUM('Приложение 3'!AJ20)</f>
        <v>29.900000000000002</v>
      </c>
      <c r="CC9" s="40">
        <f>SUM('Приложение 3'!AK20)</f>
        <v>29</v>
      </c>
      <c r="CD9" s="40">
        <f>SUM('Приложение 3'!AL20)</f>
        <v>17400.809364548495</v>
      </c>
      <c r="CE9" s="40">
        <f>SUM('Приложение 3'!AM20)</f>
        <v>17940.834482758622</v>
      </c>
      <c r="CF9" s="40">
        <f>SUM('Приложение 3'!AN20)</f>
        <v>29.2</v>
      </c>
      <c r="CG9" s="40">
        <f>SUM('Приложение 3'!AO20)</f>
        <v>17817.94794520548</v>
      </c>
      <c r="CH9" s="38">
        <f>SUM('Приложение 4'!C11)</f>
        <v>74.4</v>
      </c>
      <c r="CI9" s="38">
        <f>SUM('Приложение 4'!D11)</f>
        <v>66.9</v>
      </c>
      <c r="CJ9" s="40">
        <f>SUM('Приложение 4'!E11)</f>
        <v>60</v>
      </c>
      <c r="CK9" s="40">
        <f>SUM('Приложение 4'!F11)</f>
        <v>23283.901345291477</v>
      </c>
      <c r="CL9" s="40">
        <f>SUM('Приложение 4'!G11)</f>
        <v>25961.55</v>
      </c>
      <c r="CM9" s="38">
        <f>SUM('Приложение 4'!H11)</f>
        <v>2</v>
      </c>
      <c r="CN9" s="40">
        <f>SUM('Приложение 4'!I11)</f>
        <v>2</v>
      </c>
      <c r="CO9" s="40">
        <f>SUM('Приложение 4'!J11)</f>
        <v>38270.85</v>
      </c>
      <c r="CP9" s="40">
        <f>SUM('Приложение 4'!K11)</f>
        <v>38270.85</v>
      </c>
      <c r="CQ9" s="38">
        <f>SUM('Приложение 4'!L11)</f>
        <v>3.25</v>
      </c>
      <c r="CR9" s="38">
        <f>SUM('Приложение 4'!M11)</f>
        <v>3.25</v>
      </c>
      <c r="CS9" s="40">
        <f>SUM('Приложение 4'!N11)</f>
        <v>3.7</v>
      </c>
      <c r="CT9" s="40">
        <f>SUM('Приложение 4'!O11)</f>
        <v>38107.516923076924</v>
      </c>
      <c r="CU9" s="40">
        <f>SUM('Приложение 4'!P11)</f>
        <v>33472.818918918914</v>
      </c>
      <c r="CV9" s="38">
        <f>SUM('Приложение 4'!Q11)</f>
        <v>33.65</v>
      </c>
      <c r="CW9" s="38">
        <f>SUM('Приложение 4'!R11)</f>
        <v>33.65</v>
      </c>
      <c r="CX9" s="40">
        <f>SUM('Приложение 4'!S11)</f>
        <v>26</v>
      </c>
      <c r="CY9" s="40">
        <f>SUM('Приложение 4'!T11)</f>
        <v>24488.897473997025</v>
      </c>
      <c r="CZ9" s="40">
        <f>SUM('Приложение 4'!U11)</f>
        <v>31694.28461538461</v>
      </c>
      <c r="DA9" s="40">
        <f>SUM('Приложение 4'!V11)</f>
        <v>23.799999999999997</v>
      </c>
      <c r="DB9" s="40">
        <f>SUM('Приложение 4'!W11)</f>
        <v>34623.99159663866</v>
      </c>
      <c r="DC9" s="39">
        <v>0</v>
      </c>
      <c r="DD9" s="39">
        <v>0</v>
      </c>
      <c r="DE9" s="38">
        <f>SUM('Приложение 4'!Z11)</f>
        <v>0</v>
      </c>
      <c r="DF9" s="38">
        <f>SUM('Приложение 4'!AA11)</f>
        <v>0</v>
      </c>
      <c r="DG9" s="40">
        <f>SUM('Приложение 4'!AB11)</f>
        <v>0</v>
      </c>
      <c r="DH9" s="40">
        <f>SUM('Приложение 4'!AC11)</f>
        <v>0</v>
      </c>
      <c r="DI9" s="40">
        <f>SUM('Приложение 4'!AD11)</f>
        <v>0</v>
      </c>
      <c r="DJ9" s="40">
        <f>SUM('Приложение 4'!AE11)</f>
        <v>0</v>
      </c>
      <c r="DK9" s="40">
        <f>SUM('Приложение 4'!AF11)</f>
        <v>0</v>
      </c>
    </row>
    <row r="10" spans="1:109" ht="17.25" customHeight="1">
      <c r="A10" s="3"/>
      <c r="B10" s="3"/>
      <c r="C10" s="6"/>
      <c r="D10" s="6"/>
      <c r="E10" s="6"/>
      <c r="F10" s="6"/>
      <c r="G10" s="3"/>
      <c r="H10" s="6"/>
      <c r="I10" s="6"/>
      <c r="J10" s="6"/>
      <c r="K10" s="6"/>
      <c r="L10" s="6"/>
      <c r="M10" s="6"/>
      <c r="N10" s="6"/>
      <c r="O10" s="6"/>
      <c r="P10" s="6"/>
      <c r="Q10" s="6"/>
      <c r="R10" s="3"/>
      <c r="S10" s="6"/>
      <c r="T10" s="6"/>
      <c r="U10" s="6"/>
      <c r="V10" s="6"/>
      <c r="W10" s="3"/>
      <c r="X10" s="6"/>
      <c r="Y10" s="6"/>
      <c r="Z10" s="6"/>
      <c r="AA10" s="6"/>
      <c r="AB10" s="6"/>
      <c r="AC10" s="6"/>
      <c r="AD10" s="3"/>
      <c r="AE10" s="6"/>
      <c r="AF10" s="6"/>
      <c r="AG10" s="6"/>
      <c r="AH10" s="6"/>
      <c r="AI10" s="6"/>
      <c r="AJ10" s="6"/>
      <c r="AK10" s="3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3"/>
      <c r="AZ10" s="6"/>
      <c r="BA10" s="6"/>
      <c r="BB10" s="6"/>
      <c r="BC10" s="6"/>
      <c r="BD10" s="6"/>
      <c r="BE10" s="6"/>
      <c r="BF10" s="6"/>
      <c r="BG10" s="6"/>
      <c r="BH10" s="3"/>
      <c r="BI10" s="6"/>
      <c r="BJ10" s="6"/>
      <c r="BK10" s="6"/>
      <c r="BL10" s="6"/>
      <c r="BM10" s="3"/>
      <c r="BN10" s="6"/>
      <c r="BO10" s="6"/>
      <c r="BP10" s="6"/>
      <c r="BQ10" s="6"/>
      <c r="BR10" s="6"/>
      <c r="BS10" s="6"/>
      <c r="BT10" s="3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3"/>
      <c r="CI10" s="6"/>
      <c r="CJ10" s="6"/>
      <c r="CK10" s="6"/>
      <c r="CL10" s="6"/>
      <c r="CM10" s="6"/>
      <c r="CN10" s="6"/>
      <c r="CO10" s="6"/>
      <c r="CP10" s="6"/>
      <c r="CQ10" s="3"/>
      <c r="CR10" s="6"/>
      <c r="CS10" s="6"/>
      <c r="CT10" s="6"/>
      <c r="CU10" s="6"/>
      <c r="CV10" s="3"/>
      <c r="CW10" s="6"/>
      <c r="CX10" s="6"/>
      <c r="CY10" s="6"/>
      <c r="CZ10" s="6"/>
      <c r="DA10" s="6"/>
      <c r="DB10" s="6"/>
      <c r="DE10" s="3"/>
    </row>
    <row r="11" spans="1:109" ht="17.25" customHeight="1">
      <c r="A11" s="3"/>
      <c r="B11" s="3"/>
      <c r="C11" s="6"/>
      <c r="D11" s="6"/>
      <c r="E11" s="6"/>
      <c r="F11" s="6"/>
      <c r="G11" s="3"/>
      <c r="H11" s="6"/>
      <c r="I11" s="6"/>
      <c r="J11" s="6"/>
      <c r="K11" s="6"/>
      <c r="L11" s="6"/>
      <c r="M11" s="6"/>
      <c r="N11" s="6"/>
      <c r="O11" s="6"/>
      <c r="P11" s="6"/>
      <c r="Q11" s="6"/>
      <c r="R11" s="3"/>
      <c r="S11" s="6"/>
      <c r="T11" s="6"/>
      <c r="U11" s="6"/>
      <c r="V11" s="6"/>
      <c r="W11" s="3"/>
      <c r="X11" s="6"/>
      <c r="Y11" s="6"/>
      <c r="Z11" s="6"/>
      <c r="AA11" s="6"/>
      <c r="AB11" s="6"/>
      <c r="AC11" s="6"/>
      <c r="AD11" s="3"/>
      <c r="AE11" s="6"/>
      <c r="AF11" s="6"/>
      <c r="AG11" s="6"/>
      <c r="AH11" s="6"/>
      <c r="AI11" s="6"/>
      <c r="AJ11" s="6"/>
      <c r="AK11" s="3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3"/>
      <c r="AZ11" s="6"/>
      <c r="BA11" s="6"/>
      <c r="BB11" s="6"/>
      <c r="BC11" s="6"/>
      <c r="BD11" s="6"/>
      <c r="BE11" s="6"/>
      <c r="BF11" s="6"/>
      <c r="BG11" s="6"/>
      <c r="BH11" s="3"/>
      <c r="BI11" s="6"/>
      <c r="BJ11" s="6"/>
      <c r="BK11" s="6"/>
      <c r="BL11" s="6"/>
      <c r="BM11" s="3"/>
      <c r="BN11" s="6"/>
      <c r="BO11" s="6"/>
      <c r="BP11" s="6"/>
      <c r="BQ11" s="6"/>
      <c r="BR11" s="6"/>
      <c r="BS11" s="6"/>
      <c r="BT11" s="3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3"/>
      <c r="CI11" s="6"/>
      <c r="CJ11" s="6"/>
      <c r="CK11" s="6"/>
      <c r="CL11" s="6"/>
      <c r="CM11" s="6"/>
      <c r="CN11" s="6"/>
      <c r="CO11" s="6"/>
      <c r="CP11" s="6"/>
      <c r="CQ11" s="3"/>
      <c r="CR11" s="6"/>
      <c r="CS11" s="6"/>
      <c r="CT11" s="6"/>
      <c r="CU11" s="6"/>
      <c r="CV11" s="3"/>
      <c r="CW11" s="6"/>
      <c r="CX11" s="6"/>
      <c r="CY11" s="6"/>
      <c r="CZ11" s="6"/>
      <c r="DA11" s="6"/>
      <c r="DB11" s="6"/>
      <c r="DE11" s="3"/>
    </row>
    <row r="12" spans="1:109" ht="18.75" customHeight="1">
      <c r="A12" s="3" t="s">
        <v>0</v>
      </c>
      <c r="B12" s="3"/>
      <c r="C12" s="93" t="s">
        <v>81</v>
      </c>
      <c r="D12" s="93"/>
      <c r="E12" s="93"/>
      <c r="F12" s="6"/>
      <c r="G12" s="3"/>
      <c r="H12" s="6"/>
      <c r="I12" s="6"/>
      <c r="J12" s="6"/>
      <c r="K12" s="6"/>
      <c r="L12" s="6"/>
      <c r="M12" s="6"/>
      <c r="N12" s="6"/>
      <c r="O12" s="6"/>
      <c r="P12" s="6"/>
      <c r="Q12" s="6"/>
      <c r="R12" s="3"/>
      <c r="S12" s="6"/>
      <c r="T12" s="6"/>
      <c r="U12" s="6"/>
      <c r="V12" s="6"/>
      <c r="W12" s="3"/>
      <c r="X12" s="6"/>
      <c r="Y12" s="6"/>
      <c r="Z12" s="6"/>
      <c r="AA12" s="6"/>
      <c r="AB12" s="6"/>
      <c r="AC12" s="6"/>
      <c r="AD12" s="3"/>
      <c r="AE12" s="6"/>
      <c r="AF12" s="6"/>
      <c r="AG12" s="6"/>
      <c r="AH12" s="6"/>
      <c r="AI12" s="6"/>
      <c r="AJ12" s="6"/>
      <c r="AK12" s="3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3"/>
      <c r="AZ12" s="6"/>
      <c r="BA12" s="6"/>
      <c r="BB12" s="6"/>
      <c r="BC12" s="6"/>
      <c r="BD12" s="6"/>
      <c r="BE12" s="6"/>
      <c r="BF12" s="6"/>
      <c r="BG12" s="6"/>
      <c r="BH12" s="3"/>
      <c r="BI12" s="6"/>
      <c r="BJ12" s="6"/>
      <c r="BK12" s="6"/>
      <c r="BL12" s="6"/>
      <c r="BM12" s="3"/>
      <c r="BN12" s="6"/>
      <c r="BO12" s="6"/>
      <c r="BP12" s="6"/>
      <c r="BQ12" s="6"/>
      <c r="BR12" s="6"/>
      <c r="BS12" s="6"/>
      <c r="BT12" s="3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3"/>
      <c r="CI12" s="6"/>
      <c r="CJ12" s="6"/>
      <c r="CK12" s="6"/>
      <c r="CL12" s="6"/>
      <c r="CM12" s="6"/>
      <c r="CN12" s="6"/>
      <c r="CO12" s="6"/>
      <c r="CP12" s="6"/>
      <c r="CQ12" s="3"/>
      <c r="CR12" s="6"/>
      <c r="CS12" s="6"/>
      <c r="CT12" s="6"/>
      <c r="CU12" s="6"/>
      <c r="CV12" s="3"/>
      <c r="CW12" s="6"/>
      <c r="CX12" s="6"/>
      <c r="CY12" s="6"/>
      <c r="CZ12" s="6"/>
      <c r="DA12" s="6"/>
      <c r="DB12" s="6"/>
      <c r="DE12" s="3"/>
    </row>
    <row r="13" spans="1:109" ht="15.75">
      <c r="A13" s="3" t="s">
        <v>87</v>
      </c>
      <c r="B13" s="3"/>
      <c r="C13" s="6" t="s">
        <v>84</v>
      </c>
      <c r="D13" s="6"/>
      <c r="E13" s="6"/>
      <c r="F13" s="6"/>
      <c r="G13" s="3"/>
      <c r="H13" s="6"/>
      <c r="I13" s="6"/>
      <c r="J13" s="6"/>
      <c r="K13" s="6"/>
      <c r="L13" s="6"/>
      <c r="M13" s="6"/>
      <c r="N13" s="6"/>
      <c r="O13" s="6"/>
      <c r="P13" s="6"/>
      <c r="Q13" s="6"/>
      <c r="R13" s="3"/>
      <c r="S13" s="6"/>
      <c r="T13" s="6"/>
      <c r="U13" s="6"/>
      <c r="V13" s="6"/>
      <c r="W13" s="3"/>
      <c r="X13" s="6"/>
      <c r="Y13" s="6"/>
      <c r="Z13" s="6"/>
      <c r="AA13" s="6"/>
      <c r="AB13" s="6"/>
      <c r="AC13" s="6"/>
      <c r="AD13" s="3"/>
      <c r="AE13" s="6"/>
      <c r="AF13" s="6"/>
      <c r="AG13" s="6"/>
      <c r="AH13" s="6"/>
      <c r="AI13" s="6"/>
      <c r="AJ13" s="6"/>
      <c r="AK13" s="3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3"/>
      <c r="AZ13" s="6"/>
      <c r="BA13" s="6"/>
      <c r="BB13" s="6"/>
      <c r="BC13" s="6"/>
      <c r="BD13" s="6"/>
      <c r="BE13" s="6"/>
      <c r="BF13" s="6"/>
      <c r="BG13" s="6"/>
      <c r="BH13" s="3"/>
      <c r="BI13" s="6"/>
      <c r="BJ13" s="6"/>
      <c r="BK13" s="6"/>
      <c r="BL13" s="6"/>
      <c r="BM13" s="3"/>
      <c r="BN13" s="6"/>
      <c r="BO13" s="6"/>
      <c r="BP13" s="6"/>
      <c r="BQ13" s="6"/>
      <c r="BR13" s="6"/>
      <c r="BS13" s="6"/>
      <c r="BT13" s="3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3"/>
      <c r="CI13" s="22"/>
      <c r="CJ13" s="22"/>
      <c r="CK13" s="22"/>
      <c r="CL13" s="6"/>
      <c r="CM13" s="6"/>
      <c r="CN13" s="6"/>
      <c r="CO13" s="6"/>
      <c r="CP13" s="6"/>
      <c r="CQ13" s="3"/>
      <c r="CR13" s="6"/>
      <c r="CS13" s="6"/>
      <c r="CT13" s="6"/>
      <c r="CU13" s="6"/>
      <c r="CV13" s="3"/>
      <c r="CW13" s="6"/>
      <c r="CX13" s="6"/>
      <c r="CY13" s="6"/>
      <c r="CZ13" s="6"/>
      <c r="DA13" s="6"/>
      <c r="DB13" s="6"/>
      <c r="DE13" s="3"/>
    </row>
    <row r="14" spans="1:109" ht="18" customHeight="1">
      <c r="A14" s="2"/>
      <c r="B14" s="2"/>
      <c r="C14" s="2"/>
      <c r="D14" s="2"/>
      <c r="E14" s="2"/>
      <c r="F14" s="2"/>
      <c r="G14" s="2"/>
      <c r="R14" s="2"/>
      <c r="W14" s="2"/>
      <c r="AD14" s="2"/>
      <c r="AY14" s="2"/>
      <c r="BH14" s="2"/>
      <c r="BM14" s="2"/>
      <c r="BT14" s="2"/>
      <c r="CH14" s="2"/>
      <c r="CQ14" s="2"/>
      <c r="CV14" s="2"/>
      <c r="DE14" s="2"/>
    </row>
    <row r="15" spans="1:109" ht="12.75">
      <c r="A15" s="4"/>
      <c r="B15" s="4"/>
      <c r="C15" s="4"/>
      <c r="D15" s="4"/>
      <c r="E15" s="4"/>
      <c r="G15" s="4"/>
      <c r="R15" s="4"/>
      <c r="W15" s="4"/>
      <c r="AD15" s="4"/>
      <c r="AY15" s="4"/>
      <c r="BH15" s="4"/>
      <c r="BM15" s="4"/>
      <c r="BT15" s="4"/>
      <c r="CH15" s="4"/>
      <c r="CQ15" s="4"/>
      <c r="CV15" s="4"/>
      <c r="DE15" s="4"/>
    </row>
    <row r="16" spans="1:109" ht="15.75">
      <c r="A16" s="23"/>
      <c r="B16" s="23"/>
      <c r="G16" s="23"/>
      <c r="R16" s="23"/>
      <c r="W16" s="23"/>
      <c r="AD16" s="23"/>
      <c r="AY16" s="23"/>
      <c r="BH16" s="23"/>
      <c r="BM16" s="23"/>
      <c r="BT16" s="23"/>
      <c r="CH16" s="23"/>
      <c r="CQ16" s="23"/>
      <c r="CV16" s="23"/>
      <c r="DE16" s="23"/>
    </row>
    <row r="17" spans="1:109" ht="15">
      <c r="A17" s="24"/>
      <c r="B17" s="24"/>
      <c r="G17" s="24"/>
      <c r="R17" s="24"/>
      <c r="W17" s="24"/>
      <c r="AD17" s="24"/>
      <c r="AY17" s="24"/>
      <c r="BH17" s="24"/>
      <c r="BM17" s="24"/>
      <c r="BT17" s="24"/>
      <c r="CH17" s="24"/>
      <c r="CQ17" s="24"/>
      <c r="CV17" s="24"/>
      <c r="DE17" s="24"/>
    </row>
  </sheetData>
  <sheetProtection/>
  <mergeCells count="109">
    <mergeCell ref="C12:E12"/>
    <mergeCell ref="CA5:CG5"/>
    <mergeCell ref="CA6:CA7"/>
    <mergeCell ref="CB6:CB7"/>
    <mergeCell ref="CC6:CC7"/>
    <mergeCell ref="CD6:CE6"/>
    <mergeCell ref="CF6:CG6"/>
    <mergeCell ref="AK5:AQ5"/>
    <mergeCell ref="AK6:AK7"/>
    <mergeCell ref="AL6:AL7"/>
    <mergeCell ref="AR5:AX5"/>
    <mergeCell ref="AR6:AR7"/>
    <mergeCell ref="AS6:AS7"/>
    <mergeCell ref="AT6:AT7"/>
    <mergeCell ref="AU6:AV6"/>
    <mergeCell ref="AW6:AX6"/>
    <mergeCell ref="L6:M6"/>
    <mergeCell ref="G5:M5"/>
    <mergeCell ref="R5:V5"/>
    <mergeCell ref="R6:R7"/>
    <mergeCell ref="W5:AC5"/>
    <mergeCell ref="AD6:AD7"/>
    <mergeCell ref="AD5:AJ5"/>
    <mergeCell ref="AM6:AM7"/>
    <mergeCell ref="CQ5:CU5"/>
    <mergeCell ref="DJ6:DK6"/>
    <mergeCell ref="CM6:CM7"/>
    <mergeCell ref="CQ6:CQ7"/>
    <mergeCell ref="CR6:CR7"/>
    <mergeCell ref="CS6:CS7"/>
    <mergeCell ref="CT6:CU6"/>
    <mergeCell ref="BI6:BI7"/>
    <mergeCell ref="CH5:CL5"/>
    <mergeCell ref="BO6:BO7"/>
    <mergeCell ref="BU6:BU7"/>
    <mergeCell ref="BK6:BL6"/>
    <mergeCell ref="CI6:CI7"/>
    <mergeCell ref="AN6:AO6"/>
    <mergeCell ref="AP6:AQ6"/>
    <mergeCell ref="CW6:CW7"/>
    <mergeCell ref="CX6:CX7"/>
    <mergeCell ref="DA6:DB6"/>
    <mergeCell ref="DF6:DF7"/>
    <mergeCell ref="DG6:DG7"/>
    <mergeCell ref="B5:F5"/>
    <mergeCell ref="B6:B7"/>
    <mergeCell ref="G6:G7"/>
    <mergeCell ref="E6:F6"/>
    <mergeCell ref="J6:K6"/>
    <mergeCell ref="BA6:BA7"/>
    <mergeCell ref="BV6:BV7"/>
    <mergeCell ref="BM6:BM7"/>
    <mergeCell ref="DC5:DD5"/>
    <mergeCell ref="DC6:DC7"/>
    <mergeCell ref="DD6:DD7"/>
    <mergeCell ref="CV6:CV7"/>
    <mergeCell ref="BT6:BT7"/>
    <mergeCell ref="BT5:BZ5"/>
    <mergeCell ref="CV5:DB5"/>
    <mergeCell ref="CY6:CZ6"/>
    <mergeCell ref="DE5:DK5"/>
    <mergeCell ref="Z6:AA6"/>
    <mergeCell ref="I6:I7"/>
    <mergeCell ref="DH6:DI6"/>
    <mergeCell ref="H6:H7"/>
    <mergeCell ref="Y6:Y7"/>
    <mergeCell ref="AE6:AE7"/>
    <mergeCell ref="AY5:BC5"/>
    <mergeCell ref="AG6:AH6"/>
    <mergeCell ref="AZ6:AZ7"/>
    <mergeCell ref="AI6:AJ6"/>
    <mergeCell ref="AY6:AY7"/>
    <mergeCell ref="DE6:DE7"/>
    <mergeCell ref="BJ6:BJ7"/>
    <mergeCell ref="BH5:BL5"/>
    <mergeCell ref="BH6:BH7"/>
    <mergeCell ref="CJ6:CJ7"/>
    <mergeCell ref="BF6:BG6"/>
    <mergeCell ref="X6:X7"/>
    <mergeCell ref="AB6:AC6"/>
    <mergeCell ref="P6:Q6"/>
    <mergeCell ref="S6:S7"/>
    <mergeCell ref="T6:T7"/>
    <mergeCell ref="U6:V6"/>
    <mergeCell ref="W6:W7"/>
    <mergeCell ref="A2:Q2"/>
    <mergeCell ref="A3:Q3"/>
    <mergeCell ref="BY6:BZ6"/>
    <mergeCell ref="CO6:CP6"/>
    <mergeCell ref="BE6:BE7"/>
    <mergeCell ref="A5:A7"/>
    <mergeCell ref="BB6:BC6"/>
    <mergeCell ref="D6:D7"/>
    <mergeCell ref="C6:C7"/>
    <mergeCell ref="O6:O7"/>
    <mergeCell ref="BD6:BD7"/>
    <mergeCell ref="CH6:CH7"/>
    <mergeCell ref="BM5:BS5"/>
    <mergeCell ref="BR6:BS6"/>
    <mergeCell ref="CK6:CL6"/>
    <mergeCell ref="CN6:CN7"/>
    <mergeCell ref="N6:N7"/>
    <mergeCell ref="BW6:BX6"/>
    <mergeCell ref="AF6:AF7"/>
    <mergeCell ref="BP6:BQ6"/>
    <mergeCell ref="BN6:BN7"/>
    <mergeCell ref="N5:Q5"/>
    <mergeCell ref="BD5:BG5"/>
    <mergeCell ref="CM5:CP5"/>
  </mergeCells>
  <printOptions/>
  <pageMargins left="0" right="0" top="0.7480314960629921" bottom="0.7480314960629921" header="0.31496062992125984" footer="0.31496062992125984"/>
  <pageSetup fitToWidth="3" horizontalDpi="600" verticalDpi="600" orientation="landscape" paperSize="9" scale="24" r:id="rId1"/>
  <colBreaks count="2" manualBreakCount="2">
    <brk id="50" max="12" man="1"/>
    <brk id="85" max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5"/>
  <sheetViews>
    <sheetView tabSelected="1" view="pageBreakPreview" zoomScale="70" zoomScaleNormal="87" zoomScaleSheetLayoutView="7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1" sqref="A11:IV11"/>
    </sheetView>
  </sheetViews>
  <sheetFormatPr defaultColWidth="9.140625" defaultRowHeight="12.75"/>
  <cols>
    <col min="1" max="1" width="33.140625" style="1" customWidth="1"/>
    <col min="2" max="2" width="13.00390625" style="1" customWidth="1"/>
    <col min="3" max="3" width="9.140625" style="1" customWidth="1"/>
    <col min="4" max="4" width="8.8515625" style="1" customWidth="1"/>
    <col min="5" max="5" width="8.00390625" style="1" customWidth="1"/>
    <col min="6" max="6" width="11.140625" style="1" customWidth="1"/>
    <col min="7" max="7" width="10.8515625" style="1" customWidth="1"/>
    <col min="8" max="8" width="9.00390625" style="1" customWidth="1"/>
    <col min="9" max="9" width="11.28125" style="1" customWidth="1"/>
    <col min="10" max="10" width="7.7109375" style="1" customWidth="1"/>
    <col min="11" max="11" width="7.421875" style="1" customWidth="1"/>
    <col min="12" max="12" width="10.7109375" style="1" customWidth="1"/>
    <col min="13" max="13" width="11.00390625" style="1" customWidth="1"/>
    <col min="14" max="14" width="7.00390625" style="1" customWidth="1"/>
    <col min="15" max="15" width="13.8515625" style="1" customWidth="1"/>
    <col min="16" max="16" width="8.140625" style="1" customWidth="1"/>
    <col min="17" max="18" width="8.00390625" style="1" customWidth="1"/>
    <col min="19" max="19" width="10.7109375" style="1" customWidth="1"/>
    <col min="20" max="20" width="11.140625" style="1" customWidth="1"/>
    <col min="21" max="21" width="7.7109375" style="1" customWidth="1"/>
    <col min="22" max="22" width="12.421875" style="1" customWidth="1"/>
    <col min="23" max="23" width="8.7109375" style="1" customWidth="1"/>
    <col min="24" max="24" width="8.8515625" style="1" customWidth="1"/>
    <col min="25" max="25" width="8.140625" style="1" customWidth="1"/>
    <col min="26" max="26" width="10.7109375" style="1" customWidth="1"/>
    <col min="27" max="27" width="11.7109375" style="1" customWidth="1"/>
    <col min="28" max="28" width="8.00390625" style="1" customWidth="1"/>
    <col min="29" max="29" width="11.8515625" style="1" customWidth="1"/>
    <col min="30" max="31" width="8.8515625" style="1" customWidth="1"/>
    <col min="32" max="32" width="7.7109375" style="1" customWidth="1"/>
    <col min="33" max="33" width="10.8515625" style="1" customWidth="1"/>
    <col min="34" max="34" width="11.28125" style="1" customWidth="1"/>
    <col min="35" max="35" width="7.8515625" style="1" customWidth="1"/>
    <col min="36" max="36" width="10.8515625" style="1" customWidth="1"/>
    <col min="37" max="37" width="7.7109375" style="1" customWidth="1"/>
    <col min="38" max="38" width="7.421875" style="1" customWidth="1"/>
    <col min="39" max="39" width="6.8515625" style="1" customWidth="1"/>
    <col min="40" max="41" width="11.421875" style="1" customWidth="1"/>
    <col min="42" max="42" width="7.57421875" style="1" customWidth="1"/>
    <col min="43" max="43" width="10.7109375" style="1" customWidth="1"/>
    <col min="44" max="44" width="9.140625" style="1" customWidth="1"/>
    <col min="45" max="45" width="8.8515625" style="1" customWidth="1"/>
    <col min="46" max="46" width="8.140625" style="1" customWidth="1"/>
    <col min="47" max="47" width="11.00390625" style="1" customWidth="1"/>
    <col min="48" max="48" width="11.140625" style="1" customWidth="1"/>
    <col min="49" max="49" width="9.7109375" style="1" customWidth="1"/>
    <col min="50" max="50" width="11.00390625" style="1" customWidth="1"/>
    <col min="51" max="51" width="8.00390625" style="1" customWidth="1"/>
    <col min="52" max="52" width="12.7109375" style="1" customWidth="1"/>
    <col min="53" max="59" width="7.7109375" style="1" hidden="1" customWidth="1"/>
    <col min="60" max="16384" width="9.140625" style="1" customWidth="1"/>
  </cols>
  <sheetData>
    <row r="1" spans="21:29" ht="20.25">
      <c r="U1" s="102" t="s">
        <v>22</v>
      </c>
      <c r="V1" s="102"/>
      <c r="AB1" s="102" t="s">
        <v>22</v>
      </c>
      <c r="AC1" s="102"/>
    </row>
    <row r="2" spans="4:53" ht="26.25" customHeight="1">
      <c r="D2" s="109" t="s">
        <v>57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2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BA2" s="25"/>
    </row>
    <row r="3" spans="4:53" ht="18.75">
      <c r="D3" s="78" t="s">
        <v>89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13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BA3" s="13"/>
    </row>
    <row r="4" spans="1:53" ht="9.75" customHeight="1">
      <c r="A4" s="19"/>
      <c r="B4" s="19"/>
      <c r="C4" s="1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9"/>
      <c r="Q4" s="9"/>
      <c r="R4" s="9"/>
      <c r="S4" s="9"/>
      <c r="T4" s="9"/>
      <c r="U4" s="9"/>
      <c r="V4" s="9"/>
      <c r="W4" s="19"/>
      <c r="X4" s="9"/>
      <c r="Y4" s="9"/>
      <c r="Z4" s="9"/>
      <c r="AA4" s="9"/>
      <c r="AB4" s="9"/>
      <c r="AC4" s="9"/>
      <c r="AD4" s="1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BA4" s="19"/>
    </row>
    <row r="5" spans="1:59" ht="66" customHeight="1">
      <c r="A5" s="97" t="s">
        <v>9</v>
      </c>
      <c r="B5" s="99" t="s">
        <v>80</v>
      </c>
      <c r="C5" s="106" t="s">
        <v>18</v>
      </c>
      <c r="D5" s="107"/>
      <c r="E5" s="107"/>
      <c r="F5" s="107"/>
      <c r="G5" s="107"/>
      <c r="H5" s="107"/>
      <c r="I5" s="108"/>
      <c r="J5" s="103" t="s">
        <v>6</v>
      </c>
      <c r="K5" s="104"/>
      <c r="L5" s="104"/>
      <c r="M5" s="104"/>
      <c r="N5" s="104"/>
      <c r="O5" s="105"/>
      <c r="P5" s="103" t="s">
        <v>38</v>
      </c>
      <c r="Q5" s="104"/>
      <c r="R5" s="104"/>
      <c r="S5" s="104"/>
      <c r="T5" s="104"/>
      <c r="U5" s="104"/>
      <c r="V5" s="105"/>
      <c r="W5" s="103" t="s">
        <v>39</v>
      </c>
      <c r="X5" s="104"/>
      <c r="Y5" s="104"/>
      <c r="Z5" s="104"/>
      <c r="AA5" s="104"/>
      <c r="AB5" s="104"/>
      <c r="AC5" s="105"/>
      <c r="AD5" s="103" t="s">
        <v>40</v>
      </c>
      <c r="AE5" s="104"/>
      <c r="AF5" s="104"/>
      <c r="AG5" s="104"/>
      <c r="AH5" s="104"/>
      <c r="AI5" s="104"/>
      <c r="AJ5" s="105"/>
      <c r="AK5" s="103" t="s">
        <v>73</v>
      </c>
      <c r="AL5" s="104"/>
      <c r="AM5" s="104"/>
      <c r="AN5" s="104"/>
      <c r="AO5" s="104"/>
      <c r="AP5" s="104"/>
      <c r="AQ5" s="105"/>
      <c r="AR5" s="103" t="s">
        <v>75</v>
      </c>
      <c r="AS5" s="104"/>
      <c r="AT5" s="104"/>
      <c r="AU5" s="104"/>
      <c r="AV5" s="104"/>
      <c r="AW5" s="104"/>
      <c r="AX5" s="105"/>
      <c r="AY5" s="79" t="s">
        <v>78</v>
      </c>
      <c r="AZ5" s="79"/>
      <c r="BA5" s="103" t="s">
        <v>42</v>
      </c>
      <c r="BB5" s="104"/>
      <c r="BC5" s="104"/>
      <c r="BD5" s="104"/>
      <c r="BE5" s="104"/>
      <c r="BF5" s="104"/>
      <c r="BG5" s="105"/>
    </row>
    <row r="6" spans="1:59" ht="186" customHeight="1">
      <c r="A6" s="97"/>
      <c r="B6" s="100"/>
      <c r="C6" s="79" t="s">
        <v>25</v>
      </c>
      <c r="D6" s="79" t="s">
        <v>26</v>
      </c>
      <c r="E6" s="79" t="s">
        <v>12</v>
      </c>
      <c r="F6" s="79" t="s">
        <v>28</v>
      </c>
      <c r="G6" s="79"/>
      <c r="H6" s="98" t="s">
        <v>79</v>
      </c>
      <c r="I6" s="98"/>
      <c r="J6" s="79" t="s">
        <v>26</v>
      </c>
      <c r="K6" s="79" t="s">
        <v>12</v>
      </c>
      <c r="L6" s="79" t="s">
        <v>28</v>
      </c>
      <c r="M6" s="79"/>
      <c r="N6" s="98" t="s">
        <v>79</v>
      </c>
      <c r="O6" s="98"/>
      <c r="P6" s="79" t="s">
        <v>25</v>
      </c>
      <c r="Q6" s="79" t="s">
        <v>26</v>
      </c>
      <c r="R6" s="79" t="s">
        <v>12</v>
      </c>
      <c r="S6" s="79" t="s">
        <v>28</v>
      </c>
      <c r="T6" s="79"/>
      <c r="U6" s="98" t="s">
        <v>79</v>
      </c>
      <c r="V6" s="98"/>
      <c r="W6" s="79" t="s">
        <v>25</v>
      </c>
      <c r="X6" s="79" t="s">
        <v>26</v>
      </c>
      <c r="Y6" s="79" t="s">
        <v>12</v>
      </c>
      <c r="Z6" s="79" t="s">
        <v>28</v>
      </c>
      <c r="AA6" s="79"/>
      <c r="AB6" s="98" t="s">
        <v>79</v>
      </c>
      <c r="AC6" s="98"/>
      <c r="AD6" s="79" t="s">
        <v>25</v>
      </c>
      <c r="AE6" s="79" t="s">
        <v>26</v>
      </c>
      <c r="AF6" s="79" t="s">
        <v>12</v>
      </c>
      <c r="AG6" s="79" t="s">
        <v>28</v>
      </c>
      <c r="AH6" s="79"/>
      <c r="AI6" s="98" t="s">
        <v>79</v>
      </c>
      <c r="AJ6" s="98"/>
      <c r="AK6" s="99" t="s">
        <v>25</v>
      </c>
      <c r="AL6" s="79" t="s">
        <v>26</v>
      </c>
      <c r="AM6" s="79" t="s">
        <v>12</v>
      </c>
      <c r="AN6" s="79" t="s">
        <v>28</v>
      </c>
      <c r="AO6" s="79"/>
      <c r="AP6" s="98" t="s">
        <v>79</v>
      </c>
      <c r="AQ6" s="98"/>
      <c r="AR6" s="110" t="s">
        <v>25</v>
      </c>
      <c r="AS6" s="110" t="s">
        <v>26</v>
      </c>
      <c r="AT6" s="110" t="s">
        <v>12</v>
      </c>
      <c r="AU6" s="103" t="s">
        <v>28</v>
      </c>
      <c r="AV6" s="105"/>
      <c r="AW6" s="98" t="s">
        <v>79</v>
      </c>
      <c r="AX6" s="98"/>
      <c r="AY6" s="96" t="s">
        <v>7</v>
      </c>
      <c r="AZ6" s="96" t="s">
        <v>8</v>
      </c>
      <c r="BA6" s="79" t="s">
        <v>25</v>
      </c>
      <c r="BB6" s="79" t="s">
        <v>26</v>
      </c>
      <c r="BC6" s="79" t="s">
        <v>12</v>
      </c>
      <c r="BD6" s="79" t="s">
        <v>28</v>
      </c>
      <c r="BE6" s="79"/>
      <c r="BF6" s="103" t="s">
        <v>68</v>
      </c>
      <c r="BG6" s="105"/>
    </row>
    <row r="7" spans="1:59" s="10" customFormat="1" ht="62.25" customHeight="1">
      <c r="A7" s="97"/>
      <c r="B7" s="101"/>
      <c r="C7" s="79"/>
      <c r="D7" s="79"/>
      <c r="E7" s="79"/>
      <c r="F7" s="8" t="s">
        <v>27</v>
      </c>
      <c r="G7" s="8" t="s">
        <v>3</v>
      </c>
      <c r="H7" s="8" t="s">
        <v>19</v>
      </c>
      <c r="I7" s="8" t="s">
        <v>8</v>
      </c>
      <c r="J7" s="79"/>
      <c r="K7" s="79"/>
      <c r="L7" s="8" t="s">
        <v>27</v>
      </c>
      <c r="M7" s="8" t="s">
        <v>3</v>
      </c>
      <c r="N7" s="8" t="s">
        <v>2</v>
      </c>
      <c r="O7" s="8" t="s">
        <v>11</v>
      </c>
      <c r="P7" s="79"/>
      <c r="Q7" s="79"/>
      <c r="R7" s="79"/>
      <c r="S7" s="8" t="s">
        <v>27</v>
      </c>
      <c r="T7" s="8" t="s">
        <v>3</v>
      </c>
      <c r="U7" s="8" t="s">
        <v>19</v>
      </c>
      <c r="V7" s="8" t="s">
        <v>8</v>
      </c>
      <c r="W7" s="79"/>
      <c r="X7" s="79"/>
      <c r="Y7" s="79"/>
      <c r="Z7" s="8" t="s">
        <v>27</v>
      </c>
      <c r="AA7" s="8" t="s">
        <v>3</v>
      </c>
      <c r="AB7" s="8" t="s">
        <v>2</v>
      </c>
      <c r="AC7" s="8" t="s">
        <v>11</v>
      </c>
      <c r="AD7" s="79"/>
      <c r="AE7" s="79"/>
      <c r="AF7" s="79"/>
      <c r="AG7" s="8" t="s">
        <v>27</v>
      </c>
      <c r="AH7" s="8" t="s">
        <v>3</v>
      </c>
      <c r="AI7" s="8" t="s">
        <v>2</v>
      </c>
      <c r="AJ7" s="8" t="s">
        <v>10</v>
      </c>
      <c r="AK7" s="101"/>
      <c r="AL7" s="79"/>
      <c r="AM7" s="79"/>
      <c r="AN7" s="8" t="s">
        <v>27</v>
      </c>
      <c r="AO7" s="8" t="s">
        <v>3</v>
      </c>
      <c r="AP7" s="8" t="s">
        <v>19</v>
      </c>
      <c r="AQ7" s="8" t="s">
        <v>8</v>
      </c>
      <c r="AR7" s="111"/>
      <c r="AS7" s="111"/>
      <c r="AT7" s="111"/>
      <c r="AU7" s="34" t="s">
        <v>27</v>
      </c>
      <c r="AV7" s="34" t="s">
        <v>3</v>
      </c>
      <c r="AW7" s="34" t="s">
        <v>2</v>
      </c>
      <c r="AX7" s="34" t="s">
        <v>10</v>
      </c>
      <c r="AY7" s="96"/>
      <c r="AZ7" s="96"/>
      <c r="BA7" s="79"/>
      <c r="BB7" s="79"/>
      <c r="BC7" s="79"/>
      <c r="BD7" s="8" t="s">
        <v>27</v>
      </c>
      <c r="BE7" s="8" t="s">
        <v>3</v>
      </c>
      <c r="BF7" s="8" t="s">
        <v>19</v>
      </c>
      <c r="BG7" s="8" t="s">
        <v>8</v>
      </c>
    </row>
    <row r="8" spans="1:59" s="12" customFormat="1" ht="15">
      <c r="A8" s="11">
        <v>1</v>
      </c>
      <c r="B8" s="11"/>
      <c r="C8" s="11">
        <f>A8+1</f>
        <v>2</v>
      </c>
      <c r="D8" s="11">
        <f aca="true" t="shared" si="0" ref="D8:BG8">C8+1</f>
        <v>3</v>
      </c>
      <c r="E8" s="11">
        <f t="shared" si="0"/>
        <v>4</v>
      </c>
      <c r="F8" s="11">
        <f t="shared" si="0"/>
        <v>5</v>
      </c>
      <c r="G8" s="11">
        <f t="shared" si="0"/>
        <v>6</v>
      </c>
      <c r="H8" s="11">
        <f>G8+1</f>
        <v>7</v>
      </c>
      <c r="I8" s="11">
        <f>H8+1</f>
        <v>8</v>
      </c>
      <c r="J8" s="11">
        <f>G8+1</f>
        <v>7</v>
      </c>
      <c r="K8" s="11">
        <f t="shared" si="0"/>
        <v>8</v>
      </c>
      <c r="L8" s="11">
        <f t="shared" si="0"/>
        <v>9</v>
      </c>
      <c r="M8" s="11">
        <f t="shared" si="0"/>
        <v>10</v>
      </c>
      <c r="N8" s="11">
        <f t="shared" si="0"/>
        <v>11</v>
      </c>
      <c r="O8" s="11">
        <f t="shared" si="0"/>
        <v>12</v>
      </c>
      <c r="P8" s="11">
        <f t="shared" si="0"/>
        <v>13</v>
      </c>
      <c r="Q8" s="11">
        <f t="shared" si="0"/>
        <v>14</v>
      </c>
      <c r="R8" s="11">
        <f t="shared" si="0"/>
        <v>15</v>
      </c>
      <c r="S8" s="11">
        <f t="shared" si="0"/>
        <v>16</v>
      </c>
      <c r="T8" s="11">
        <f t="shared" si="0"/>
        <v>17</v>
      </c>
      <c r="U8" s="11">
        <f t="shared" si="0"/>
        <v>18</v>
      </c>
      <c r="V8" s="11">
        <f t="shared" si="0"/>
        <v>19</v>
      </c>
      <c r="W8" s="11">
        <f t="shared" si="0"/>
        <v>20</v>
      </c>
      <c r="X8" s="11">
        <f t="shared" si="0"/>
        <v>21</v>
      </c>
      <c r="Y8" s="11">
        <f t="shared" si="0"/>
        <v>22</v>
      </c>
      <c r="Z8" s="11">
        <f t="shared" si="0"/>
        <v>23</v>
      </c>
      <c r="AA8" s="11">
        <f t="shared" si="0"/>
        <v>24</v>
      </c>
      <c r="AB8" s="11">
        <f t="shared" si="0"/>
        <v>25</v>
      </c>
      <c r="AC8" s="11">
        <f t="shared" si="0"/>
        <v>26</v>
      </c>
      <c r="AD8" s="11">
        <f t="shared" si="0"/>
        <v>27</v>
      </c>
      <c r="AE8" s="11">
        <f t="shared" si="0"/>
        <v>28</v>
      </c>
      <c r="AF8" s="11">
        <f t="shared" si="0"/>
        <v>29</v>
      </c>
      <c r="AG8" s="11">
        <f t="shared" si="0"/>
        <v>30</v>
      </c>
      <c r="AH8" s="11">
        <f t="shared" si="0"/>
        <v>31</v>
      </c>
      <c r="AI8" s="11">
        <f t="shared" si="0"/>
        <v>32</v>
      </c>
      <c r="AJ8" s="11">
        <f t="shared" si="0"/>
        <v>33</v>
      </c>
      <c r="AK8" s="11">
        <f t="shared" si="0"/>
        <v>34</v>
      </c>
      <c r="AL8" s="11">
        <f t="shared" si="0"/>
        <v>35</v>
      </c>
      <c r="AM8" s="11">
        <f t="shared" si="0"/>
        <v>36</v>
      </c>
      <c r="AN8" s="11">
        <f t="shared" si="0"/>
        <v>37</v>
      </c>
      <c r="AO8" s="11">
        <f t="shared" si="0"/>
        <v>38</v>
      </c>
      <c r="AP8" s="11">
        <f t="shared" si="0"/>
        <v>39</v>
      </c>
      <c r="AQ8" s="11">
        <f t="shared" si="0"/>
        <v>40</v>
      </c>
      <c r="AR8" s="11">
        <v>41</v>
      </c>
      <c r="AS8" s="11">
        <v>42</v>
      </c>
      <c r="AT8" s="11">
        <v>43</v>
      </c>
      <c r="AU8" s="11">
        <v>44</v>
      </c>
      <c r="AV8" s="11">
        <v>45</v>
      </c>
      <c r="AW8" s="11">
        <v>46</v>
      </c>
      <c r="AX8" s="11">
        <v>47</v>
      </c>
      <c r="AY8" s="11">
        <v>48</v>
      </c>
      <c r="AZ8" s="11">
        <f t="shared" si="0"/>
        <v>49</v>
      </c>
      <c r="BA8" s="11">
        <f t="shared" si="0"/>
        <v>50</v>
      </c>
      <c r="BB8" s="11">
        <f t="shared" si="0"/>
        <v>51</v>
      </c>
      <c r="BC8" s="11">
        <f t="shared" si="0"/>
        <v>52</v>
      </c>
      <c r="BD8" s="11">
        <f t="shared" si="0"/>
        <v>53</v>
      </c>
      <c r="BE8" s="11">
        <f t="shared" si="0"/>
        <v>54</v>
      </c>
      <c r="BF8" s="11">
        <f t="shared" si="0"/>
        <v>55</v>
      </c>
      <c r="BG8" s="11">
        <f t="shared" si="0"/>
        <v>56</v>
      </c>
    </row>
    <row r="9" spans="1:59" s="53" customFormat="1" ht="21" customHeight="1">
      <c r="A9" s="52" t="s">
        <v>49</v>
      </c>
      <c r="B9" s="57">
        <v>57749048</v>
      </c>
      <c r="C9" s="76">
        <v>107.36</v>
      </c>
      <c r="D9" s="76">
        <v>105.78</v>
      </c>
      <c r="E9" s="77">
        <v>88</v>
      </c>
      <c r="F9" s="77">
        <f>SUM(E9*G9)/D9</f>
        <v>23242.881452070334</v>
      </c>
      <c r="G9" s="77">
        <v>27939</v>
      </c>
      <c r="H9" s="77">
        <v>82</v>
      </c>
      <c r="I9" s="77">
        <v>29983.3</v>
      </c>
      <c r="J9" s="76">
        <v>1</v>
      </c>
      <c r="K9" s="77">
        <v>1</v>
      </c>
      <c r="L9" s="77">
        <v>87216.7</v>
      </c>
      <c r="M9" s="77">
        <v>87216.7</v>
      </c>
      <c r="N9" s="77">
        <v>1</v>
      </c>
      <c r="O9" s="77">
        <v>87216.7</v>
      </c>
      <c r="P9" s="76">
        <v>4.25</v>
      </c>
      <c r="Q9" s="76">
        <v>4.25</v>
      </c>
      <c r="R9" s="77">
        <v>5</v>
      </c>
      <c r="S9" s="77">
        <f>R9*T9/P9</f>
        <v>58905.882352941175</v>
      </c>
      <c r="T9" s="77">
        <v>50070</v>
      </c>
      <c r="U9" s="77">
        <v>5</v>
      </c>
      <c r="V9" s="77">
        <v>50070</v>
      </c>
      <c r="W9" s="76">
        <v>72.74</v>
      </c>
      <c r="X9" s="76">
        <v>71.41</v>
      </c>
      <c r="Y9" s="77">
        <v>54</v>
      </c>
      <c r="Z9" s="77">
        <f>SUM(AA9*Y9)/X9</f>
        <v>22701.249124772443</v>
      </c>
      <c r="AA9" s="77">
        <v>30020.3</v>
      </c>
      <c r="AB9" s="77">
        <v>51.3</v>
      </c>
      <c r="AC9" s="77">
        <v>31600.3</v>
      </c>
      <c r="AD9" s="76">
        <v>62.24</v>
      </c>
      <c r="AE9" s="76">
        <v>62.24</v>
      </c>
      <c r="AF9" s="77">
        <v>48</v>
      </c>
      <c r="AG9" s="77">
        <f>SUM(AF9*AH9)/AE9</f>
        <v>23961.59383033419</v>
      </c>
      <c r="AH9" s="77">
        <v>31070.2</v>
      </c>
      <c r="AI9" s="77">
        <v>46.4</v>
      </c>
      <c r="AJ9" s="77">
        <v>32752.5</v>
      </c>
      <c r="AK9" s="76">
        <v>1</v>
      </c>
      <c r="AL9" s="76">
        <v>0.17</v>
      </c>
      <c r="AM9" s="76">
        <v>0.17</v>
      </c>
      <c r="AN9" s="77">
        <f>AM9*AO9/AL9</f>
        <v>3404.6</v>
      </c>
      <c r="AO9" s="77">
        <v>3404.6</v>
      </c>
      <c r="AP9" s="76">
        <v>0.17</v>
      </c>
      <c r="AQ9" s="77">
        <v>3404.6</v>
      </c>
      <c r="AR9" s="76">
        <v>0</v>
      </c>
      <c r="AS9" s="76">
        <v>0</v>
      </c>
      <c r="AT9" s="77">
        <v>0</v>
      </c>
      <c r="AU9" s="77">
        <v>0</v>
      </c>
      <c r="AV9" s="77">
        <v>0</v>
      </c>
      <c r="AW9" s="77">
        <v>0</v>
      </c>
      <c r="AX9" s="77">
        <v>0</v>
      </c>
      <c r="AY9" s="77">
        <v>5</v>
      </c>
      <c r="AZ9" s="77">
        <v>23654.4</v>
      </c>
      <c r="BA9" s="58">
        <v>0</v>
      </c>
      <c r="BB9" s="58">
        <v>0</v>
      </c>
      <c r="BC9" s="58">
        <v>0</v>
      </c>
      <c r="BD9" s="58">
        <v>0</v>
      </c>
      <c r="BE9" s="58">
        <v>0</v>
      </c>
      <c r="BF9" s="58">
        <v>0</v>
      </c>
      <c r="BG9" s="58">
        <v>0</v>
      </c>
    </row>
    <row r="10" spans="1:59" s="53" customFormat="1" ht="21" customHeight="1">
      <c r="A10" s="52" t="s">
        <v>50</v>
      </c>
      <c r="B10" s="57">
        <v>57748913</v>
      </c>
      <c r="C10" s="76">
        <v>88.43</v>
      </c>
      <c r="D10" s="76">
        <v>82.18</v>
      </c>
      <c r="E10" s="77">
        <v>73</v>
      </c>
      <c r="F10" s="77">
        <f aca="true" t="shared" si="1" ref="F10:F16">SUM(E10*G10)/D10</f>
        <v>21611.92625943052</v>
      </c>
      <c r="G10" s="77">
        <v>24329.7</v>
      </c>
      <c r="H10" s="77">
        <v>69.9</v>
      </c>
      <c r="I10" s="77">
        <v>26944.1</v>
      </c>
      <c r="J10" s="76">
        <v>1</v>
      </c>
      <c r="K10" s="77">
        <v>1</v>
      </c>
      <c r="L10" s="77">
        <v>34378.13</v>
      </c>
      <c r="M10" s="77">
        <v>67991.7</v>
      </c>
      <c r="N10" s="77">
        <v>1</v>
      </c>
      <c r="O10" s="77">
        <v>71158.4</v>
      </c>
      <c r="P10" s="76">
        <v>2.85</v>
      </c>
      <c r="Q10" s="76">
        <v>2.7</v>
      </c>
      <c r="R10" s="77">
        <v>2</v>
      </c>
      <c r="S10" s="77">
        <v>36881.5</v>
      </c>
      <c r="T10" s="77">
        <v>43016.7</v>
      </c>
      <c r="U10" s="77">
        <v>1.8</v>
      </c>
      <c r="V10" s="77">
        <v>48588</v>
      </c>
      <c r="W10" s="76">
        <v>43.82</v>
      </c>
      <c r="X10" s="76">
        <v>40.33</v>
      </c>
      <c r="Y10" s="77">
        <v>33</v>
      </c>
      <c r="Z10" s="77">
        <f>SUM(AA10*Y10)/X10</f>
        <v>23245.157451029012</v>
      </c>
      <c r="AA10" s="77">
        <v>28408.4</v>
      </c>
      <c r="AB10" s="77">
        <v>30.9</v>
      </c>
      <c r="AC10" s="77">
        <v>32854.7</v>
      </c>
      <c r="AD10" s="76">
        <v>40.33</v>
      </c>
      <c r="AE10" s="76">
        <v>40.33</v>
      </c>
      <c r="AF10" s="77">
        <v>33</v>
      </c>
      <c r="AG10" s="77">
        <f aca="true" t="shared" si="2" ref="AG10:AG16">SUM(AF10*AH10)/AE10</f>
        <v>23244.830151252172</v>
      </c>
      <c r="AH10" s="77">
        <v>28408</v>
      </c>
      <c r="AI10" s="77">
        <v>30.9</v>
      </c>
      <c r="AJ10" s="77">
        <v>31957.2</v>
      </c>
      <c r="AK10" s="76">
        <v>1</v>
      </c>
      <c r="AL10" s="76">
        <v>0</v>
      </c>
      <c r="AM10" s="77">
        <v>0</v>
      </c>
      <c r="AN10" s="77">
        <v>0</v>
      </c>
      <c r="AO10" s="77">
        <v>0</v>
      </c>
      <c r="AP10" s="77">
        <v>0</v>
      </c>
      <c r="AQ10" s="77">
        <v>0</v>
      </c>
      <c r="AR10" s="76">
        <v>2.3</v>
      </c>
      <c r="AS10" s="76">
        <v>2.3</v>
      </c>
      <c r="AT10" s="77">
        <v>2</v>
      </c>
      <c r="AU10" s="77">
        <f>SUM(AT10*AV10)/AS10</f>
        <v>17090.608695652176</v>
      </c>
      <c r="AV10" s="77">
        <v>19654.2</v>
      </c>
      <c r="AW10" s="77">
        <v>2</v>
      </c>
      <c r="AX10" s="77">
        <v>19654.2</v>
      </c>
      <c r="AY10" s="77">
        <v>0</v>
      </c>
      <c r="AZ10" s="77">
        <v>0</v>
      </c>
      <c r="BA10" s="58">
        <v>0</v>
      </c>
      <c r="BB10" s="58">
        <v>0</v>
      </c>
      <c r="BC10" s="58">
        <v>0</v>
      </c>
      <c r="BD10" s="58">
        <v>0</v>
      </c>
      <c r="BE10" s="58">
        <v>0</v>
      </c>
      <c r="BF10" s="58">
        <v>0</v>
      </c>
      <c r="BG10" s="58">
        <v>0</v>
      </c>
    </row>
    <row r="11" spans="1:59" s="53" customFormat="1" ht="21" customHeight="1">
      <c r="A11" s="52" t="s">
        <v>51</v>
      </c>
      <c r="B11" s="57">
        <v>57749031</v>
      </c>
      <c r="C11" s="76">
        <v>48.68</v>
      </c>
      <c r="D11" s="76">
        <v>36.63</v>
      </c>
      <c r="E11" s="77">
        <v>36</v>
      </c>
      <c r="F11" s="77">
        <f t="shared" si="1"/>
        <v>30033.513513513506</v>
      </c>
      <c r="G11" s="77">
        <v>30559.1</v>
      </c>
      <c r="H11" s="77">
        <v>44.9</v>
      </c>
      <c r="I11" s="77">
        <v>25601.7</v>
      </c>
      <c r="J11" s="76">
        <v>1</v>
      </c>
      <c r="K11" s="77">
        <v>1</v>
      </c>
      <c r="L11" s="77">
        <v>55675</v>
      </c>
      <c r="M11" s="77">
        <v>55675</v>
      </c>
      <c r="N11" s="77">
        <v>1</v>
      </c>
      <c r="O11" s="77">
        <v>56391.7</v>
      </c>
      <c r="P11" s="76">
        <v>1.25</v>
      </c>
      <c r="Q11" s="76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6">
        <v>22.23</v>
      </c>
      <c r="X11" s="76">
        <v>21.23</v>
      </c>
      <c r="Y11" s="77">
        <v>18</v>
      </c>
      <c r="Z11" s="77">
        <f aca="true" t="shared" si="3" ref="Z11:Z16">SUM(AA11*Y11)/X11</f>
        <v>24080.320301460197</v>
      </c>
      <c r="AA11" s="77">
        <v>28401.4</v>
      </c>
      <c r="AB11" s="77">
        <v>17.1</v>
      </c>
      <c r="AC11" s="77">
        <v>31524.4</v>
      </c>
      <c r="AD11" s="76">
        <v>18.28</v>
      </c>
      <c r="AE11" s="76">
        <v>17.28</v>
      </c>
      <c r="AF11" s="77">
        <v>14</v>
      </c>
      <c r="AG11" s="77">
        <f t="shared" si="2"/>
        <v>24689.421296296296</v>
      </c>
      <c r="AH11" s="77">
        <v>30473.8</v>
      </c>
      <c r="AI11" s="77">
        <v>13.3</v>
      </c>
      <c r="AJ11" s="77">
        <v>32077.7</v>
      </c>
      <c r="AK11" s="76">
        <v>1.45</v>
      </c>
      <c r="AL11" s="76">
        <v>1.45</v>
      </c>
      <c r="AM11" s="77">
        <v>2</v>
      </c>
      <c r="AN11" s="77">
        <f>AM11*AO11/AL11</f>
        <v>25903.44827586207</v>
      </c>
      <c r="AO11" s="77">
        <v>18780</v>
      </c>
      <c r="AP11" s="77">
        <v>2</v>
      </c>
      <c r="AQ11" s="77">
        <v>18780</v>
      </c>
      <c r="AR11" s="76">
        <v>2.6</v>
      </c>
      <c r="AS11" s="76">
        <v>2.6</v>
      </c>
      <c r="AT11" s="77">
        <v>3</v>
      </c>
      <c r="AU11" s="77">
        <f>SUM(AT11*AV11)/AS11</f>
        <v>24532.153846153848</v>
      </c>
      <c r="AV11" s="71">
        <v>21261.2</v>
      </c>
      <c r="AW11" s="77">
        <v>3.4</v>
      </c>
      <c r="AX11" s="77">
        <v>18759.8</v>
      </c>
      <c r="AY11" s="77">
        <v>1</v>
      </c>
      <c r="AZ11" s="77">
        <v>19132.3</v>
      </c>
      <c r="BA11" s="58">
        <v>0</v>
      </c>
      <c r="BB11" s="58">
        <v>0</v>
      </c>
      <c r="BC11" s="58">
        <v>0</v>
      </c>
      <c r="BD11" s="58">
        <v>0</v>
      </c>
      <c r="BE11" s="58">
        <v>0</v>
      </c>
      <c r="BF11" s="58">
        <v>0</v>
      </c>
      <c r="BG11" s="58">
        <v>0</v>
      </c>
    </row>
    <row r="12" spans="1:59" s="53" customFormat="1" ht="21" customHeight="1">
      <c r="A12" s="52" t="s">
        <v>52</v>
      </c>
      <c r="B12" s="57">
        <v>57748988</v>
      </c>
      <c r="C12" s="76">
        <v>45.48</v>
      </c>
      <c r="D12" s="76">
        <v>39</v>
      </c>
      <c r="E12" s="77">
        <v>39</v>
      </c>
      <c r="F12" s="77">
        <f t="shared" si="1"/>
        <v>25407.7</v>
      </c>
      <c r="G12" s="77">
        <v>25407.7</v>
      </c>
      <c r="H12" s="77">
        <v>37.9</v>
      </c>
      <c r="I12" s="77">
        <v>27725</v>
      </c>
      <c r="J12" s="76">
        <v>1</v>
      </c>
      <c r="K12" s="77">
        <v>1</v>
      </c>
      <c r="L12" s="77">
        <v>54877.2</v>
      </c>
      <c r="M12" s="77">
        <v>80550</v>
      </c>
      <c r="N12" s="77">
        <v>1</v>
      </c>
      <c r="O12" s="77">
        <v>85191.7</v>
      </c>
      <c r="P12" s="76">
        <v>1</v>
      </c>
      <c r="Q12" s="76">
        <v>1</v>
      </c>
      <c r="R12" s="77">
        <v>1</v>
      </c>
      <c r="S12" s="77">
        <v>25480.7</v>
      </c>
      <c r="T12" s="77">
        <v>45283.4</v>
      </c>
      <c r="U12" s="77">
        <v>1</v>
      </c>
      <c r="V12" s="77">
        <v>48283.4</v>
      </c>
      <c r="W12" s="76">
        <v>22.23</v>
      </c>
      <c r="X12" s="76">
        <v>21.73</v>
      </c>
      <c r="Y12" s="77">
        <v>15</v>
      </c>
      <c r="Z12" s="77">
        <f t="shared" si="3"/>
        <v>19316.658996778646</v>
      </c>
      <c r="AA12" s="77">
        <v>27983.4</v>
      </c>
      <c r="AB12" s="77">
        <v>14.5</v>
      </c>
      <c r="AC12" s="77">
        <v>30079.4</v>
      </c>
      <c r="AD12" s="76">
        <v>19.23</v>
      </c>
      <c r="AE12" s="76">
        <v>19.23</v>
      </c>
      <c r="AF12" s="77">
        <v>14</v>
      </c>
      <c r="AG12" s="77">
        <f t="shared" si="2"/>
        <v>19346.5002600104</v>
      </c>
      <c r="AH12" s="77">
        <v>26573.8</v>
      </c>
      <c r="AI12" s="77">
        <v>12.6</v>
      </c>
      <c r="AJ12" s="77">
        <v>33040.4</v>
      </c>
      <c r="AK12" s="76">
        <v>0</v>
      </c>
      <c r="AL12" s="76">
        <v>0</v>
      </c>
      <c r="AM12" s="77">
        <v>0</v>
      </c>
      <c r="AN12" s="77">
        <v>0</v>
      </c>
      <c r="AO12" s="77">
        <v>0</v>
      </c>
      <c r="AP12" s="77">
        <v>0</v>
      </c>
      <c r="AQ12" s="77">
        <v>0</v>
      </c>
      <c r="AR12" s="76">
        <v>2.45</v>
      </c>
      <c r="AS12" s="76">
        <v>2.45</v>
      </c>
      <c r="AT12" s="77">
        <v>2</v>
      </c>
      <c r="AU12" s="77">
        <f>SUM(AT12*AV12)/AS12</f>
        <v>16710.938775510203</v>
      </c>
      <c r="AV12" s="71">
        <v>20470.9</v>
      </c>
      <c r="AW12" s="77">
        <v>2</v>
      </c>
      <c r="AX12" s="77">
        <v>20470.9</v>
      </c>
      <c r="AY12" s="77">
        <v>1</v>
      </c>
      <c r="AZ12" s="77">
        <v>22036.1</v>
      </c>
      <c r="BA12" s="58">
        <v>0</v>
      </c>
      <c r="BB12" s="58">
        <v>0</v>
      </c>
      <c r="BC12" s="58">
        <v>0</v>
      </c>
      <c r="BD12" s="58">
        <v>0</v>
      </c>
      <c r="BE12" s="58">
        <v>0</v>
      </c>
      <c r="BF12" s="58">
        <v>0</v>
      </c>
      <c r="BG12" s="58">
        <v>0</v>
      </c>
    </row>
    <row r="13" spans="1:59" s="53" customFormat="1" ht="21" customHeight="1">
      <c r="A13" s="52" t="s">
        <v>53</v>
      </c>
      <c r="B13" s="57">
        <v>57748994</v>
      </c>
      <c r="C13" s="76">
        <v>31.05</v>
      </c>
      <c r="D13" s="76">
        <v>31.05</v>
      </c>
      <c r="E13" s="77">
        <v>25</v>
      </c>
      <c r="F13" s="77">
        <f t="shared" si="1"/>
        <v>20459.742351046698</v>
      </c>
      <c r="G13" s="77">
        <v>25411</v>
      </c>
      <c r="H13" s="77">
        <v>22.4</v>
      </c>
      <c r="I13" s="77">
        <v>30882.9</v>
      </c>
      <c r="J13" s="76">
        <v>1</v>
      </c>
      <c r="K13" s="77">
        <v>1</v>
      </c>
      <c r="L13" s="77">
        <v>46366.7</v>
      </c>
      <c r="M13" s="77">
        <v>46366.7</v>
      </c>
      <c r="N13" s="77">
        <v>1</v>
      </c>
      <c r="O13" s="77">
        <v>48783.4</v>
      </c>
      <c r="P13" s="76">
        <v>1</v>
      </c>
      <c r="Q13" s="76">
        <v>1</v>
      </c>
      <c r="R13" s="77">
        <v>1</v>
      </c>
      <c r="S13" s="77">
        <v>25537</v>
      </c>
      <c r="T13" s="77">
        <v>24340</v>
      </c>
      <c r="U13" s="77">
        <v>1</v>
      </c>
      <c r="V13" s="77">
        <v>26230</v>
      </c>
      <c r="W13" s="76">
        <v>18.8</v>
      </c>
      <c r="X13" s="76">
        <v>15.86</v>
      </c>
      <c r="Y13" s="77">
        <v>12</v>
      </c>
      <c r="Z13" s="77">
        <f t="shared" si="3"/>
        <v>22418.587641866336</v>
      </c>
      <c r="AA13" s="77">
        <v>29629.9</v>
      </c>
      <c r="AB13" s="77">
        <v>10.4</v>
      </c>
      <c r="AC13" s="77">
        <v>38553.7</v>
      </c>
      <c r="AD13" s="76">
        <v>14.11</v>
      </c>
      <c r="AE13" s="76">
        <v>14.11</v>
      </c>
      <c r="AF13" s="77">
        <v>10</v>
      </c>
      <c r="AG13" s="77">
        <f t="shared" si="2"/>
        <v>19838.199858256557</v>
      </c>
      <c r="AH13" s="77">
        <v>27991.7</v>
      </c>
      <c r="AI13" s="77">
        <v>8.4</v>
      </c>
      <c r="AJ13" s="77">
        <v>33323.5</v>
      </c>
      <c r="AK13" s="76">
        <v>0.44</v>
      </c>
      <c r="AL13" s="76">
        <v>0</v>
      </c>
      <c r="AM13" s="77">
        <v>0</v>
      </c>
      <c r="AN13" s="77">
        <v>0</v>
      </c>
      <c r="AO13" s="77">
        <v>0</v>
      </c>
      <c r="AP13" s="77">
        <v>0</v>
      </c>
      <c r="AQ13" s="77">
        <v>0</v>
      </c>
      <c r="AR13" s="76">
        <v>1</v>
      </c>
      <c r="AS13" s="76">
        <v>1</v>
      </c>
      <c r="AT13" s="77">
        <v>1</v>
      </c>
      <c r="AU13" s="77">
        <f>SUM(AT13*AV13)/AS13</f>
        <v>17433.4</v>
      </c>
      <c r="AV13" s="71">
        <v>17433.4</v>
      </c>
      <c r="AW13" s="77">
        <v>1</v>
      </c>
      <c r="AX13" s="77">
        <v>17433.4</v>
      </c>
      <c r="AY13" s="77">
        <v>1</v>
      </c>
      <c r="AZ13" s="77">
        <v>21779.5</v>
      </c>
      <c r="BA13" s="58">
        <v>0</v>
      </c>
      <c r="BB13" s="58">
        <v>0</v>
      </c>
      <c r="BC13" s="58">
        <v>0</v>
      </c>
      <c r="BD13" s="58">
        <v>0</v>
      </c>
      <c r="BE13" s="58">
        <v>0</v>
      </c>
      <c r="BF13" s="58">
        <v>0</v>
      </c>
      <c r="BG13" s="58">
        <v>0</v>
      </c>
    </row>
    <row r="14" spans="1:59" s="53" customFormat="1" ht="21" customHeight="1">
      <c r="A14" s="52" t="s">
        <v>54</v>
      </c>
      <c r="B14" s="57">
        <v>57749083</v>
      </c>
      <c r="C14" s="76">
        <v>81.63</v>
      </c>
      <c r="D14" s="76">
        <v>69.74</v>
      </c>
      <c r="E14" s="77">
        <v>64</v>
      </c>
      <c r="F14" s="77">
        <f t="shared" si="1"/>
        <v>22255.55491826785</v>
      </c>
      <c r="G14" s="77">
        <v>24251.6</v>
      </c>
      <c r="H14" s="77">
        <v>60.2</v>
      </c>
      <c r="I14" s="77">
        <v>26666</v>
      </c>
      <c r="J14" s="76">
        <v>1</v>
      </c>
      <c r="K14" s="77">
        <v>1</v>
      </c>
      <c r="L14" s="77">
        <v>43233.4</v>
      </c>
      <c r="M14" s="77">
        <v>43233.4</v>
      </c>
      <c r="N14" s="77">
        <v>1</v>
      </c>
      <c r="O14" s="77">
        <v>44033.4</v>
      </c>
      <c r="P14" s="76">
        <v>0.75</v>
      </c>
      <c r="Q14" s="76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6">
        <v>38.13</v>
      </c>
      <c r="X14" s="76">
        <v>36.55</v>
      </c>
      <c r="Y14" s="77">
        <v>27</v>
      </c>
      <c r="Z14" s="77">
        <f t="shared" si="3"/>
        <v>22143.176470588238</v>
      </c>
      <c r="AA14" s="77">
        <v>29975.3</v>
      </c>
      <c r="AB14" s="77">
        <v>24.7</v>
      </c>
      <c r="AC14" s="77">
        <v>34234.5</v>
      </c>
      <c r="AD14" s="76">
        <v>34.72</v>
      </c>
      <c r="AE14" s="76">
        <v>33.39</v>
      </c>
      <c r="AF14" s="77">
        <v>26</v>
      </c>
      <c r="AG14" s="77">
        <f t="shared" si="2"/>
        <v>23622.389937106916</v>
      </c>
      <c r="AH14" s="77">
        <v>30336.6</v>
      </c>
      <c r="AI14" s="77">
        <v>23.9</v>
      </c>
      <c r="AJ14" s="77">
        <v>32135.7</v>
      </c>
      <c r="AK14" s="76">
        <v>0</v>
      </c>
      <c r="AL14" s="76">
        <v>0</v>
      </c>
      <c r="AM14" s="77">
        <v>0</v>
      </c>
      <c r="AN14" s="77">
        <v>0</v>
      </c>
      <c r="AO14" s="77">
        <v>0</v>
      </c>
      <c r="AP14" s="77">
        <v>0</v>
      </c>
      <c r="AQ14" s="77">
        <v>0</v>
      </c>
      <c r="AR14" s="76">
        <v>4</v>
      </c>
      <c r="AS14" s="76">
        <v>4</v>
      </c>
      <c r="AT14" s="77">
        <v>4</v>
      </c>
      <c r="AU14" s="77">
        <f>SUM(AT14*AV14)/AS14</f>
        <v>17852.1</v>
      </c>
      <c r="AV14" s="71">
        <v>17852.1</v>
      </c>
      <c r="AW14" s="77">
        <v>4</v>
      </c>
      <c r="AX14" s="77">
        <v>17852.1</v>
      </c>
      <c r="AY14" s="77">
        <v>1</v>
      </c>
      <c r="AZ14" s="77">
        <v>20649.6</v>
      </c>
      <c r="BA14" s="58">
        <v>0</v>
      </c>
      <c r="BB14" s="58">
        <v>0</v>
      </c>
      <c r="BC14" s="58">
        <v>0</v>
      </c>
      <c r="BD14" s="58">
        <v>0</v>
      </c>
      <c r="BE14" s="58">
        <v>0</v>
      </c>
      <c r="BF14" s="58">
        <v>0</v>
      </c>
      <c r="BG14" s="58">
        <v>0</v>
      </c>
    </row>
    <row r="15" spans="1:59" s="53" customFormat="1" ht="21" customHeight="1">
      <c r="A15" s="52" t="s">
        <v>55</v>
      </c>
      <c r="B15" s="57">
        <v>57748971</v>
      </c>
      <c r="C15" s="76">
        <v>33.44</v>
      </c>
      <c r="D15" s="76">
        <v>33.44</v>
      </c>
      <c r="E15" s="77">
        <v>24</v>
      </c>
      <c r="F15" s="77">
        <f t="shared" si="1"/>
        <v>18430.62200956938</v>
      </c>
      <c r="G15" s="77">
        <v>25680</v>
      </c>
      <c r="H15" s="77">
        <v>23.1</v>
      </c>
      <c r="I15" s="77">
        <v>26680.8</v>
      </c>
      <c r="J15" s="76">
        <v>1</v>
      </c>
      <c r="K15" s="77">
        <v>1</v>
      </c>
      <c r="L15" s="77">
        <v>33874.29</v>
      </c>
      <c r="M15" s="77">
        <v>48541.7</v>
      </c>
      <c r="N15" s="77">
        <v>1</v>
      </c>
      <c r="O15" s="77">
        <v>48541.7</v>
      </c>
      <c r="P15" s="76">
        <v>1</v>
      </c>
      <c r="Q15" s="76">
        <v>1</v>
      </c>
      <c r="R15" s="77">
        <v>1</v>
      </c>
      <c r="S15" s="77">
        <v>23243.9</v>
      </c>
      <c r="T15" s="77">
        <v>43645.5</v>
      </c>
      <c r="U15" s="77">
        <v>1</v>
      </c>
      <c r="V15" s="77">
        <v>43645.5</v>
      </c>
      <c r="W15" s="76">
        <v>19.89</v>
      </c>
      <c r="X15" s="76">
        <v>19.89</v>
      </c>
      <c r="Y15" s="77">
        <v>13</v>
      </c>
      <c r="Z15" s="77">
        <f t="shared" si="3"/>
        <v>18145.686274509804</v>
      </c>
      <c r="AA15" s="77">
        <v>27762.9</v>
      </c>
      <c r="AB15" s="77">
        <v>12.8</v>
      </c>
      <c r="AC15" s="77">
        <v>27545.6</v>
      </c>
      <c r="AD15" s="76">
        <v>18.39</v>
      </c>
      <c r="AE15" s="76">
        <v>18.39</v>
      </c>
      <c r="AF15" s="77">
        <v>12</v>
      </c>
      <c r="AG15" s="77">
        <f>SUM(AF15*AH15)/AE15</f>
        <v>17046.003262642742</v>
      </c>
      <c r="AH15" s="77">
        <v>26123</v>
      </c>
      <c r="AI15" s="77">
        <v>11.4</v>
      </c>
      <c r="AJ15" s="77">
        <v>26123</v>
      </c>
      <c r="AK15" s="76">
        <v>0</v>
      </c>
      <c r="AL15" s="76">
        <v>0</v>
      </c>
      <c r="AM15" s="77">
        <v>0</v>
      </c>
      <c r="AN15" s="77">
        <v>0</v>
      </c>
      <c r="AO15" s="77">
        <v>0</v>
      </c>
      <c r="AP15" s="77">
        <v>0</v>
      </c>
      <c r="AQ15" s="77">
        <v>0</v>
      </c>
      <c r="AR15" s="76">
        <v>0</v>
      </c>
      <c r="AS15" s="76">
        <v>0</v>
      </c>
      <c r="AT15" s="77">
        <v>0</v>
      </c>
      <c r="AU15" s="77">
        <v>0</v>
      </c>
      <c r="AV15" s="77">
        <v>0</v>
      </c>
      <c r="AW15" s="77">
        <v>0</v>
      </c>
      <c r="AX15" s="77">
        <v>0</v>
      </c>
      <c r="AY15" s="77">
        <v>1</v>
      </c>
      <c r="AZ15" s="77">
        <v>23178</v>
      </c>
      <c r="BA15" s="58">
        <v>0</v>
      </c>
      <c r="BB15" s="58">
        <v>0</v>
      </c>
      <c r="BC15" s="58">
        <v>0</v>
      </c>
      <c r="BD15" s="58">
        <v>0</v>
      </c>
      <c r="BE15" s="58">
        <v>0</v>
      </c>
      <c r="BF15" s="58">
        <v>0</v>
      </c>
      <c r="BG15" s="58">
        <v>0</v>
      </c>
    </row>
    <row r="16" spans="1:59" s="53" customFormat="1" ht="21" customHeight="1" thickBot="1">
      <c r="A16" s="52" t="s">
        <v>56</v>
      </c>
      <c r="B16" s="57">
        <v>57749025</v>
      </c>
      <c r="C16" s="76">
        <v>22.24</v>
      </c>
      <c r="D16" s="76">
        <v>18.39</v>
      </c>
      <c r="E16" s="77">
        <v>18</v>
      </c>
      <c r="F16" s="77">
        <f t="shared" si="1"/>
        <v>26879.70636215334</v>
      </c>
      <c r="G16" s="77">
        <v>27462.1</v>
      </c>
      <c r="H16" s="77">
        <v>19.4</v>
      </c>
      <c r="I16" s="77">
        <v>26614.3</v>
      </c>
      <c r="J16" s="76">
        <v>1</v>
      </c>
      <c r="K16" s="77">
        <v>1</v>
      </c>
      <c r="L16" s="77">
        <v>31918.2</v>
      </c>
      <c r="M16" s="77">
        <v>44108.4</v>
      </c>
      <c r="N16" s="77">
        <v>1</v>
      </c>
      <c r="O16" s="77">
        <v>46566.7</v>
      </c>
      <c r="P16" s="76">
        <v>1</v>
      </c>
      <c r="Q16" s="76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6">
        <v>4.94</v>
      </c>
      <c r="X16" s="76">
        <v>4.94</v>
      </c>
      <c r="Y16" s="77">
        <v>4</v>
      </c>
      <c r="Z16" s="77">
        <f t="shared" si="3"/>
        <v>34165.02024291498</v>
      </c>
      <c r="AA16" s="77">
        <v>42193.8</v>
      </c>
      <c r="AB16" s="77">
        <v>6.3</v>
      </c>
      <c r="AC16" s="77">
        <v>29728.9</v>
      </c>
      <c r="AD16" s="76">
        <v>4.94</v>
      </c>
      <c r="AE16" s="76">
        <v>4.94</v>
      </c>
      <c r="AF16" s="77">
        <v>4</v>
      </c>
      <c r="AG16" s="77">
        <f t="shared" si="2"/>
        <v>32044.53441295546</v>
      </c>
      <c r="AH16" s="77">
        <v>39575</v>
      </c>
      <c r="AI16" s="77">
        <v>5.5</v>
      </c>
      <c r="AJ16" s="77">
        <v>31601.6</v>
      </c>
      <c r="AK16" s="76">
        <v>0</v>
      </c>
      <c r="AL16" s="76">
        <v>0</v>
      </c>
      <c r="AM16" s="77">
        <v>0</v>
      </c>
      <c r="AN16" s="77">
        <v>0</v>
      </c>
      <c r="AO16" s="77">
        <v>0</v>
      </c>
      <c r="AP16" s="77">
        <v>0</v>
      </c>
      <c r="AQ16" s="77">
        <v>0</v>
      </c>
      <c r="AR16" s="76">
        <v>1.3</v>
      </c>
      <c r="AS16" s="76">
        <v>1.3</v>
      </c>
      <c r="AT16" s="77">
        <v>1</v>
      </c>
      <c r="AU16" s="77">
        <f>SUM(AT16*AV16)/AS16</f>
        <v>16493.615384615383</v>
      </c>
      <c r="AV16" s="71">
        <v>21441.7</v>
      </c>
      <c r="AW16" s="77">
        <v>1</v>
      </c>
      <c r="AX16" s="77">
        <v>21441.7</v>
      </c>
      <c r="AY16" s="77">
        <v>0</v>
      </c>
      <c r="AZ16" s="77">
        <v>0</v>
      </c>
      <c r="BA16" s="58">
        <v>0</v>
      </c>
      <c r="BB16" s="58">
        <v>0</v>
      </c>
      <c r="BC16" s="58">
        <v>0</v>
      </c>
      <c r="BD16" s="58">
        <v>0</v>
      </c>
      <c r="BE16" s="58">
        <v>0</v>
      </c>
      <c r="BF16" s="58">
        <v>0</v>
      </c>
      <c r="BG16" s="58">
        <v>0</v>
      </c>
    </row>
    <row r="17" spans="1:59" ht="21" customHeight="1" thickBot="1">
      <c r="A17" s="28" t="s">
        <v>4</v>
      </c>
      <c r="B17" s="50"/>
      <c r="C17" s="41">
        <f>SUM(C9:C16)</f>
        <v>458.31000000000006</v>
      </c>
      <c r="D17" s="41">
        <f>SUM(D9:D16)</f>
        <v>416.21000000000004</v>
      </c>
      <c r="E17" s="42">
        <f>SUM(E9:E16)</f>
        <v>367</v>
      </c>
      <c r="F17" s="42">
        <f>SUM(F9*D9+F10*D10+F11*D11+F12*D12+F13*D13+F14*D14+F15*D15+F16*D16)/D17</f>
        <v>23122.32574902092</v>
      </c>
      <c r="G17" s="42">
        <f>SUM(G9*E9+G10*E10+G11*E11+G12*E12+G13*E13+G14*E14+G15*E15+G16*E16)/E17</f>
        <v>26222.733514986376</v>
      </c>
      <c r="H17" s="42">
        <f>SUM(H9:H16)</f>
        <v>359.8</v>
      </c>
      <c r="I17" s="42">
        <f>SUM(I9*H9+I10*H10+I11*H11+I12*H12+I13*H13+I14*H14+I15*H15+I16*H16)/H17</f>
        <v>27715.48382434686</v>
      </c>
      <c r="J17" s="41">
        <f>SUM(J9:J16)</f>
        <v>8</v>
      </c>
      <c r="K17" s="42">
        <f>SUM(K9:K16)</f>
        <v>8</v>
      </c>
      <c r="L17" s="42">
        <f>SUM(L9*J9+L10*J10+L11*J11+L12*J12+L13*J13+L14*J14+L15*J15+L16*J16)/J17</f>
        <v>48442.4525</v>
      </c>
      <c r="M17" s="42">
        <f>SUM(M9*K9+M10*K10+M11*K11+M12*K12+M13*K13+M14*K14+M15*K15+M16*K16)/K17</f>
        <v>59210.45000000001</v>
      </c>
      <c r="N17" s="42">
        <f>SUM(N9:N16)</f>
        <v>8</v>
      </c>
      <c r="O17" s="42">
        <f>SUM(O9*N9+O10*N10+O11*N11+O12*N12+O13*N13+O14*N14+O15*N15+O16*N16)/N17</f>
        <v>60985.46250000001</v>
      </c>
      <c r="P17" s="41">
        <f>SUM(P9:P16)</f>
        <v>13.1</v>
      </c>
      <c r="Q17" s="41">
        <f>SUM(Q9:Q16)</f>
        <v>9.95</v>
      </c>
      <c r="R17" s="42">
        <f>SUM(R9:R16)</f>
        <v>10</v>
      </c>
      <c r="S17" s="42">
        <f>SUM(S9*Q9+S10*Q10+S11*Q11+S12*Q12+S13*Q13+S14*Q14+S15*Q15+S16*Q16)/Q17</f>
        <v>42632.32663316584</v>
      </c>
      <c r="T17" s="42">
        <f>SUM(T9*R9+T10*R10+T11*R11+T12*R12+T13*R13+T14*R14+T15*R15+T16*R16)/R17</f>
        <v>44965.23</v>
      </c>
      <c r="U17" s="42">
        <f>SUM(U9:U16)</f>
        <v>9.8</v>
      </c>
      <c r="V17" s="42">
        <f>SUM(V9*U9+V10*U10+V11*U11+V12*U12+V13*U13+V14*U14+V15*U15+V16*U16)/U17</f>
        <v>46527.27551020408</v>
      </c>
      <c r="W17" s="41">
        <f>SUM(W9:W16)</f>
        <v>242.77999999999997</v>
      </c>
      <c r="X17" s="41">
        <f>SUM(X9:X16)</f>
        <v>231.94</v>
      </c>
      <c r="Y17" s="42">
        <f>SUM(Y9:Y16)</f>
        <v>176</v>
      </c>
      <c r="Z17" s="42">
        <f>SUM(Z9*X9+Z10*X10+Z11*X11+Z12*X12+Z13*X13+Z14*X14+Z15*X15+Z16*X16)/X17</f>
        <v>22351.18737604553</v>
      </c>
      <c r="AA17" s="42">
        <f>SUM(AA9*Y9+AA10*Y10+AA11*Y11+AA12*Y12+AA13*Y13+AA14*Y14+AA15*Y15+AA16*Y16)/Y17</f>
        <v>29455.309090909093</v>
      </c>
      <c r="AB17" s="42">
        <f>SUM(AB9:AB16)</f>
        <v>168</v>
      </c>
      <c r="AC17" s="42">
        <f>SUM(AC9*AB9+AC10*AB10+AC11*AB11+AC12*AB12+AC13*AB13+AC14*AB14+AC15*AB15+AC16*AB16)/AB17</f>
        <v>32130.657976190476</v>
      </c>
      <c r="AD17" s="41">
        <f>SUM(AD9:AD16)</f>
        <v>212.24</v>
      </c>
      <c r="AE17" s="41">
        <f>SUM(AE9:AE16)</f>
        <v>209.90999999999997</v>
      </c>
      <c r="AF17" s="42">
        <f>SUM(AF9:AF16)</f>
        <v>161</v>
      </c>
      <c r="AG17" s="42">
        <f>SUM(AG9*AE9+AG10*AE10+AG11*AE11+AG12*AE12+AG13*AE13+AG14*AE14+AG15*AE15+AG16*AE16)/AE17</f>
        <v>22714.232766423713</v>
      </c>
      <c r="AH17" s="42">
        <f>SUM(AH9*AF9+AH10*AF10+AH11*AF11+AH12*AF12+AH13*AF13+AH14*AF14+AH15*AF15+AH16*AF16)/AF17</f>
        <v>29614.562732919258</v>
      </c>
      <c r="AI17" s="42">
        <f>SUM(AI9:AI16)</f>
        <v>152.4</v>
      </c>
      <c r="AJ17" s="42">
        <f>SUM(AJ9*AI9+AJ10*AI10+AJ11*AI11+AJ12*AI12+AJ13*AI13+AJ14*AI14+AJ15*AI15+AJ16*AI16)/AI17</f>
        <v>31953.461679790027</v>
      </c>
      <c r="AK17" s="41">
        <f>SUM(AK9:AK16)</f>
        <v>3.89</v>
      </c>
      <c r="AL17" s="41">
        <f>SUM(AL9:AL16)</f>
        <v>1.6199999999999999</v>
      </c>
      <c r="AM17" s="42">
        <f>SUM(AM9:AM16)</f>
        <v>2.17</v>
      </c>
      <c r="AN17" s="42">
        <f>SUM(AN9*AL9+AN10*AL10+AN11*AL11+AN12*AL12+AN13*AL13+AN14*AL14+AN15*AL15+AN16*AL16)/AL17</f>
        <v>23542.458024691357</v>
      </c>
      <c r="AO17" s="42">
        <f>SUM(AO9*AM9+AO10*AM10+AO11*AM11+AO12*AM12+AO13*AM13+AO14*AM14+AO15*AM15+AO16*AM16)/AM17</f>
        <v>17575.475576036868</v>
      </c>
      <c r="AP17" s="42">
        <f>SUM(AP9:AP16)</f>
        <v>2.17</v>
      </c>
      <c r="AQ17" s="42">
        <f>SUM(AQ9*AP9+AQ10*AP10+AQ11*AP11+AQ12*AP12+AQ13*AP13+AQ14*AP14+AQ15*AP15+AQ16*AP16)/AP17</f>
        <v>17575.475576036868</v>
      </c>
      <c r="AR17" s="41">
        <f>SUM(AR9:AR16)</f>
        <v>13.650000000000002</v>
      </c>
      <c r="AS17" s="41">
        <f>SUM(AS9:AS16)</f>
        <v>13.650000000000002</v>
      </c>
      <c r="AT17" s="42">
        <f>SUM(AT9:AT16)</f>
        <v>13</v>
      </c>
      <c r="AU17" s="42">
        <f>SUM(AU10*AS10+AU11*AS11+AU12*AS12+AU13*AS13+AU14*AS14+AU16*AS16)/AS17</f>
        <v>18631.304029304025</v>
      </c>
      <c r="AV17" s="42">
        <f>SUM(AV10*AT10+AV11*AT11+AV12*AT12+AV13*AT13+AV14*AT14+AV16*AT16)/AT17</f>
        <v>19562.86923076923</v>
      </c>
      <c r="AW17" s="42">
        <f>SUM(AW9:AW16)</f>
        <v>13.4</v>
      </c>
      <c r="AX17" s="42">
        <f>SUM(AX10*AW10+AX11*AW11+AX12*AW12+AX13*AW13+AX14*AW14+AX16*AW16)/AW17</f>
        <v>18978.88208955224</v>
      </c>
      <c r="AY17" s="42">
        <f>SUM(AY9:AY16)</f>
        <v>10</v>
      </c>
      <c r="AZ17" s="42">
        <f>SUM(AZ9*AY9+AZ10*AY10+AZ11*AY11+AZ12*AY12+AZ13*AY13+AZ14*AY14+AZ15*AY15+AZ16*AY16)/AY17</f>
        <v>22504.75</v>
      </c>
      <c r="BA17" s="30">
        <f aca="true" t="shared" si="4" ref="BA17:BG17">SUM(BA9:BA16)</f>
        <v>0</v>
      </c>
      <c r="BB17" s="30">
        <f t="shared" si="4"/>
        <v>0</v>
      </c>
      <c r="BC17" s="30">
        <f t="shared" si="4"/>
        <v>0</v>
      </c>
      <c r="BD17" s="30">
        <f t="shared" si="4"/>
        <v>0</v>
      </c>
      <c r="BE17" s="30">
        <f t="shared" si="4"/>
        <v>0</v>
      </c>
      <c r="BF17" s="30">
        <f t="shared" si="4"/>
        <v>0</v>
      </c>
      <c r="BG17" s="31">
        <f t="shared" si="4"/>
        <v>0</v>
      </c>
    </row>
    <row r="18" spans="1:53" ht="17.25" customHeight="1">
      <c r="A18" s="3"/>
      <c r="B18" s="3"/>
      <c r="C18" s="3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3"/>
      <c r="Q18" s="6"/>
      <c r="R18" s="6"/>
      <c r="S18" s="6"/>
      <c r="T18" s="6"/>
      <c r="U18" s="6"/>
      <c r="V18" s="6"/>
      <c r="W18" s="3"/>
      <c r="X18" s="6"/>
      <c r="Y18" s="6"/>
      <c r="Z18" s="6"/>
      <c r="AA18" s="6"/>
      <c r="AB18" s="6"/>
      <c r="AC18" s="6"/>
      <c r="AD18" s="3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BA18" s="3"/>
    </row>
    <row r="19" spans="1:53" ht="15.75">
      <c r="A19" s="3" t="s">
        <v>0</v>
      </c>
      <c r="B19" s="45" t="s">
        <v>82</v>
      </c>
      <c r="D19" s="45"/>
      <c r="E19" s="45"/>
      <c r="F19" s="6"/>
      <c r="G19" s="6"/>
      <c r="H19" s="6"/>
      <c r="I19" s="6"/>
      <c r="J19" s="6"/>
      <c r="K19" s="6"/>
      <c r="L19" s="6"/>
      <c r="M19" s="6"/>
      <c r="N19" s="6"/>
      <c r="O19" s="6"/>
      <c r="P19" s="3"/>
      <c r="Q19" s="6"/>
      <c r="R19" s="6"/>
      <c r="S19" s="6"/>
      <c r="T19" s="6"/>
      <c r="U19" s="6"/>
      <c r="V19" s="6"/>
      <c r="W19" s="3"/>
      <c r="X19" s="6"/>
      <c r="Y19" s="6"/>
      <c r="Z19" s="6"/>
      <c r="AA19" s="6"/>
      <c r="AB19" s="6"/>
      <c r="AC19" s="6"/>
      <c r="AD19" s="3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BA19" s="3"/>
    </row>
    <row r="20" spans="1:53" ht="18" customHeight="1">
      <c r="A20" s="3" t="s">
        <v>86</v>
      </c>
      <c r="B20" s="3" t="s">
        <v>85</v>
      </c>
      <c r="C20" s="3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3"/>
      <c r="Q20" s="6"/>
      <c r="R20" s="6"/>
      <c r="S20" s="6"/>
      <c r="T20" s="6"/>
      <c r="U20" s="6"/>
      <c r="V20" s="6"/>
      <c r="W20" s="3"/>
      <c r="X20" s="6"/>
      <c r="Y20" s="6"/>
      <c r="Z20" s="6"/>
      <c r="AA20" s="6"/>
      <c r="AD20" s="3"/>
      <c r="BA20" s="3"/>
    </row>
    <row r="21" spans="1:53" ht="18">
      <c r="A21" s="2"/>
      <c r="B21" s="2"/>
      <c r="C21" s="2"/>
      <c r="P21" s="2"/>
      <c r="W21" s="2"/>
      <c r="AC21" s="56"/>
      <c r="AD21" s="2"/>
      <c r="BA21" s="2"/>
    </row>
    <row r="22" spans="1:53" ht="12.75">
      <c r="A22" s="4"/>
      <c r="B22" s="4"/>
      <c r="C22" s="4"/>
      <c r="P22" s="4"/>
      <c r="W22" s="4"/>
      <c r="AD22" s="4"/>
      <c r="BA22" s="4"/>
    </row>
    <row r="23" spans="1:53" ht="15.75">
      <c r="A23" s="2"/>
      <c r="B23" s="2"/>
      <c r="C23" s="2"/>
      <c r="P23" s="23"/>
      <c r="W23" s="2"/>
      <c r="AD23" s="2"/>
      <c r="BA23" s="2"/>
    </row>
    <row r="24" spans="1:53" ht="15.75">
      <c r="A24" s="23"/>
      <c r="B24" s="23"/>
      <c r="C24" s="23"/>
      <c r="P24" s="24"/>
      <c r="W24" s="23"/>
      <c r="AD24" s="23"/>
      <c r="BA24" s="23"/>
    </row>
    <row r="25" spans="1:53" ht="15">
      <c r="A25" s="24"/>
      <c r="B25" s="24"/>
      <c r="C25" s="24"/>
      <c r="W25" s="24"/>
      <c r="AD25" s="24"/>
      <c r="BA25" s="24"/>
    </row>
  </sheetData>
  <sheetProtection/>
  <mergeCells count="56">
    <mergeCell ref="AF6:AF7"/>
    <mergeCell ref="AI6:AJ6"/>
    <mergeCell ref="AK6:AK7"/>
    <mergeCell ref="AR5:AX5"/>
    <mergeCell ref="AR6:AR7"/>
    <mergeCell ref="AS6:AS7"/>
    <mergeCell ref="AT6:AT7"/>
    <mergeCell ref="AU6:AV6"/>
    <mergeCell ref="AW6:AX6"/>
    <mergeCell ref="BD6:BE6"/>
    <mergeCell ref="AD5:AJ5"/>
    <mergeCell ref="W5:AC5"/>
    <mergeCell ref="BA5:BG5"/>
    <mergeCell ref="BF6:BG6"/>
    <mergeCell ref="W6:W7"/>
    <mergeCell ref="BB6:BB7"/>
    <mergeCell ref="Z6:AA6"/>
    <mergeCell ref="BA6:BA7"/>
    <mergeCell ref="AD6:AD7"/>
    <mergeCell ref="AB6:AC6"/>
    <mergeCell ref="AZ6:AZ7"/>
    <mergeCell ref="AE6:AE7"/>
    <mergeCell ref="AL6:AL7"/>
    <mergeCell ref="BC6:BC7"/>
    <mergeCell ref="AG6:AH6"/>
    <mergeCell ref="AY5:AZ5"/>
    <mergeCell ref="AK5:AQ5"/>
    <mergeCell ref="AM6:AM7"/>
    <mergeCell ref="AN6:AO6"/>
    <mergeCell ref="AP6:AQ6"/>
    <mergeCell ref="AY6:AY7"/>
    <mergeCell ref="AB1:AC1"/>
    <mergeCell ref="U1:V1"/>
    <mergeCell ref="P5:V5"/>
    <mergeCell ref="P6:P7"/>
    <mergeCell ref="Q6:Q7"/>
    <mergeCell ref="D3:AC3"/>
    <mergeCell ref="S6:T6"/>
    <mergeCell ref="Y6:Y7"/>
    <mergeCell ref="C5:I5"/>
    <mergeCell ref="D2:AC2"/>
    <mergeCell ref="J5:O5"/>
    <mergeCell ref="U6:V6"/>
    <mergeCell ref="N6:O6"/>
    <mergeCell ref="L6:M6"/>
    <mergeCell ref="R6:R7"/>
    <mergeCell ref="D6:D7"/>
    <mergeCell ref="A5:A7"/>
    <mergeCell ref="F6:G6"/>
    <mergeCell ref="X6:X7"/>
    <mergeCell ref="K6:K7"/>
    <mergeCell ref="C6:C7"/>
    <mergeCell ref="E6:E7"/>
    <mergeCell ref="J6:J7"/>
    <mergeCell ref="H6:I6"/>
    <mergeCell ref="B5:B7"/>
  </mergeCells>
  <printOptions horizontalCentered="1" verticalCentered="1"/>
  <pageMargins left="0" right="0" top="0.984251968503937" bottom="0.984251968503937" header="0.5118110236220472" footer="0.31496062992125984"/>
  <pageSetup fitToHeight="0" fitToWidth="1" horizontalDpi="600" verticalDpi="600" orientation="landscape" paperSize="9" scale="26" r:id="rId1"/>
  <colBreaks count="1" manualBreakCount="1">
    <brk id="29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8"/>
  <sheetViews>
    <sheetView view="pageBreakPreview" zoomScale="70" zoomScaleSheetLayoutView="70" zoomScalePageLayoutView="0" workbookViewId="0" topLeftCell="A1">
      <pane xSplit="1" ySplit="8" topLeftCell="H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A19" sqref="AA19"/>
    </sheetView>
  </sheetViews>
  <sheetFormatPr defaultColWidth="9.140625" defaultRowHeight="12.75"/>
  <cols>
    <col min="1" max="1" width="33.28125" style="1" customWidth="1"/>
    <col min="2" max="2" width="11.7109375" style="1" customWidth="1"/>
    <col min="3" max="3" width="9.00390625" style="1" customWidth="1"/>
    <col min="4" max="4" width="8.28125" style="1" customWidth="1"/>
    <col min="5" max="5" width="8.00390625" style="1" customWidth="1"/>
    <col min="6" max="6" width="11.7109375" style="1" customWidth="1"/>
    <col min="7" max="7" width="11.00390625" style="1" customWidth="1"/>
    <col min="8" max="8" width="7.140625" style="1" customWidth="1"/>
    <col min="9" max="9" width="7.28125" style="1" customWidth="1"/>
    <col min="10" max="10" width="10.28125" style="1" customWidth="1"/>
    <col min="11" max="11" width="11.00390625" style="1" customWidth="1"/>
    <col min="12" max="12" width="7.7109375" style="1" customWidth="1"/>
    <col min="13" max="13" width="12.00390625" style="1" customWidth="1"/>
    <col min="14" max="20" width="7.7109375" style="1" customWidth="1"/>
    <col min="21" max="21" width="8.421875" style="1" customWidth="1"/>
    <col min="22" max="23" width="7.8515625" style="1" customWidth="1"/>
    <col min="24" max="25" width="10.57421875" style="1" customWidth="1"/>
    <col min="26" max="26" width="7.421875" style="1" customWidth="1"/>
    <col min="27" max="27" width="11.8515625" style="1" customWidth="1"/>
    <col min="28" max="28" width="8.8515625" style="1" customWidth="1"/>
    <col min="29" max="29" width="7.7109375" style="1" customWidth="1"/>
    <col min="30" max="30" width="7.57421875" style="1" customWidth="1"/>
    <col min="31" max="31" width="10.57421875" style="1" customWidth="1"/>
    <col min="32" max="32" width="10.28125" style="1" customWidth="1"/>
    <col min="33" max="33" width="8.00390625" style="1" customWidth="1"/>
    <col min="34" max="34" width="13.28125" style="1" customWidth="1"/>
    <col min="35" max="35" width="8.421875" style="1" customWidth="1"/>
    <col min="36" max="36" width="8.7109375" style="1" customWidth="1"/>
    <col min="37" max="37" width="7.8515625" style="1" customWidth="1"/>
    <col min="38" max="38" width="10.28125" style="1" customWidth="1"/>
    <col min="39" max="39" width="10.421875" style="1" customWidth="1"/>
    <col min="40" max="40" width="8.421875" style="1" customWidth="1"/>
    <col min="41" max="41" width="12.57421875" style="1" customWidth="1"/>
    <col min="42" max="42" width="8.7109375" style="1" customWidth="1"/>
    <col min="43" max="43" width="12.8515625" style="1" customWidth="1"/>
    <col min="44" max="50" width="7.7109375" style="1" hidden="1" customWidth="1"/>
    <col min="51" max="16384" width="9.140625" style="1" customWidth="1"/>
  </cols>
  <sheetData>
    <row r="1" spans="19:49" ht="15.75" customHeight="1">
      <c r="S1" s="102"/>
      <c r="T1" s="102"/>
      <c r="Z1" s="102" t="s">
        <v>21</v>
      </c>
      <c r="AA1" s="102"/>
      <c r="AW1" s="6"/>
    </row>
    <row r="2" spans="4:44" ht="26.25" customHeight="1">
      <c r="D2" s="114" t="s">
        <v>58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2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R2" s="26"/>
    </row>
    <row r="3" spans="4:44" ht="18.75">
      <c r="D3" s="78" t="s">
        <v>89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13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R3" s="13"/>
    </row>
    <row r="4" spans="1:50" ht="6.75" customHeight="1">
      <c r="A4" s="19"/>
      <c r="B4" s="19"/>
      <c r="C4" s="19"/>
      <c r="D4" s="9"/>
      <c r="E4" s="9"/>
      <c r="F4" s="9"/>
      <c r="G4" s="9"/>
      <c r="H4" s="9"/>
      <c r="I4" s="9"/>
      <c r="J4" s="9"/>
      <c r="K4" s="9"/>
      <c r="L4" s="9"/>
      <c r="M4" s="9"/>
      <c r="N4" s="19"/>
      <c r="O4" s="9"/>
      <c r="P4" s="9"/>
      <c r="Q4" s="9"/>
      <c r="R4" s="9"/>
      <c r="S4" s="9"/>
      <c r="T4" s="9"/>
      <c r="U4" s="19"/>
      <c r="V4" s="9"/>
      <c r="W4" s="9"/>
      <c r="X4" s="9"/>
      <c r="Y4" s="9"/>
      <c r="Z4" s="9"/>
      <c r="AA4" s="9"/>
      <c r="AB4" s="1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R4" s="19"/>
      <c r="AS4" s="9"/>
      <c r="AT4" s="9"/>
      <c r="AU4" s="9"/>
      <c r="AV4" s="9"/>
      <c r="AW4" s="9"/>
      <c r="AX4" s="9"/>
    </row>
    <row r="5" spans="1:50" ht="85.5" customHeight="1">
      <c r="A5" s="97" t="s">
        <v>9</v>
      </c>
      <c r="B5" s="99" t="s">
        <v>80</v>
      </c>
      <c r="C5" s="106" t="s">
        <v>20</v>
      </c>
      <c r="D5" s="107"/>
      <c r="E5" s="107"/>
      <c r="F5" s="107"/>
      <c r="G5" s="107"/>
      <c r="H5" s="103" t="s">
        <v>6</v>
      </c>
      <c r="I5" s="104"/>
      <c r="J5" s="104"/>
      <c r="K5" s="104"/>
      <c r="L5" s="104"/>
      <c r="M5" s="105"/>
      <c r="N5" s="103" t="s">
        <v>38</v>
      </c>
      <c r="O5" s="104"/>
      <c r="P5" s="104"/>
      <c r="Q5" s="104"/>
      <c r="R5" s="104"/>
      <c r="S5" s="104"/>
      <c r="T5" s="105"/>
      <c r="U5" s="103" t="s">
        <v>39</v>
      </c>
      <c r="V5" s="104"/>
      <c r="W5" s="104"/>
      <c r="X5" s="104"/>
      <c r="Y5" s="104"/>
      <c r="Z5" s="104"/>
      <c r="AA5" s="105"/>
      <c r="AB5" s="103" t="s">
        <v>41</v>
      </c>
      <c r="AC5" s="104"/>
      <c r="AD5" s="104"/>
      <c r="AE5" s="104"/>
      <c r="AF5" s="104"/>
      <c r="AG5" s="104"/>
      <c r="AH5" s="105"/>
      <c r="AI5" s="103" t="s">
        <v>75</v>
      </c>
      <c r="AJ5" s="104"/>
      <c r="AK5" s="104"/>
      <c r="AL5" s="104"/>
      <c r="AM5" s="104"/>
      <c r="AN5" s="104"/>
      <c r="AO5" s="105"/>
      <c r="AP5" s="79" t="s">
        <v>69</v>
      </c>
      <c r="AQ5" s="79"/>
      <c r="AR5" s="103" t="s">
        <v>43</v>
      </c>
      <c r="AS5" s="104"/>
      <c r="AT5" s="104"/>
      <c r="AU5" s="104"/>
      <c r="AV5" s="104"/>
      <c r="AW5" s="104"/>
      <c r="AX5" s="105"/>
    </row>
    <row r="6" spans="1:50" ht="204" customHeight="1">
      <c r="A6" s="97"/>
      <c r="B6" s="100"/>
      <c r="C6" s="79" t="s">
        <v>25</v>
      </c>
      <c r="D6" s="79" t="s">
        <v>26</v>
      </c>
      <c r="E6" s="79" t="s">
        <v>12</v>
      </c>
      <c r="F6" s="79" t="s">
        <v>28</v>
      </c>
      <c r="G6" s="79"/>
      <c r="H6" s="79" t="s">
        <v>26</v>
      </c>
      <c r="I6" s="79" t="s">
        <v>12</v>
      </c>
      <c r="J6" s="79" t="s">
        <v>28</v>
      </c>
      <c r="K6" s="79"/>
      <c r="L6" s="98" t="s">
        <v>79</v>
      </c>
      <c r="M6" s="98"/>
      <c r="N6" s="79" t="s">
        <v>25</v>
      </c>
      <c r="O6" s="79" t="s">
        <v>26</v>
      </c>
      <c r="P6" s="79" t="s">
        <v>12</v>
      </c>
      <c r="Q6" s="79" t="s">
        <v>28</v>
      </c>
      <c r="R6" s="79"/>
      <c r="S6" s="98" t="s">
        <v>79</v>
      </c>
      <c r="T6" s="98"/>
      <c r="U6" s="79" t="s">
        <v>25</v>
      </c>
      <c r="V6" s="79" t="s">
        <v>26</v>
      </c>
      <c r="W6" s="79" t="s">
        <v>12</v>
      </c>
      <c r="X6" s="79" t="s">
        <v>28</v>
      </c>
      <c r="Y6" s="79"/>
      <c r="Z6" s="98" t="s">
        <v>79</v>
      </c>
      <c r="AA6" s="98"/>
      <c r="AB6" s="79" t="s">
        <v>25</v>
      </c>
      <c r="AC6" s="79" t="s">
        <v>26</v>
      </c>
      <c r="AD6" s="79" t="s">
        <v>12</v>
      </c>
      <c r="AE6" s="79" t="s">
        <v>28</v>
      </c>
      <c r="AF6" s="79"/>
      <c r="AG6" s="98" t="s">
        <v>79</v>
      </c>
      <c r="AH6" s="98"/>
      <c r="AI6" s="110" t="s">
        <v>25</v>
      </c>
      <c r="AJ6" s="110" t="s">
        <v>26</v>
      </c>
      <c r="AK6" s="110" t="s">
        <v>12</v>
      </c>
      <c r="AL6" s="103" t="s">
        <v>28</v>
      </c>
      <c r="AM6" s="105"/>
      <c r="AN6" s="98" t="s">
        <v>79</v>
      </c>
      <c r="AO6" s="98"/>
      <c r="AP6" s="79" t="s">
        <v>7</v>
      </c>
      <c r="AQ6" s="79" t="s">
        <v>8</v>
      </c>
      <c r="AR6" s="110" t="s">
        <v>25</v>
      </c>
      <c r="AS6" s="110" t="s">
        <v>26</v>
      </c>
      <c r="AT6" s="79" t="s">
        <v>12</v>
      </c>
      <c r="AU6" s="79" t="s">
        <v>28</v>
      </c>
      <c r="AV6" s="79"/>
      <c r="AW6" s="79" t="s">
        <v>68</v>
      </c>
      <c r="AX6" s="79"/>
    </row>
    <row r="7" spans="1:50" s="10" customFormat="1" ht="60" customHeight="1">
      <c r="A7" s="97"/>
      <c r="B7" s="101"/>
      <c r="C7" s="79"/>
      <c r="D7" s="79"/>
      <c r="E7" s="79"/>
      <c r="F7" s="8" t="s">
        <v>27</v>
      </c>
      <c r="G7" s="8" t="s">
        <v>3</v>
      </c>
      <c r="H7" s="79"/>
      <c r="I7" s="79"/>
      <c r="J7" s="8" t="s">
        <v>27</v>
      </c>
      <c r="K7" s="8" t="s">
        <v>3</v>
      </c>
      <c r="L7" s="8" t="s">
        <v>2</v>
      </c>
      <c r="M7" s="8" t="s">
        <v>11</v>
      </c>
      <c r="N7" s="79"/>
      <c r="O7" s="79"/>
      <c r="P7" s="79"/>
      <c r="Q7" s="8" t="s">
        <v>27</v>
      </c>
      <c r="R7" s="8" t="s">
        <v>3</v>
      </c>
      <c r="S7" s="8" t="s">
        <v>19</v>
      </c>
      <c r="T7" s="8" t="s">
        <v>8</v>
      </c>
      <c r="U7" s="79"/>
      <c r="V7" s="79"/>
      <c r="W7" s="79"/>
      <c r="X7" s="8" t="s">
        <v>27</v>
      </c>
      <c r="Y7" s="8" t="s">
        <v>3</v>
      </c>
      <c r="Z7" s="8" t="s">
        <v>2</v>
      </c>
      <c r="AA7" s="8" t="s">
        <v>11</v>
      </c>
      <c r="AB7" s="79"/>
      <c r="AC7" s="79"/>
      <c r="AD7" s="79"/>
      <c r="AE7" s="8" t="s">
        <v>27</v>
      </c>
      <c r="AF7" s="8" t="s">
        <v>3</v>
      </c>
      <c r="AG7" s="8" t="s">
        <v>2</v>
      </c>
      <c r="AH7" s="8" t="s">
        <v>10</v>
      </c>
      <c r="AI7" s="111"/>
      <c r="AJ7" s="111"/>
      <c r="AK7" s="111"/>
      <c r="AL7" s="34" t="s">
        <v>27</v>
      </c>
      <c r="AM7" s="34" t="s">
        <v>3</v>
      </c>
      <c r="AN7" s="34" t="s">
        <v>2</v>
      </c>
      <c r="AO7" s="34" t="s">
        <v>10</v>
      </c>
      <c r="AP7" s="79"/>
      <c r="AQ7" s="79"/>
      <c r="AR7" s="111"/>
      <c r="AS7" s="111"/>
      <c r="AT7" s="79"/>
      <c r="AU7" s="8" t="s">
        <v>27</v>
      </c>
      <c r="AV7" s="8" t="s">
        <v>3</v>
      </c>
      <c r="AW7" s="8" t="s">
        <v>19</v>
      </c>
      <c r="AX7" s="8" t="s">
        <v>8</v>
      </c>
    </row>
    <row r="8" spans="1:50" s="12" customFormat="1" ht="19.5" customHeight="1">
      <c r="A8" s="11">
        <v>1</v>
      </c>
      <c r="B8" s="11"/>
      <c r="C8" s="11">
        <f>A8+1</f>
        <v>2</v>
      </c>
      <c r="D8" s="11">
        <f aca="true" t="shared" si="0" ref="D8:AX8">C8+1</f>
        <v>3</v>
      </c>
      <c r="E8" s="11">
        <f t="shared" si="0"/>
        <v>4</v>
      </c>
      <c r="F8" s="11">
        <f t="shared" si="0"/>
        <v>5</v>
      </c>
      <c r="G8" s="11">
        <f t="shared" si="0"/>
        <v>6</v>
      </c>
      <c r="H8" s="11">
        <f>G8+1</f>
        <v>7</v>
      </c>
      <c r="I8" s="11">
        <f t="shared" si="0"/>
        <v>8</v>
      </c>
      <c r="J8" s="11">
        <f t="shared" si="0"/>
        <v>9</v>
      </c>
      <c r="K8" s="11">
        <f t="shared" si="0"/>
        <v>10</v>
      </c>
      <c r="L8" s="11">
        <f t="shared" si="0"/>
        <v>11</v>
      </c>
      <c r="M8" s="11">
        <f t="shared" si="0"/>
        <v>12</v>
      </c>
      <c r="N8" s="11">
        <f>M8+1</f>
        <v>13</v>
      </c>
      <c r="O8" s="11">
        <f t="shared" si="0"/>
        <v>14</v>
      </c>
      <c r="P8" s="11">
        <f t="shared" si="0"/>
        <v>15</v>
      </c>
      <c r="Q8" s="11">
        <f t="shared" si="0"/>
        <v>16</v>
      </c>
      <c r="R8" s="11">
        <f t="shared" si="0"/>
        <v>17</v>
      </c>
      <c r="S8" s="11">
        <f t="shared" si="0"/>
        <v>18</v>
      </c>
      <c r="T8" s="11">
        <f t="shared" si="0"/>
        <v>19</v>
      </c>
      <c r="U8" s="11">
        <f>T8+1</f>
        <v>20</v>
      </c>
      <c r="V8" s="11">
        <f t="shared" si="0"/>
        <v>21</v>
      </c>
      <c r="W8" s="11">
        <f t="shared" si="0"/>
        <v>22</v>
      </c>
      <c r="X8" s="11">
        <f t="shared" si="0"/>
        <v>23</v>
      </c>
      <c r="Y8" s="11">
        <f t="shared" si="0"/>
        <v>24</v>
      </c>
      <c r="Z8" s="11">
        <f t="shared" si="0"/>
        <v>25</v>
      </c>
      <c r="AA8" s="11">
        <f t="shared" si="0"/>
        <v>26</v>
      </c>
      <c r="AB8" s="11">
        <f t="shared" si="0"/>
        <v>27</v>
      </c>
      <c r="AC8" s="11">
        <f t="shared" si="0"/>
        <v>28</v>
      </c>
      <c r="AD8" s="11">
        <f t="shared" si="0"/>
        <v>29</v>
      </c>
      <c r="AE8" s="11">
        <f t="shared" si="0"/>
        <v>30</v>
      </c>
      <c r="AF8" s="11">
        <f t="shared" si="0"/>
        <v>31</v>
      </c>
      <c r="AG8" s="11">
        <f t="shared" si="0"/>
        <v>32</v>
      </c>
      <c r="AH8" s="11">
        <f t="shared" si="0"/>
        <v>33</v>
      </c>
      <c r="AI8" s="35">
        <v>34</v>
      </c>
      <c r="AJ8" s="35">
        <v>35</v>
      </c>
      <c r="AK8" s="35">
        <v>36</v>
      </c>
      <c r="AL8" s="35">
        <v>37</v>
      </c>
      <c r="AM8" s="35">
        <v>38</v>
      </c>
      <c r="AN8" s="35">
        <v>39</v>
      </c>
      <c r="AO8" s="35">
        <v>40</v>
      </c>
      <c r="AP8" s="11">
        <v>41</v>
      </c>
      <c r="AQ8" s="11">
        <v>42</v>
      </c>
      <c r="AR8" s="11">
        <f t="shared" si="0"/>
        <v>43</v>
      </c>
      <c r="AS8" s="11">
        <f t="shared" si="0"/>
        <v>44</v>
      </c>
      <c r="AT8" s="11">
        <f t="shared" si="0"/>
        <v>45</v>
      </c>
      <c r="AU8" s="11">
        <f t="shared" si="0"/>
        <v>46</v>
      </c>
      <c r="AV8" s="11">
        <f t="shared" si="0"/>
        <v>47</v>
      </c>
      <c r="AW8" s="11">
        <f t="shared" si="0"/>
        <v>48</v>
      </c>
      <c r="AX8" s="11">
        <f t="shared" si="0"/>
        <v>49</v>
      </c>
    </row>
    <row r="9" spans="1:50" s="53" customFormat="1" ht="19.5" customHeight="1">
      <c r="A9" s="52" t="s">
        <v>62</v>
      </c>
      <c r="B9" s="54">
        <v>57749226</v>
      </c>
      <c r="C9" s="75">
        <v>25.5</v>
      </c>
      <c r="D9" s="75">
        <v>25</v>
      </c>
      <c r="E9" s="71">
        <v>27</v>
      </c>
      <c r="F9" s="71">
        <f>(E9*G9)/D9</f>
        <v>22359.023999999998</v>
      </c>
      <c r="G9" s="71">
        <v>20702.8</v>
      </c>
      <c r="H9" s="71">
        <v>0.3</v>
      </c>
      <c r="I9" s="71">
        <v>0.3</v>
      </c>
      <c r="J9" s="71">
        <f>(I9*K9)/H9</f>
        <v>21341.7</v>
      </c>
      <c r="K9" s="71">
        <v>21341.7</v>
      </c>
      <c r="L9" s="71">
        <v>0.3</v>
      </c>
      <c r="M9" s="71">
        <v>21341.7</v>
      </c>
      <c r="N9" s="75">
        <v>0</v>
      </c>
      <c r="O9" s="75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5">
        <v>10.5</v>
      </c>
      <c r="V9" s="75">
        <v>10</v>
      </c>
      <c r="W9" s="71">
        <v>12</v>
      </c>
      <c r="X9" s="71">
        <f>SUM(W9*Y9)/V9</f>
        <v>28663.440000000002</v>
      </c>
      <c r="Y9" s="71">
        <v>23886.2</v>
      </c>
      <c r="Z9" s="71">
        <v>9.8</v>
      </c>
      <c r="AA9" s="71">
        <v>29248.3</v>
      </c>
      <c r="AB9" s="75">
        <v>7.5</v>
      </c>
      <c r="AC9" s="75">
        <v>7.5</v>
      </c>
      <c r="AD9" s="71">
        <v>8</v>
      </c>
      <c r="AE9" s="71">
        <f>SUM(AD9*AF9)/AC9</f>
        <v>25475.626666666667</v>
      </c>
      <c r="AF9" s="71">
        <v>23883.4</v>
      </c>
      <c r="AG9" s="71">
        <v>7.3</v>
      </c>
      <c r="AH9" s="71">
        <v>26173.6</v>
      </c>
      <c r="AI9" s="75">
        <v>5</v>
      </c>
      <c r="AJ9" s="75">
        <v>5</v>
      </c>
      <c r="AK9" s="71">
        <v>5</v>
      </c>
      <c r="AL9" s="71">
        <f>SUM(AK9*AM9)/AJ9</f>
        <v>17588.4</v>
      </c>
      <c r="AM9" s="71">
        <v>17588.4</v>
      </c>
      <c r="AN9" s="71">
        <v>5.2</v>
      </c>
      <c r="AO9" s="71">
        <v>16911.9</v>
      </c>
      <c r="AP9" s="71">
        <v>0.5</v>
      </c>
      <c r="AQ9" s="71">
        <v>22161.3</v>
      </c>
      <c r="AR9" s="55">
        <v>0</v>
      </c>
      <c r="AS9" s="55">
        <v>0</v>
      </c>
      <c r="AT9" s="55">
        <v>0</v>
      </c>
      <c r="AU9" s="55">
        <v>0</v>
      </c>
      <c r="AV9" s="55">
        <v>0</v>
      </c>
      <c r="AW9" s="55">
        <v>0</v>
      </c>
      <c r="AX9" s="55">
        <v>0</v>
      </c>
    </row>
    <row r="10" spans="1:50" s="53" customFormat="1" ht="19.5" customHeight="1">
      <c r="A10" s="52" t="s">
        <v>63</v>
      </c>
      <c r="B10" s="54">
        <v>57749203</v>
      </c>
      <c r="C10" s="75">
        <v>37.25</v>
      </c>
      <c r="D10" s="75">
        <v>36.25</v>
      </c>
      <c r="E10" s="71">
        <v>39</v>
      </c>
      <c r="F10" s="71">
        <f>SUM(E10*G10)/D10</f>
        <v>24458.64827586207</v>
      </c>
      <c r="G10" s="71">
        <v>22734</v>
      </c>
      <c r="H10" s="71">
        <v>1</v>
      </c>
      <c r="I10" s="71">
        <v>1</v>
      </c>
      <c r="J10" s="71">
        <f>(I10*K10)/H10</f>
        <v>35200</v>
      </c>
      <c r="K10" s="71">
        <v>35200</v>
      </c>
      <c r="L10" s="71">
        <v>1</v>
      </c>
      <c r="M10" s="71">
        <v>35200</v>
      </c>
      <c r="N10" s="75">
        <v>0</v>
      </c>
      <c r="O10" s="75">
        <v>0</v>
      </c>
      <c r="P10" s="71">
        <v>0</v>
      </c>
      <c r="Q10" s="71">
        <v>0</v>
      </c>
      <c r="R10" s="71">
        <v>0</v>
      </c>
      <c r="S10" s="71">
        <v>0</v>
      </c>
      <c r="T10" s="71">
        <v>0</v>
      </c>
      <c r="U10" s="75">
        <v>18</v>
      </c>
      <c r="V10" s="75">
        <v>18</v>
      </c>
      <c r="W10" s="71">
        <v>19</v>
      </c>
      <c r="X10" s="71">
        <f aca="true" t="shared" si="1" ref="X10:X19">SUM(W10*Y10)/V10</f>
        <v>28339.872222222224</v>
      </c>
      <c r="Y10" s="71">
        <v>26848.3</v>
      </c>
      <c r="Z10" s="71">
        <v>18</v>
      </c>
      <c r="AA10" s="71">
        <v>28339.9</v>
      </c>
      <c r="AB10" s="75">
        <v>12</v>
      </c>
      <c r="AC10" s="75">
        <v>12</v>
      </c>
      <c r="AD10" s="71">
        <v>13</v>
      </c>
      <c r="AE10" s="71">
        <f aca="true" t="shared" si="2" ref="AE10:AE19">SUM(AD10*AF10)/AC10</f>
        <v>28919.475000000002</v>
      </c>
      <c r="AF10" s="71">
        <v>26694.9</v>
      </c>
      <c r="AG10" s="71">
        <v>12</v>
      </c>
      <c r="AH10" s="71">
        <v>28919.5</v>
      </c>
      <c r="AI10" s="75">
        <v>8</v>
      </c>
      <c r="AJ10" s="75">
        <v>8</v>
      </c>
      <c r="AK10" s="71">
        <v>8</v>
      </c>
      <c r="AL10" s="71">
        <f>SUM(AK10*AM10)/AJ10</f>
        <v>17636.5</v>
      </c>
      <c r="AM10" s="71">
        <v>17636.5</v>
      </c>
      <c r="AN10" s="71">
        <v>8</v>
      </c>
      <c r="AO10" s="71">
        <v>17636.5</v>
      </c>
      <c r="AP10" s="71">
        <v>1</v>
      </c>
      <c r="AQ10" s="71">
        <v>27241.3</v>
      </c>
      <c r="AR10" s="55">
        <v>0</v>
      </c>
      <c r="AS10" s="55">
        <v>0</v>
      </c>
      <c r="AT10" s="55">
        <v>0</v>
      </c>
      <c r="AU10" s="55">
        <v>0</v>
      </c>
      <c r="AV10" s="55">
        <v>0</v>
      </c>
      <c r="AW10" s="55">
        <v>0</v>
      </c>
      <c r="AX10" s="55">
        <v>0</v>
      </c>
    </row>
    <row r="11" spans="1:50" s="53" customFormat="1" ht="19.5" customHeight="1">
      <c r="A11" s="52" t="s">
        <v>64</v>
      </c>
      <c r="B11" s="54">
        <v>57749213</v>
      </c>
      <c r="C11" s="75">
        <v>27.05</v>
      </c>
      <c r="D11" s="75">
        <v>25.05</v>
      </c>
      <c r="E11" s="71">
        <v>24</v>
      </c>
      <c r="F11" s="71">
        <f aca="true" t="shared" si="3" ref="F11:F19">SUM(E11*G11)/D11</f>
        <v>22887.281437125745</v>
      </c>
      <c r="G11" s="71">
        <v>23888.6</v>
      </c>
      <c r="H11" s="71">
        <v>1</v>
      </c>
      <c r="I11" s="71">
        <v>1</v>
      </c>
      <c r="J11" s="71">
        <f>(I11*K11)/H11</f>
        <v>34400</v>
      </c>
      <c r="K11" s="71">
        <v>34400</v>
      </c>
      <c r="L11" s="71">
        <v>1</v>
      </c>
      <c r="M11" s="71">
        <v>34400</v>
      </c>
      <c r="N11" s="75">
        <v>0</v>
      </c>
      <c r="O11" s="75">
        <v>0</v>
      </c>
      <c r="P11" s="71">
        <v>0</v>
      </c>
      <c r="Q11" s="71">
        <v>0</v>
      </c>
      <c r="R11" s="71">
        <v>0</v>
      </c>
      <c r="S11" s="71">
        <v>0</v>
      </c>
      <c r="T11" s="71">
        <v>0</v>
      </c>
      <c r="U11" s="75">
        <v>11.25</v>
      </c>
      <c r="V11" s="75">
        <v>10.75</v>
      </c>
      <c r="W11" s="71">
        <v>9</v>
      </c>
      <c r="X11" s="71">
        <f>SUM(W11*Y11)/V11</f>
        <v>26534.93023255814</v>
      </c>
      <c r="Y11" s="71">
        <v>31694.5</v>
      </c>
      <c r="Z11" s="71">
        <v>9</v>
      </c>
      <c r="AA11" s="71">
        <v>31694.5</v>
      </c>
      <c r="AB11" s="75">
        <v>7.5</v>
      </c>
      <c r="AC11" s="75">
        <v>7.5</v>
      </c>
      <c r="AD11" s="71">
        <v>7</v>
      </c>
      <c r="AE11" s="71">
        <f t="shared" si="2"/>
        <v>27076.746666666666</v>
      </c>
      <c r="AF11" s="71">
        <v>29010.8</v>
      </c>
      <c r="AG11" s="71">
        <v>7.2</v>
      </c>
      <c r="AH11" s="71">
        <v>28204.9</v>
      </c>
      <c r="AI11" s="75">
        <v>5.3</v>
      </c>
      <c r="AJ11" s="75">
        <v>5.3</v>
      </c>
      <c r="AK11" s="71">
        <v>5</v>
      </c>
      <c r="AL11" s="71">
        <f>SUM(AK11*AM11)/AJ11</f>
        <v>17193.396226415094</v>
      </c>
      <c r="AM11" s="71">
        <v>18225</v>
      </c>
      <c r="AN11" s="71">
        <v>5</v>
      </c>
      <c r="AO11" s="71">
        <v>18225</v>
      </c>
      <c r="AP11" s="71">
        <v>0.5</v>
      </c>
      <c r="AQ11" s="71">
        <v>9426.5</v>
      </c>
      <c r="AR11" s="55">
        <v>0</v>
      </c>
      <c r="AS11" s="55">
        <v>0</v>
      </c>
      <c r="AT11" s="55">
        <v>0</v>
      </c>
      <c r="AU11" s="55">
        <v>0</v>
      </c>
      <c r="AV11" s="55">
        <v>0</v>
      </c>
      <c r="AW11" s="55">
        <v>0</v>
      </c>
      <c r="AX11" s="55">
        <v>0</v>
      </c>
    </row>
    <row r="12" spans="1:50" s="53" customFormat="1" ht="19.5" customHeight="1">
      <c r="A12" s="52" t="s">
        <v>65</v>
      </c>
      <c r="B12" s="54">
        <v>57749195</v>
      </c>
      <c r="C12" s="75">
        <v>38</v>
      </c>
      <c r="D12" s="75">
        <v>36.5</v>
      </c>
      <c r="E12" s="71">
        <v>37</v>
      </c>
      <c r="F12" s="71">
        <f t="shared" si="3"/>
        <v>22725.602739726026</v>
      </c>
      <c r="G12" s="71">
        <v>22418.5</v>
      </c>
      <c r="H12" s="71">
        <v>1</v>
      </c>
      <c r="I12" s="71">
        <v>1</v>
      </c>
      <c r="J12" s="71">
        <f>(I12*K12)/H12</f>
        <v>35050</v>
      </c>
      <c r="K12" s="71">
        <v>35050</v>
      </c>
      <c r="L12" s="71">
        <v>1</v>
      </c>
      <c r="M12" s="71">
        <v>35050</v>
      </c>
      <c r="N12" s="75">
        <v>0</v>
      </c>
      <c r="O12" s="75">
        <v>0</v>
      </c>
      <c r="P12" s="71">
        <v>0</v>
      </c>
      <c r="Q12" s="71">
        <v>0</v>
      </c>
      <c r="R12" s="71">
        <v>0</v>
      </c>
      <c r="S12" s="71">
        <v>0</v>
      </c>
      <c r="T12" s="71">
        <v>0</v>
      </c>
      <c r="U12" s="75">
        <v>17.75</v>
      </c>
      <c r="V12" s="75">
        <v>17.25</v>
      </c>
      <c r="W12" s="71">
        <v>18</v>
      </c>
      <c r="X12" s="71">
        <f t="shared" si="1"/>
        <v>26689.460869565217</v>
      </c>
      <c r="Y12" s="71">
        <v>25577.4</v>
      </c>
      <c r="Z12" s="71">
        <v>16</v>
      </c>
      <c r="AA12" s="71">
        <v>28774.5</v>
      </c>
      <c r="AB12" s="75">
        <v>12</v>
      </c>
      <c r="AC12" s="75">
        <v>11.5</v>
      </c>
      <c r="AD12" s="71">
        <v>12</v>
      </c>
      <c r="AE12" s="71">
        <f t="shared" si="2"/>
        <v>26841.391304347828</v>
      </c>
      <c r="AF12" s="71">
        <v>25723</v>
      </c>
      <c r="AG12" s="71">
        <v>11.4</v>
      </c>
      <c r="AH12" s="71">
        <v>27076.8</v>
      </c>
      <c r="AI12" s="75">
        <v>9</v>
      </c>
      <c r="AJ12" s="75">
        <v>8</v>
      </c>
      <c r="AK12" s="71">
        <v>8</v>
      </c>
      <c r="AL12" s="71">
        <f>SUM(AK12*AM12)/AJ12</f>
        <v>16934.4</v>
      </c>
      <c r="AM12" s="71">
        <v>16934.4</v>
      </c>
      <c r="AN12" s="71">
        <v>8</v>
      </c>
      <c r="AO12" s="71">
        <v>16934.4</v>
      </c>
      <c r="AP12" s="71">
        <v>1</v>
      </c>
      <c r="AQ12" s="71">
        <v>27707.2</v>
      </c>
      <c r="AR12" s="55">
        <v>0</v>
      </c>
      <c r="AS12" s="55">
        <v>0</v>
      </c>
      <c r="AT12" s="55">
        <v>0</v>
      </c>
      <c r="AU12" s="55">
        <v>0</v>
      </c>
      <c r="AV12" s="55">
        <v>0</v>
      </c>
      <c r="AW12" s="55">
        <v>0</v>
      </c>
      <c r="AX12" s="55">
        <v>0</v>
      </c>
    </row>
    <row r="13" spans="1:50" s="53" customFormat="1" ht="19.5" customHeight="1">
      <c r="A13" s="52" t="s">
        <v>66</v>
      </c>
      <c r="B13" s="54">
        <v>57749120</v>
      </c>
      <c r="C13" s="75">
        <v>20.05</v>
      </c>
      <c r="D13" s="75">
        <v>20.05</v>
      </c>
      <c r="E13" s="71">
        <v>20</v>
      </c>
      <c r="F13" s="71">
        <f t="shared" si="3"/>
        <v>23157.605985037404</v>
      </c>
      <c r="G13" s="71">
        <v>23215.5</v>
      </c>
      <c r="H13" s="71">
        <v>1</v>
      </c>
      <c r="I13" s="71">
        <v>1</v>
      </c>
      <c r="J13" s="71">
        <f>(I13*K13)/H13</f>
        <v>32958.4</v>
      </c>
      <c r="K13" s="71">
        <v>32958.4</v>
      </c>
      <c r="L13" s="71">
        <v>1</v>
      </c>
      <c r="M13" s="71">
        <v>32958.4</v>
      </c>
      <c r="N13" s="75">
        <v>0</v>
      </c>
      <c r="O13" s="75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5">
        <v>7</v>
      </c>
      <c r="V13" s="75">
        <v>7</v>
      </c>
      <c r="W13" s="71">
        <v>8</v>
      </c>
      <c r="X13" s="71">
        <f t="shared" si="1"/>
        <v>26833.37142857143</v>
      </c>
      <c r="Y13" s="71">
        <v>23479.2</v>
      </c>
      <c r="Z13" s="71">
        <v>6.7</v>
      </c>
      <c r="AA13" s="71">
        <v>32968.9</v>
      </c>
      <c r="AB13" s="75">
        <v>4.5</v>
      </c>
      <c r="AC13" s="75">
        <v>4.5</v>
      </c>
      <c r="AD13" s="71">
        <v>6</v>
      </c>
      <c r="AE13" s="71">
        <f t="shared" si="2"/>
        <v>30429.73333333333</v>
      </c>
      <c r="AF13" s="71">
        <v>22822.3</v>
      </c>
      <c r="AG13" s="71">
        <v>4.8</v>
      </c>
      <c r="AH13" s="71">
        <v>32543.4</v>
      </c>
      <c r="AI13" s="75">
        <v>3.6</v>
      </c>
      <c r="AJ13" s="75">
        <v>3.6</v>
      </c>
      <c r="AK13" s="71">
        <v>3</v>
      </c>
      <c r="AL13" s="71">
        <f>SUM(AK13*AM13)/AJ13</f>
        <v>17958.333333333332</v>
      </c>
      <c r="AM13" s="71">
        <v>21550</v>
      </c>
      <c r="AN13" s="71">
        <v>3</v>
      </c>
      <c r="AO13" s="71">
        <v>21550</v>
      </c>
      <c r="AP13" s="71">
        <v>0.5</v>
      </c>
      <c r="AQ13" s="71">
        <v>13426.1</v>
      </c>
      <c r="AR13" s="55">
        <v>0</v>
      </c>
      <c r="AS13" s="55">
        <v>0</v>
      </c>
      <c r="AT13" s="55">
        <v>0</v>
      </c>
      <c r="AU13" s="55">
        <v>0</v>
      </c>
      <c r="AV13" s="55">
        <v>0</v>
      </c>
      <c r="AW13" s="55">
        <v>0</v>
      </c>
      <c r="AX13" s="55">
        <v>0</v>
      </c>
    </row>
    <row r="14" spans="1:50" s="53" customFormat="1" ht="19.5" customHeight="1">
      <c r="A14" s="52" t="s">
        <v>51</v>
      </c>
      <c r="B14" s="54">
        <v>57749031</v>
      </c>
      <c r="C14" s="75">
        <f>U14+AI14</f>
        <v>4.55</v>
      </c>
      <c r="D14" s="75">
        <f>V14+AJ14</f>
        <v>4.3</v>
      </c>
      <c r="E14" s="71">
        <v>4</v>
      </c>
      <c r="F14" s="71">
        <f t="shared" si="3"/>
        <v>34689.95348837209</v>
      </c>
      <c r="G14" s="71">
        <v>37291.7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5">
        <v>0</v>
      </c>
      <c r="O14" s="75">
        <v>0</v>
      </c>
      <c r="P14" s="71">
        <v>0</v>
      </c>
      <c r="Q14" s="71">
        <v>0</v>
      </c>
      <c r="R14" s="71">
        <v>0</v>
      </c>
      <c r="S14" s="71">
        <v>0</v>
      </c>
      <c r="T14" s="71">
        <v>0</v>
      </c>
      <c r="U14" s="75">
        <v>4.55</v>
      </c>
      <c r="V14" s="75">
        <v>4.3</v>
      </c>
      <c r="W14" s="71">
        <v>4</v>
      </c>
      <c r="X14" s="71">
        <f t="shared" si="1"/>
        <v>34689.95348837209</v>
      </c>
      <c r="Y14" s="71">
        <v>37291.7</v>
      </c>
      <c r="Z14" s="71">
        <v>4.3</v>
      </c>
      <c r="AA14" s="71">
        <v>37899.3</v>
      </c>
      <c r="AB14" s="75">
        <v>3.8</v>
      </c>
      <c r="AC14" s="75">
        <v>3.8</v>
      </c>
      <c r="AD14" s="71">
        <v>3</v>
      </c>
      <c r="AE14" s="71">
        <f t="shared" si="2"/>
        <v>35820.236842105274</v>
      </c>
      <c r="AF14" s="71">
        <v>45372.3</v>
      </c>
      <c r="AG14" s="71">
        <v>4</v>
      </c>
      <c r="AH14" s="71">
        <v>37479.2</v>
      </c>
      <c r="AI14" s="75">
        <v>0</v>
      </c>
      <c r="AJ14" s="75">
        <v>0</v>
      </c>
      <c r="AK14" s="71">
        <v>0</v>
      </c>
      <c r="AL14" s="71">
        <v>0</v>
      </c>
      <c r="AM14" s="71">
        <v>0</v>
      </c>
      <c r="AN14" s="71">
        <v>0</v>
      </c>
      <c r="AO14" s="71">
        <v>0</v>
      </c>
      <c r="AP14" s="71">
        <v>0</v>
      </c>
      <c r="AQ14" s="71">
        <v>0</v>
      </c>
      <c r="AR14" s="55">
        <v>0</v>
      </c>
      <c r="AS14" s="55">
        <v>0</v>
      </c>
      <c r="AT14" s="55">
        <v>0</v>
      </c>
      <c r="AU14" s="55">
        <v>0</v>
      </c>
      <c r="AV14" s="55">
        <v>0</v>
      </c>
      <c r="AW14" s="55">
        <v>0</v>
      </c>
      <c r="AX14" s="55">
        <v>0</v>
      </c>
    </row>
    <row r="15" spans="1:50" s="53" customFormat="1" ht="19.5" customHeight="1">
      <c r="A15" s="52" t="s">
        <v>52</v>
      </c>
      <c r="B15" s="54">
        <v>57748988</v>
      </c>
      <c r="C15" s="75">
        <v>3.5</v>
      </c>
      <c r="D15" s="75">
        <v>3.5</v>
      </c>
      <c r="E15" s="71">
        <v>3</v>
      </c>
      <c r="F15" s="71">
        <f t="shared" si="3"/>
        <v>24121.457142857143</v>
      </c>
      <c r="G15" s="71">
        <v>28141.7</v>
      </c>
      <c r="H15" s="71">
        <v>0</v>
      </c>
      <c r="I15" s="71">
        <v>0</v>
      </c>
      <c r="J15" s="71">
        <v>0</v>
      </c>
      <c r="K15" s="71">
        <v>0</v>
      </c>
      <c r="L15" s="71">
        <v>0</v>
      </c>
      <c r="M15" s="71">
        <v>0</v>
      </c>
      <c r="N15" s="75">
        <v>0</v>
      </c>
      <c r="O15" s="75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5">
        <v>3.5</v>
      </c>
      <c r="V15" s="75">
        <v>3.5</v>
      </c>
      <c r="W15" s="71">
        <v>3</v>
      </c>
      <c r="X15" s="71">
        <f t="shared" si="1"/>
        <v>24121.457142857143</v>
      </c>
      <c r="Y15" s="71">
        <v>28141.7</v>
      </c>
      <c r="Z15" s="71">
        <v>3</v>
      </c>
      <c r="AA15" s="71">
        <v>33150</v>
      </c>
      <c r="AB15" s="75">
        <v>3</v>
      </c>
      <c r="AC15" s="75">
        <v>3</v>
      </c>
      <c r="AD15" s="71">
        <v>3</v>
      </c>
      <c r="AE15" s="71">
        <f t="shared" si="2"/>
        <v>28141.7</v>
      </c>
      <c r="AF15" s="71">
        <v>28141.7</v>
      </c>
      <c r="AG15" s="71">
        <v>3</v>
      </c>
      <c r="AH15" s="71">
        <v>33150</v>
      </c>
      <c r="AI15" s="75">
        <v>0</v>
      </c>
      <c r="AJ15" s="75">
        <v>0</v>
      </c>
      <c r="AK15" s="71">
        <v>0</v>
      </c>
      <c r="AL15" s="71">
        <v>0</v>
      </c>
      <c r="AM15" s="71">
        <v>0</v>
      </c>
      <c r="AN15" s="71">
        <v>0</v>
      </c>
      <c r="AO15" s="71">
        <v>0</v>
      </c>
      <c r="AP15" s="71">
        <v>0</v>
      </c>
      <c r="AQ15" s="71">
        <v>0</v>
      </c>
      <c r="AR15" s="55">
        <v>0</v>
      </c>
      <c r="AS15" s="55">
        <v>0</v>
      </c>
      <c r="AT15" s="55">
        <v>0</v>
      </c>
      <c r="AU15" s="55">
        <v>0</v>
      </c>
      <c r="AV15" s="55">
        <v>0</v>
      </c>
      <c r="AW15" s="55">
        <v>0</v>
      </c>
      <c r="AX15" s="55">
        <v>0</v>
      </c>
    </row>
    <row r="16" spans="1:50" s="53" customFormat="1" ht="19.5" customHeight="1">
      <c r="A16" s="52" t="s">
        <v>53</v>
      </c>
      <c r="B16" s="54">
        <v>57748994</v>
      </c>
      <c r="C16" s="75">
        <v>2.25</v>
      </c>
      <c r="D16" s="75">
        <v>2.25</v>
      </c>
      <c r="E16" s="71">
        <v>2</v>
      </c>
      <c r="F16" s="71">
        <f t="shared" si="3"/>
        <v>24977.777777777777</v>
      </c>
      <c r="G16" s="71">
        <v>28100</v>
      </c>
      <c r="H16" s="71">
        <v>0</v>
      </c>
      <c r="I16" s="71">
        <v>0</v>
      </c>
      <c r="J16" s="71">
        <v>0</v>
      </c>
      <c r="K16" s="71">
        <v>0</v>
      </c>
      <c r="L16" s="71">
        <v>0</v>
      </c>
      <c r="M16" s="71">
        <v>0</v>
      </c>
      <c r="N16" s="75">
        <v>0</v>
      </c>
      <c r="O16" s="75">
        <v>0</v>
      </c>
      <c r="P16" s="71">
        <v>0</v>
      </c>
      <c r="Q16" s="71">
        <v>0</v>
      </c>
      <c r="R16" s="71">
        <v>0</v>
      </c>
      <c r="S16" s="71">
        <v>0</v>
      </c>
      <c r="T16" s="71">
        <v>0</v>
      </c>
      <c r="U16" s="75">
        <v>2.25</v>
      </c>
      <c r="V16" s="75">
        <v>2.25</v>
      </c>
      <c r="W16" s="71">
        <v>2</v>
      </c>
      <c r="X16" s="71">
        <f t="shared" si="1"/>
        <v>24977.777777777777</v>
      </c>
      <c r="Y16" s="71">
        <v>28100</v>
      </c>
      <c r="Z16" s="71">
        <v>2</v>
      </c>
      <c r="AA16" s="71">
        <v>34158.4</v>
      </c>
      <c r="AB16" s="75">
        <v>2</v>
      </c>
      <c r="AC16" s="75">
        <v>2</v>
      </c>
      <c r="AD16" s="71">
        <v>2</v>
      </c>
      <c r="AE16" s="71">
        <f t="shared" si="2"/>
        <v>28100</v>
      </c>
      <c r="AF16" s="71">
        <v>28100</v>
      </c>
      <c r="AG16" s="71">
        <v>2</v>
      </c>
      <c r="AH16" s="71">
        <v>34158.4</v>
      </c>
      <c r="AI16" s="75">
        <v>0</v>
      </c>
      <c r="AJ16" s="75">
        <v>0</v>
      </c>
      <c r="AK16" s="71">
        <v>0</v>
      </c>
      <c r="AL16" s="71">
        <v>0</v>
      </c>
      <c r="AM16" s="71">
        <v>0</v>
      </c>
      <c r="AN16" s="71">
        <v>0</v>
      </c>
      <c r="AO16" s="71">
        <v>0</v>
      </c>
      <c r="AP16" s="71">
        <v>0</v>
      </c>
      <c r="AQ16" s="71">
        <v>0</v>
      </c>
      <c r="AR16" s="55">
        <v>0</v>
      </c>
      <c r="AS16" s="55">
        <v>0</v>
      </c>
      <c r="AT16" s="55">
        <v>0</v>
      </c>
      <c r="AU16" s="55">
        <v>0</v>
      </c>
      <c r="AV16" s="55">
        <v>0</v>
      </c>
      <c r="AW16" s="55">
        <v>0</v>
      </c>
      <c r="AX16" s="55">
        <v>0</v>
      </c>
    </row>
    <row r="17" spans="1:50" s="53" customFormat="1" ht="19.5" customHeight="1">
      <c r="A17" s="52" t="s">
        <v>54</v>
      </c>
      <c r="B17" s="54">
        <v>57749083</v>
      </c>
      <c r="C17" s="75">
        <v>6</v>
      </c>
      <c r="D17" s="75">
        <v>6</v>
      </c>
      <c r="E17" s="71">
        <v>7</v>
      </c>
      <c r="F17" s="71">
        <f t="shared" si="3"/>
        <v>25604.25</v>
      </c>
      <c r="G17" s="71">
        <v>21946.5</v>
      </c>
      <c r="H17" s="71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5">
        <v>0</v>
      </c>
      <c r="O17" s="75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5">
        <v>6</v>
      </c>
      <c r="V17" s="75">
        <v>6</v>
      </c>
      <c r="W17" s="71">
        <v>7</v>
      </c>
      <c r="X17" s="71">
        <f t="shared" si="1"/>
        <v>25604.25</v>
      </c>
      <c r="Y17" s="71">
        <v>21946.5</v>
      </c>
      <c r="Z17" s="71">
        <v>5</v>
      </c>
      <c r="AA17" s="71">
        <v>32760</v>
      </c>
      <c r="AB17" s="75">
        <v>6</v>
      </c>
      <c r="AC17" s="75">
        <v>6</v>
      </c>
      <c r="AD17" s="71">
        <v>7</v>
      </c>
      <c r="AE17" s="71">
        <f t="shared" si="2"/>
        <v>25604.25</v>
      </c>
      <c r="AF17" s="71">
        <v>21946.5</v>
      </c>
      <c r="AG17" s="71">
        <v>5</v>
      </c>
      <c r="AH17" s="71">
        <v>32760</v>
      </c>
      <c r="AI17" s="75">
        <v>0</v>
      </c>
      <c r="AJ17" s="75">
        <v>0</v>
      </c>
      <c r="AK17" s="71">
        <v>0</v>
      </c>
      <c r="AL17" s="71">
        <v>0</v>
      </c>
      <c r="AM17" s="71">
        <v>0</v>
      </c>
      <c r="AN17" s="71">
        <v>0</v>
      </c>
      <c r="AO17" s="71">
        <v>0</v>
      </c>
      <c r="AP17" s="71">
        <v>0</v>
      </c>
      <c r="AQ17" s="71">
        <v>0</v>
      </c>
      <c r="AR17" s="55">
        <v>0</v>
      </c>
      <c r="AS17" s="55">
        <v>0</v>
      </c>
      <c r="AT17" s="55">
        <v>0</v>
      </c>
      <c r="AU17" s="55">
        <v>0</v>
      </c>
      <c r="AV17" s="55">
        <v>0</v>
      </c>
      <c r="AW17" s="55">
        <v>0</v>
      </c>
      <c r="AX17" s="55">
        <v>0</v>
      </c>
    </row>
    <row r="18" spans="1:50" s="53" customFormat="1" ht="19.5" customHeight="1">
      <c r="A18" s="52" t="s">
        <v>56</v>
      </c>
      <c r="B18" s="54">
        <v>57749025</v>
      </c>
      <c r="C18" s="75">
        <v>1.55</v>
      </c>
      <c r="D18" s="75">
        <v>1.55</v>
      </c>
      <c r="E18" s="71">
        <v>1</v>
      </c>
      <c r="F18" s="71">
        <f t="shared" si="3"/>
        <v>24000</v>
      </c>
      <c r="G18" s="71">
        <v>37200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5">
        <v>0</v>
      </c>
      <c r="O18" s="75">
        <v>0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75">
        <v>1.55</v>
      </c>
      <c r="V18" s="75">
        <v>1.55</v>
      </c>
      <c r="W18" s="71">
        <v>1</v>
      </c>
      <c r="X18" s="71">
        <f t="shared" si="1"/>
        <v>24000</v>
      </c>
      <c r="Y18" s="71">
        <v>37200</v>
      </c>
      <c r="Z18" s="71">
        <v>1</v>
      </c>
      <c r="AA18" s="71">
        <v>40658.4</v>
      </c>
      <c r="AB18" s="75">
        <v>1.55</v>
      </c>
      <c r="AC18" s="75">
        <v>1.55</v>
      </c>
      <c r="AD18" s="71">
        <v>1</v>
      </c>
      <c r="AE18" s="71">
        <f t="shared" si="2"/>
        <v>24000</v>
      </c>
      <c r="AF18" s="71">
        <v>37200</v>
      </c>
      <c r="AG18" s="71">
        <v>1</v>
      </c>
      <c r="AH18" s="71">
        <v>40658.4</v>
      </c>
      <c r="AI18" s="75">
        <v>0</v>
      </c>
      <c r="AJ18" s="75">
        <v>0</v>
      </c>
      <c r="AK18" s="71">
        <v>0</v>
      </c>
      <c r="AL18" s="71">
        <v>0</v>
      </c>
      <c r="AM18" s="71">
        <v>0</v>
      </c>
      <c r="AN18" s="71">
        <v>0</v>
      </c>
      <c r="AO18" s="71">
        <v>0</v>
      </c>
      <c r="AP18" s="71">
        <v>0</v>
      </c>
      <c r="AQ18" s="71">
        <v>0</v>
      </c>
      <c r="AR18" s="55">
        <v>0</v>
      </c>
      <c r="AS18" s="55">
        <v>0</v>
      </c>
      <c r="AT18" s="55">
        <v>0</v>
      </c>
      <c r="AU18" s="55">
        <v>0</v>
      </c>
      <c r="AV18" s="55">
        <v>0</v>
      </c>
      <c r="AW18" s="55">
        <v>0</v>
      </c>
      <c r="AX18" s="55">
        <v>0</v>
      </c>
    </row>
    <row r="19" spans="1:50" s="53" customFormat="1" ht="19.5" customHeight="1" thickBot="1">
      <c r="A19" s="52" t="s">
        <v>67</v>
      </c>
      <c r="B19" s="54">
        <v>57748913</v>
      </c>
      <c r="C19" s="75">
        <f>U19+AI19</f>
        <v>3.8</v>
      </c>
      <c r="D19" s="75">
        <f>V19+AJ19</f>
        <v>3.8</v>
      </c>
      <c r="E19" s="71">
        <f>W19+AK19</f>
        <v>4</v>
      </c>
      <c r="F19" s="71">
        <f t="shared" si="3"/>
        <v>31076.84210526316</v>
      </c>
      <c r="G19" s="71">
        <v>29523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5">
        <v>0</v>
      </c>
      <c r="O19" s="75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75">
        <v>3.8</v>
      </c>
      <c r="V19" s="75">
        <v>3.8</v>
      </c>
      <c r="W19" s="71">
        <v>4</v>
      </c>
      <c r="X19" s="71">
        <f t="shared" si="1"/>
        <v>31076.84210526316</v>
      </c>
      <c r="Y19" s="71">
        <v>29523</v>
      </c>
      <c r="Z19" s="71">
        <v>3.3</v>
      </c>
      <c r="AA19" s="71">
        <v>38835.9</v>
      </c>
      <c r="AB19" s="75">
        <v>3.3</v>
      </c>
      <c r="AC19" s="75">
        <v>3.3</v>
      </c>
      <c r="AD19" s="71">
        <v>3</v>
      </c>
      <c r="AE19" s="71">
        <f t="shared" si="2"/>
        <v>23298</v>
      </c>
      <c r="AF19" s="71">
        <v>25627.8</v>
      </c>
      <c r="AG19" s="71">
        <v>2.9</v>
      </c>
      <c r="AH19" s="71">
        <v>29982.8</v>
      </c>
      <c r="AI19" s="75">
        <v>0</v>
      </c>
      <c r="AJ19" s="75">
        <v>0</v>
      </c>
      <c r="AK19" s="71">
        <v>0</v>
      </c>
      <c r="AL19" s="71">
        <v>0</v>
      </c>
      <c r="AM19" s="71">
        <v>0</v>
      </c>
      <c r="AN19" s="71">
        <v>0</v>
      </c>
      <c r="AO19" s="71">
        <v>0</v>
      </c>
      <c r="AP19" s="71">
        <v>0</v>
      </c>
      <c r="AQ19" s="71">
        <v>0</v>
      </c>
      <c r="AR19" s="55">
        <v>0</v>
      </c>
      <c r="AS19" s="55">
        <v>0</v>
      </c>
      <c r="AT19" s="55">
        <v>0</v>
      </c>
      <c r="AU19" s="55">
        <v>0</v>
      </c>
      <c r="AV19" s="55">
        <v>0</v>
      </c>
      <c r="AW19" s="55">
        <v>0</v>
      </c>
      <c r="AX19" s="55">
        <v>0</v>
      </c>
    </row>
    <row r="20" spans="1:50" ht="17.25" thickBot="1">
      <c r="A20" s="27" t="s">
        <v>4</v>
      </c>
      <c r="B20" s="51"/>
      <c r="C20" s="43">
        <f>SUM(C9:C19)</f>
        <v>169.50000000000003</v>
      </c>
      <c r="D20" s="43">
        <f>SUM(D9:D19)</f>
        <v>164.25000000000003</v>
      </c>
      <c r="E20" s="44">
        <f>SUM(E9:E19)</f>
        <v>168</v>
      </c>
      <c r="F20" s="44">
        <f>SUM(F9*D9+F10*D10+F11*D11+F12*D12+F13*D13+F14*D14+F15*D15+F16*D16+F17*D17+F18*D18+F19*D19)/D20</f>
        <v>23813.892846270923</v>
      </c>
      <c r="G20" s="44">
        <f>SUM(G9*E9+G10*E10+G11*E11+G12*E12+G13*E13+G14*E14+G15*E15+G16*E16+G17*E17+G18*E18+G19*E19)/E20</f>
        <v>23282.332738095236</v>
      </c>
      <c r="H20" s="44">
        <f>SUM(H9:H19)</f>
        <v>4.3</v>
      </c>
      <c r="I20" s="44">
        <f>SUM(I9:I19)</f>
        <v>4.3</v>
      </c>
      <c r="J20" s="44">
        <f>SUM(J9*H9+J10*H10+J11*H11+J12*H12+J13*H13)/H20</f>
        <v>33490.909302325585</v>
      </c>
      <c r="K20" s="44">
        <f>SUM(K9*I9+K10*I10+K11*I11+K12*I12+K13*I13)/I20</f>
        <v>33490.909302325585</v>
      </c>
      <c r="L20" s="44">
        <f>SUM(L9:L19)</f>
        <v>4.3</v>
      </c>
      <c r="M20" s="44">
        <f>SUM(M9*L9+M10*L10+M11*L11+M12*L12+M13*L13)/L20</f>
        <v>33490.909302325585</v>
      </c>
      <c r="N20" s="43">
        <f aca="true" t="shared" si="4" ref="N20:W20">SUM(N9:N19)</f>
        <v>0</v>
      </c>
      <c r="O20" s="43">
        <f t="shared" si="4"/>
        <v>0</v>
      </c>
      <c r="P20" s="44">
        <f t="shared" si="4"/>
        <v>0</v>
      </c>
      <c r="Q20" s="44">
        <f t="shared" si="4"/>
        <v>0</v>
      </c>
      <c r="R20" s="44">
        <f t="shared" si="4"/>
        <v>0</v>
      </c>
      <c r="S20" s="44">
        <f t="shared" si="4"/>
        <v>0</v>
      </c>
      <c r="T20" s="44">
        <f t="shared" si="4"/>
        <v>0</v>
      </c>
      <c r="U20" s="43">
        <f t="shared" si="4"/>
        <v>86.14999999999999</v>
      </c>
      <c r="V20" s="43">
        <f t="shared" si="4"/>
        <v>84.39999999999999</v>
      </c>
      <c r="W20" s="44">
        <f t="shared" si="4"/>
        <v>87</v>
      </c>
      <c r="X20" s="44">
        <f>SUM(X9*V9+X10*V10+X11*V11+X12*V12+X13*V13+X14*V14+X15*V15+X16*V16+X17*V17+X18*V18+X19*V19)/V20</f>
        <v>27594.061611374414</v>
      </c>
      <c r="Y20" s="44">
        <f>SUM(Y9*W9+Y10*W10+Y11*W11+Y12*W12+Y13*W13+Y14*W14+Y15*W15+Y16*W16+Y17*W17+Y18*W18+Y19*W19)/W20</f>
        <v>26769.411494252876</v>
      </c>
      <c r="Z20" s="44">
        <f>SUM(Z9:Z19)</f>
        <v>78.1</v>
      </c>
      <c r="AA20" s="44">
        <f>SUM(AA9*Z9+AA10*Z10+AA11*Z11+AA12*Z12+AA13*Z13+AA14*Z14+AA15*Z15+AA16*Z16+AA17*Z17+AA18*Z18+AA19*Z19)/Z20</f>
        <v>31070.887708066584</v>
      </c>
      <c r="AB20" s="43">
        <f>SUM(AB9:AB19)</f>
        <v>63.14999999999999</v>
      </c>
      <c r="AC20" s="43">
        <f>SUM(AC9:AC19)</f>
        <v>62.64999999999999</v>
      </c>
      <c r="AD20" s="44">
        <f>SUM(AD9:AD19)</f>
        <v>65</v>
      </c>
      <c r="AE20" s="44">
        <f>SUM(AE9*AC9+AE10*AC10+AE11*AC11+AE12*AC12+AE13*AC13+AE14*AC14+AE15*AC15+AE16*AC16+AE17*AC17+AE18*AC18+AE19*AC19)/AC20</f>
        <v>27633.4748603352</v>
      </c>
      <c r="AF20" s="44">
        <f>SUM(AF9*AD9+AF10*AD10+AF11*AD11+AF12*AD12+AF13*AD13+AF14*AD14+AF15*AD15+AF16*AD16+AF17*AD17+AF18*AD18+AF19*AD19)/AD20</f>
        <v>26634.418461538466</v>
      </c>
      <c r="AG20" s="44">
        <f>SUM(AG9:AG19)</f>
        <v>60.599999999999994</v>
      </c>
      <c r="AH20" s="44">
        <f>SUM(AH9*AG9+AH10*AG10+AH11*AG11+AH12*AG12+AH13*AG13+AH14*AG14+AH15*AG15+AH16*AG16+AH17*AG17+AH18*AG18+AH19*AG19)/AG20</f>
        <v>29953.011881188122</v>
      </c>
      <c r="AI20" s="43">
        <f>SUM(AI9:AI19)</f>
        <v>30.900000000000002</v>
      </c>
      <c r="AJ20" s="43">
        <f>SUM(AJ9:AJ19)</f>
        <v>29.900000000000002</v>
      </c>
      <c r="AK20" s="44">
        <f>SUM(AK9:AK19)</f>
        <v>29</v>
      </c>
      <c r="AL20" s="44">
        <f>SUM(AL9*AJ9+AL10*AJ10+AL11*AJ11+AL12*AJ12+AL13*AJ13+AL14*AJ14+AL15*AJ15+AL16*AJ16+AL17*AJ17+AL18*AJ18+AL19*AJ19)/AJ20</f>
        <v>17400.809364548495</v>
      </c>
      <c r="AM20" s="44">
        <f>SUM(AM9*AK9+AM10*AK10+AM11*AK11+AM12*AK12+AM13*AK13+AM14*AK14+AM15*AK15+AM16*AK16+AM17*AK17+AM18*AK18+AM19*AK19)/AK20</f>
        <v>17940.834482758622</v>
      </c>
      <c r="AN20" s="44">
        <f>SUM(AN9:AN19)</f>
        <v>29.2</v>
      </c>
      <c r="AO20" s="44">
        <f>SUM(AO9*AN9+AO10*AN10+AO11*AN11+AO12*AN12+AO13*AN13+AO14*AN14+AO15*AN15+AO16*AN16+AO17*AN17+AO18*AN18+AO19*AN19)/AN20</f>
        <v>17817.94794520548</v>
      </c>
      <c r="AP20" s="44">
        <f>SUM(AP9:AP19)</f>
        <v>3.5</v>
      </c>
      <c r="AQ20" s="44">
        <f>SUM(AQ9*AP9+AQ10*AP10+AQ11*AP11+AQ12*AP12+AQ13*AP13+AQ14*AP14+AQ15*AP15+AQ16*AP16+AQ17*AP17+AQ18*AP18+AQ19*AP19)/AP20</f>
        <v>22130.12857142857</v>
      </c>
      <c r="AR20" s="33">
        <f aca="true" t="shared" si="5" ref="AR20:AX20">SUM(AR9:AR19)</f>
        <v>0</v>
      </c>
      <c r="AS20" s="33">
        <f t="shared" si="5"/>
        <v>0</v>
      </c>
      <c r="AT20" s="33">
        <f t="shared" si="5"/>
        <v>0</v>
      </c>
      <c r="AU20" s="33">
        <f t="shared" si="5"/>
        <v>0</v>
      </c>
      <c r="AV20" s="33">
        <f t="shared" si="5"/>
        <v>0</v>
      </c>
      <c r="AW20" s="33">
        <f t="shared" si="5"/>
        <v>0</v>
      </c>
      <c r="AX20" s="33">
        <f t="shared" si="5"/>
        <v>0</v>
      </c>
    </row>
    <row r="21" spans="1:50" ht="17.25" customHeight="1">
      <c r="A21" s="3"/>
      <c r="B21" s="3"/>
      <c r="C21" s="3"/>
      <c r="D21" s="6"/>
      <c r="E21" s="6"/>
      <c r="F21" s="6"/>
      <c r="G21" s="6"/>
      <c r="H21" s="6"/>
      <c r="I21" s="6"/>
      <c r="J21" s="6"/>
      <c r="K21" s="6"/>
      <c r="L21" s="6"/>
      <c r="M21" s="6"/>
      <c r="N21" s="3"/>
      <c r="O21" s="6"/>
      <c r="P21" s="6"/>
      <c r="Q21" s="6"/>
      <c r="R21" s="6"/>
      <c r="S21" s="6"/>
      <c r="T21" s="6"/>
      <c r="U21" s="3"/>
      <c r="V21" s="6"/>
      <c r="W21" s="6"/>
      <c r="X21" s="6"/>
      <c r="Y21" s="6"/>
      <c r="Z21" s="6"/>
      <c r="AA21" s="6"/>
      <c r="AB21" s="3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R21" s="3"/>
      <c r="AS21" s="6"/>
      <c r="AT21" s="6"/>
      <c r="AU21" s="6"/>
      <c r="AV21" s="6"/>
      <c r="AW21" s="6"/>
      <c r="AX21" s="6"/>
    </row>
    <row r="22" spans="1:50" ht="18">
      <c r="A22" s="3" t="s">
        <v>0</v>
      </c>
      <c r="B22" s="112" t="s">
        <v>82</v>
      </c>
      <c r="C22" s="113"/>
      <c r="D22" s="113"/>
      <c r="E22" s="113"/>
      <c r="G22" s="6"/>
      <c r="H22" s="6"/>
      <c r="I22" s="6"/>
      <c r="J22" s="6"/>
      <c r="K22" s="6"/>
      <c r="L22" s="6"/>
      <c r="M22" s="6"/>
      <c r="N22" s="3"/>
      <c r="O22" s="6"/>
      <c r="P22" s="6"/>
      <c r="Q22" s="6"/>
      <c r="R22" s="6"/>
      <c r="S22" s="6"/>
      <c r="T22" s="6"/>
      <c r="U22" s="3"/>
      <c r="V22" s="6"/>
      <c r="W22" s="6"/>
      <c r="X22" s="6"/>
      <c r="Y22" s="6"/>
      <c r="Z22" s="6"/>
      <c r="AA22" s="56"/>
      <c r="AB22" s="3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R22" s="3"/>
      <c r="AS22" s="6"/>
      <c r="AT22" s="6"/>
      <c r="AU22" s="6"/>
      <c r="AV22" s="6"/>
      <c r="AW22" s="6"/>
      <c r="AX22" s="6"/>
    </row>
    <row r="23" spans="1:48" ht="18" customHeight="1">
      <c r="A23" s="3" t="s">
        <v>86</v>
      </c>
      <c r="B23" s="3" t="s">
        <v>85</v>
      </c>
      <c r="C23" s="3"/>
      <c r="D23" s="6"/>
      <c r="E23" s="6"/>
      <c r="F23" s="6"/>
      <c r="G23" s="6"/>
      <c r="H23" s="6"/>
      <c r="I23" s="6"/>
      <c r="J23" s="6"/>
      <c r="K23" s="6"/>
      <c r="L23" s="6"/>
      <c r="M23" s="6"/>
      <c r="N23" s="3"/>
      <c r="O23" s="6"/>
      <c r="P23" s="6"/>
      <c r="Q23" s="6"/>
      <c r="R23" s="6"/>
      <c r="S23" s="6"/>
      <c r="T23" s="6"/>
      <c r="U23" s="3"/>
      <c r="V23" s="6"/>
      <c r="W23" s="6"/>
      <c r="X23" s="6"/>
      <c r="Y23" s="6"/>
      <c r="AB23" s="3"/>
      <c r="AR23" s="3"/>
      <c r="AS23" s="6"/>
      <c r="AT23" s="6"/>
      <c r="AU23" s="6"/>
      <c r="AV23" s="6"/>
    </row>
    <row r="24" spans="1:44" ht="12.75">
      <c r="A24" s="2"/>
      <c r="B24" s="2"/>
      <c r="C24" s="2"/>
      <c r="N24" s="2"/>
      <c r="U24" s="2"/>
      <c r="AB24" s="2"/>
      <c r="AR24" s="2"/>
    </row>
    <row r="25" spans="1:44" ht="12.75">
      <c r="A25" s="4"/>
      <c r="B25" s="4"/>
      <c r="C25" s="4"/>
      <c r="N25" s="4"/>
      <c r="U25" s="4"/>
      <c r="AB25" s="4"/>
      <c r="AR25" s="4"/>
    </row>
    <row r="26" spans="1:44" ht="15.75">
      <c r="A26" s="2"/>
      <c r="B26" s="2"/>
      <c r="C26" s="2"/>
      <c r="N26" s="23"/>
      <c r="U26" s="2"/>
      <c r="AB26" s="2"/>
      <c r="AR26" s="2"/>
    </row>
    <row r="27" spans="1:44" ht="15.75">
      <c r="A27" s="23"/>
      <c r="B27" s="23"/>
      <c r="C27" s="23"/>
      <c r="N27" s="24"/>
      <c r="U27" s="23"/>
      <c r="AB27" s="23"/>
      <c r="AR27" s="23"/>
    </row>
    <row r="28" spans="1:44" ht="15">
      <c r="A28" s="24"/>
      <c r="B28" s="24"/>
      <c r="C28" s="24"/>
      <c r="U28" s="24"/>
      <c r="AB28" s="24"/>
      <c r="AR28" s="24"/>
    </row>
  </sheetData>
  <sheetProtection/>
  <mergeCells count="50">
    <mergeCell ref="I6:I7"/>
    <mergeCell ref="AP6:AP7"/>
    <mergeCell ref="AD6:AD7"/>
    <mergeCell ref="AR6:AR7"/>
    <mergeCell ref="AQ6:AQ7"/>
    <mergeCell ref="Z6:AA6"/>
    <mergeCell ref="AI6:AI7"/>
    <mergeCell ref="AJ6:AJ7"/>
    <mergeCell ref="AK6:AK7"/>
    <mergeCell ref="AL6:AM6"/>
    <mergeCell ref="AN6:AO6"/>
    <mergeCell ref="N6:N7"/>
    <mergeCell ref="O6:O7"/>
    <mergeCell ref="P6:P7"/>
    <mergeCell ref="AW6:AX6"/>
    <mergeCell ref="AG6:AH6"/>
    <mergeCell ref="AB5:AH5"/>
    <mergeCell ref="AB6:AB7"/>
    <mergeCell ref="AR5:AX5"/>
    <mergeCell ref="AE6:AF6"/>
    <mergeCell ref="AP5:AQ5"/>
    <mergeCell ref="AI5:AO5"/>
    <mergeCell ref="AS6:AS7"/>
    <mergeCell ref="AT6:AT7"/>
    <mergeCell ref="AU6:AV6"/>
    <mergeCell ref="Z1:AA1"/>
    <mergeCell ref="D2:AA2"/>
    <mergeCell ref="AC6:AC7"/>
    <mergeCell ref="D3:AA3"/>
    <mergeCell ref="Q6:R6"/>
    <mergeCell ref="S6:T6"/>
    <mergeCell ref="U5:AA5"/>
    <mergeCell ref="X6:Y6"/>
    <mergeCell ref="L6:M6"/>
    <mergeCell ref="J6:K6"/>
    <mergeCell ref="H5:M5"/>
    <mergeCell ref="V6:V7"/>
    <mergeCell ref="W6:W7"/>
    <mergeCell ref="S1:T1"/>
    <mergeCell ref="N5:T5"/>
    <mergeCell ref="U6:U7"/>
    <mergeCell ref="B22:E22"/>
    <mergeCell ref="A5:A7"/>
    <mergeCell ref="D6:D7"/>
    <mergeCell ref="E6:E7"/>
    <mergeCell ref="H6:H7"/>
    <mergeCell ref="C6:C7"/>
    <mergeCell ref="F6:G6"/>
    <mergeCell ref="C5:G5"/>
    <mergeCell ref="B5:B7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2" r:id="rId1"/>
  <colBreaks count="1" manualBreakCount="1">
    <brk id="27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view="pageBreakPreview" zoomScale="70" zoomScaleNormal="70" zoomScaleSheetLayoutView="70" zoomScalePageLayoutView="0" workbookViewId="0" topLeftCell="A1">
      <selection activeCell="W10" sqref="W10"/>
    </sheetView>
  </sheetViews>
  <sheetFormatPr defaultColWidth="9.140625" defaultRowHeight="12.75"/>
  <cols>
    <col min="1" max="1" width="23.140625" style="1" customWidth="1"/>
    <col min="2" max="2" width="12.140625" style="1" customWidth="1"/>
    <col min="3" max="3" width="7.8515625" style="1" customWidth="1"/>
    <col min="4" max="4" width="8.00390625" style="1" customWidth="1"/>
    <col min="5" max="5" width="7.7109375" style="1" customWidth="1"/>
    <col min="6" max="7" width="9.8515625" style="1" customWidth="1"/>
    <col min="8" max="8" width="8.00390625" style="1" customWidth="1"/>
    <col min="9" max="9" width="7.57421875" style="1" customWidth="1"/>
    <col min="10" max="11" width="10.00390625" style="1" customWidth="1"/>
    <col min="12" max="12" width="7.8515625" style="1" customWidth="1"/>
    <col min="13" max="14" width="8.00390625" style="1" customWidth="1"/>
    <col min="15" max="16" width="11.421875" style="1" customWidth="1"/>
    <col min="17" max="18" width="8.421875" style="1" customWidth="1"/>
    <col min="19" max="19" width="8.57421875" style="1" customWidth="1"/>
    <col min="20" max="20" width="9.7109375" style="1" customWidth="1"/>
    <col min="21" max="21" width="11.7109375" style="1" customWidth="1"/>
    <col min="22" max="22" width="7.8515625" style="1" customWidth="1"/>
    <col min="23" max="23" width="12.7109375" style="1" customWidth="1"/>
    <col min="24" max="24" width="8.28125" style="1" customWidth="1"/>
    <col min="25" max="25" width="8.57421875" style="1" customWidth="1"/>
    <col min="26" max="26" width="9.8515625" style="1" customWidth="1"/>
    <col min="27" max="28" width="9.140625" style="1" customWidth="1"/>
    <col min="29" max="29" width="11.421875" style="1" customWidth="1"/>
    <col min="30" max="30" width="11.140625" style="1" customWidth="1"/>
    <col min="31" max="31" width="8.140625" style="1" customWidth="1"/>
    <col min="32" max="32" width="12.421875" style="1" customWidth="1"/>
    <col min="33" max="16384" width="9.140625" style="1" customWidth="1"/>
  </cols>
  <sheetData>
    <row r="1" spans="31:32" ht="20.25">
      <c r="AE1" s="102" t="s">
        <v>24</v>
      </c>
      <c r="AF1" s="102"/>
    </row>
    <row r="2" spans="4:32" ht="18.75">
      <c r="D2" s="109" t="s">
        <v>59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</row>
    <row r="3" spans="4:32" ht="18.75">
      <c r="D3" s="78" t="s">
        <v>90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</row>
    <row r="4" spans="1:26" ht="15">
      <c r="A4" s="19"/>
      <c r="B4" s="19"/>
      <c r="C4" s="19"/>
      <c r="D4" s="9"/>
      <c r="E4" s="9"/>
      <c r="F4" s="9"/>
      <c r="G4" s="9"/>
      <c r="H4" s="9"/>
      <c r="I4" s="9"/>
      <c r="J4" s="9"/>
      <c r="K4" s="9"/>
      <c r="L4" s="19"/>
      <c r="M4" s="9"/>
      <c r="N4" s="9"/>
      <c r="O4" s="9"/>
      <c r="P4" s="9"/>
      <c r="Q4" s="19"/>
      <c r="R4" s="9"/>
      <c r="S4" s="9"/>
      <c r="T4" s="9"/>
      <c r="U4" s="9"/>
      <c r="V4" s="9"/>
      <c r="W4" s="9"/>
      <c r="Z4" s="19"/>
    </row>
    <row r="5" spans="1:32" ht="90" customHeight="1">
      <c r="A5" s="97" t="s">
        <v>9</v>
      </c>
      <c r="B5" s="99" t="s">
        <v>80</v>
      </c>
      <c r="C5" s="106" t="s">
        <v>23</v>
      </c>
      <c r="D5" s="107"/>
      <c r="E5" s="107"/>
      <c r="F5" s="107"/>
      <c r="G5" s="107"/>
      <c r="H5" s="103" t="s">
        <v>6</v>
      </c>
      <c r="I5" s="104"/>
      <c r="J5" s="104"/>
      <c r="K5" s="105"/>
      <c r="L5" s="103" t="s">
        <v>38</v>
      </c>
      <c r="M5" s="104"/>
      <c r="N5" s="104"/>
      <c r="O5" s="104"/>
      <c r="P5" s="104"/>
      <c r="Q5" s="103" t="s">
        <v>39</v>
      </c>
      <c r="R5" s="104"/>
      <c r="S5" s="104"/>
      <c r="T5" s="104"/>
      <c r="U5" s="104"/>
      <c r="V5" s="104"/>
      <c r="W5" s="105"/>
      <c r="X5" s="79" t="s">
        <v>70</v>
      </c>
      <c r="Y5" s="79"/>
      <c r="Z5" s="103" t="s">
        <v>44</v>
      </c>
      <c r="AA5" s="104"/>
      <c r="AB5" s="104"/>
      <c r="AC5" s="104"/>
      <c r="AD5" s="104"/>
      <c r="AE5" s="104"/>
      <c r="AF5" s="105"/>
    </row>
    <row r="6" spans="1:32" ht="209.25" customHeight="1">
      <c r="A6" s="97"/>
      <c r="B6" s="100"/>
      <c r="C6" s="79" t="s">
        <v>71</v>
      </c>
      <c r="D6" s="79" t="s">
        <v>72</v>
      </c>
      <c r="E6" s="79" t="s">
        <v>12</v>
      </c>
      <c r="F6" s="79" t="s">
        <v>28</v>
      </c>
      <c r="G6" s="79"/>
      <c r="H6" s="79" t="s">
        <v>26</v>
      </c>
      <c r="I6" s="79" t="s">
        <v>12</v>
      </c>
      <c r="J6" s="79" t="s">
        <v>28</v>
      </c>
      <c r="K6" s="79"/>
      <c r="L6" s="79" t="s">
        <v>25</v>
      </c>
      <c r="M6" s="79" t="s">
        <v>26</v>
      </c>
      <c r="N6" s="79" t="s">
        <v>12</v>
      </c>
      <c r="O6" s="79" t="s">
        <v>28</v>
      </c>
      <c r="P6" s="79"/>
      <c r="Q6" s="79" t="s">
        <v>25</v>
      </c>
      <c r="R6" s="79" t="s">
        <v>26</v>
      </c>
      <c r="S6" s="79" t="s">
        <v>12</v>
      </c>
      <c r="T6" s="79" t="s">
        <v>28</v>
      </c>
      <c r="U6" s="79"/>
      <c r="V6" s="98" t="s">
        <v>79</v>
      </c>
      <c r="W6" s="98"/>
      <c r="X6" s="96" t="s">
        <v>7</v>
      </c>
      <c r="Y6" s="96" t="s">
        <v>8</v>
      </c>
      <c r="Z6" s="79" t="s">
        <v>25</v>
      </c>
      <c r="AA6" s="79" t="s">
        <v>26</v>
      </c>
      <c r="AB6" s="79" t="s">
        <v>12</v>
      </c>
      <c r="AC6" s="79" t="s">
        <v>28</v>
      </c>
      <c r="AD6" s="79"/>
      <c r="AE6" s="98" t="s">
        <v>79</v>
      </c>
      <c r="AF6" s="98"/>
    </row>
    <row r="7" spans="1:32" s="10" customFormat="1" ht="79.5" customHeight="1">
      <c r="A7" s="97"/>
      <c r="B7" s="101"/>
      <c r="C7" s="79"/>
      <c r="D7" s="79"/>
      <c r="E7" s="79"/>
      <c r="F7" s="8" t="s">
        <v>27</v>
      </c>
      <c r="G7" s="8" t="s">
        <v>3</v>
      </c>
      <c r="H7" s="79"/>
      <c r="I7" s="79"/>
      <c r="J7" s="8" t="s">
        <v>27</v>
      </c>
      <c r="K7" s="8" t="s">
        <v>3</v>
      </c>
      <c r="L7" s="79"/>
      <c r="M7" s="79"/>
      <c r="N7" s="79"/>
      <c r="O7" s="8" t="s">
        <v>27</v>
      </c>
      <c r="P7" s="8" t="s">
        <v>3</v>
      </c>
      <c r="Q7" s="79"/>
      <c r="R7" s="79"/>
      <c r="S7" s="79"/>
      <c r="T7" s="8" t="s">
        <v>27</v>
      </c>
      <c r="U7" s="8" t="s">
        <v>3</v>
      </c>
      <c r="V7" s="8" t="s">
        <v>2</v>
      </c>
      <c r="W7" s="8" t="s">
        <v>11</v>
      </c>
      <c r="X7" s="96"/>
      <c r="Y7" s="96"/>
      <c r="Z7" s="79"/>
      <c r="AA7" s="79"/>
      <c r="AB7" s="79"/>
      <c r="AC7" s="8" t="s">
        <v>27</v>
      </c>
      <c r="AD7" s="8" t="s">
        <v>3</v>
      </c>
      <c r="AE7" s="8" t="s">
        <v>19</v>
      </c>
      <c r="AF7" s="8" t="s">
        <v>8</v>
      </c>
    </row>
    <row r="8" spans="1:32" s="12" customFormat="1" ht="19.5" customHeight="1" thickBot="1">
      <c r="A8" s="11">
        <v>1</v>
      </c>
      <c r="B8" s="47"/>
      <c r="C8" s="47">
        <f>A8+1</f>
        <v>2</v>
      </c>
      <c r="D8" s="47">
        <f aca="true" t="shared" si="0" ref="D8:P8">C8+1</f>
        <v>3</v>
      </c>
      <c r="E8" s="47">
        <f t="shared" si="0"/>
        <v>4</v>
      </c>
      <c r="F8" s="47">
        <f t="shared" si="0"/>
        <v>5</v>
      </c>
      <c r="G8" s="47">
        <f t="shared" si="0"/>
        <v>6</v>
      </c>
      <c r="H8" s="47">
        <f>G8+1</f>
        <v>7</v>
      </c>
      <c r="I8" s="47">
        <f t="shared" si="0"/>
        <v>8</v>
      </c>
      <c r="J8" s="47">
        <f t="shared" si="0"/>
        <v>9</v>
      </c>
      <c r="K8" s="47">
        <f t="shared" si="0"/>
        <v>10</v>
      </c>
      <c r="L8" s="47">
        <f t="shared" si="0"/>
        <v>11</v>
      </c>
      <c r="M8" s="47">
        <f t="shared" si="0"/>
        <v>12</v>
      </c>
      <c r="N8" s="47">
        <f t="shared" si="0"/>
        <v>13</v>
      </c>
      <c r="O8" s="47">
        <f t="shared" si="0"/>
        <v>14</v>
      </c>
      <c r="P8" s="47">
        <f t="shared" si="0"/>
        <v>15</v>
      </c>
      <c r="Q8" s="47">
        <f aca="true" t="shared" si="1" ref="Q8:AF8">P8+1</f>
        <v>16</v>
      </c>
      <c r="R8" s="47">
        <f t="shared" si="1"/>
        <v>17</v>
      </c>
      <c r="S8" s="47">
        <f t="shared" si="1"/>
        <v>18</v>
      </c>
      <c r="T8" s="47">
        <f t="shared" si="1"/>
        <v>19</v>
      </c>
      <c r="U8" s="47">
        <f t="shared" si="1"/>
        <v>20</v>
      </c>
      <c r="V8" s="47">
        <f t="shared" si="1"/>
        <v>21</v>
      </c>
      <c r="W8" s="47">
        <f t="shared" si="1"/>
        <v>22</v>
      </c>
      <c r="X8" s="47">
        <f t="shared" si="1"/>
        <v>23</v>
      </c>
      <c r="Y8" s="47">
        <f t="shared" si="1"/>
        <v>24</v>
      </c>
      <c r="Z8" s="47">
        <f t="shared" si="1"/>
        <v>25</v>
      </c>
      <c r="AA8" s="47">
        <f t="shared" si="1"/>
        <v>26</v>
      </c>
      <c r="AB8" s="47">
        <f t="shared" si="1"/>
        <v>27</v>
      </c>
      <c r="AC8" s="47">
        <f t="shared" si="1"/>
        <v>28</v>
      </c>
      <c r="AD8" s="47">
        <f t="shared" si="1"/>
        <v>29</v>
      </c>
      <c r="AE8" s="47">
        <f t="shared" si="1"/>
        <v>30</v>
      </c>
      <c r="AF8" s="47">
        <f t="shared" si="1"/>
        <v>31</v>
      </c>
    </row>
    <row r="9" spans="1:32" s="53" customFormat="1" ht="19.5" customHeight="1" thickBot="1">
      <c r="A9" s="59" t="s">
        <v>60</v>
      </c>
      <c r="B9" s="60">
        <v>57755362</v>
      </c>
      <c r="C9" s="64">
        <v>34.9</v>
      </c>
      <c r="D9" s="65">
        <v>33.9</v>
      </c>
      <c r="E9" s="66">
        <v>30</v>
      </c>
      <c r="F9" s="66">
        <f>SUM(E9*G9)/D9</f>
        <v>25091.94690265487</v>
      </c>
      <c r="G9" s="66">
        <v>28353.9</v>
      </c>
      <c r="H9" s="65">
        <v>1</v>
      </c>
      <c r="I9" s="65">
        <v>1</v>
      </c>
      <c r="J9" s="66">
        <f>(I9*K9)/H9</f>
        <v>36491.7</v>
      </c>
      <c r="K9" s="66">
        <v>36491.7</v>
      </c>
      <c r="L9" s="65">
        <v>1.25</v>
      </c>
      <c r="M9" s="65">
        <v>1.25</v>
      </c>
      <c r="N9" s="66">
        <v>1.7</v>
      </c>
      <c r="O9" s="66">
        <f>(N9*P9)/M9</f>
        <v>37519.544</v>
      </c>
      <c r="P9" s="66">
        <v>27587.9</v>
      </c>
      <c r="Q9" s="65">
        <v>19.65</v>
      </c>
      <c r="R9" s="65">
        <v>19.65</v>
      </c>
      <c r="S9" s="66">
        <v>15</v>
      </c>
      <c r="T9" s="66">
        <f>SUM(S9*U9)/R9</f>
        <v>25680.30534351145</v>
      </c>
      <c r="U9" s="66">
        <v>33641.2</v>
      </c>
      <c r="V9" s="66">
        <v>14.6</v>
      </c>
      <c r="W9" s="66">
        <v>34562.8</v>
      </c>
      <c r="X9" s="66">
        <v>0</v>
      </c>
      <c r="Y9" s="66">
        <v>0</v>
      </c>
      <c r="Z9" s="65">
        <v>0</v>
      </c>
      <c r="AA9" s="65">
        <v>0</v>
      </c>
      <c r="AB9" s="66">
        <v>0</v>
      </c>
      <c r="AC9" s="65">
        <v>0</v>
      </c>
      <c r="AD9" s="65">
        <v>0</v>
      </c>
      <c r="AE9" s="66">
        <v>0</v>
      </c>
      <c r="AF9" s="67">
        <v>0</v>
      </c>
    </row>
    <row r="10" spans="1:32" s="63" customFormat="1" ht="19.5" customHeight="1" thickBot="1">
      <c r="A10" s="61" t="s">
        <v>61</v>
      </c>
      <c r="B10" s="62">
        <v>57749094</v>
      </c>
      <c r="C10" s="68">
        <v>39.5</v>
      </c>
      <c r="D10" s="69">
        <v>33</v>
      </c>
      <c r="E10" s="70">
        <v>30</v>
      </c>
      <c r="F10" s="71">
        <f>SUM(E10*G10)/D10</f>
        <v>21426.545454545456</v>
      </c>
      <c r="G10" s="70">
        <v>23569.2</v>
      </c>
      <c r="H10" s="69">
        <v>1</v>
      </c>
      <c r="I10" s="69">
        <v>1</v>
      </c>
      <c r="J10" s="66">
        <f>(I10*K10)/H10</f>
        <v>40050</v>
      </c>
      <c r="K10" s="70">
        <v>40050</v>
      </c>
      <c r="L10" s="72">
        <v>2</v>
      </c>
      <c r="M10" s="72">
        <v>2</v>
      </c>
      <c r="N10" s="73">
        <v>2</v>
      </c>
      <c r="O10" s="66">
        <f>(N10*P10)/M10</f>
        <v>38475</v>
      </c>
      <c r="P10" s="73">
        <v>38475</v>
      </c>
      <c r="Q10" s="69">
        <v>14</v>
      </c>
      <c r="R10" s="69">
        <v>14</v>
      </c>
      <c r="S10" s="70">
        <v>11</v>
      </c>
      <c r="T10" s="66">
        <f>SUM(S10*U10)/R10</f>
        <v>22816.67142857143</v>
      </c>
      <c r="U10" s="70">
        <v>29039.4</v>
      </c>
      <c r="V10" s="70">
        <v>9.2</v>
      </c>
      <c r="W10" s="70">
        <v>34721.1</v>
      </c>
      <c r="X10" s="70">
        <v>0</v>
      </c>
      <c r="Y10" s="70">
        <v>0</v>
      </c>
      <c r="Z10" s="69">
        <v>0</v>
      </c>
      <c r="AA10" s="69">
        <v>0</v>
      </c>
      <c r="AB10" s="70">
        <v>0</v>
      </c>
      <c r="AC10" s="69">
        <v>0</v>
      </c>
      <c r="AD10" s="69">
        <v>0</v>
      </c>
      <c r="AE10" s="70">
        <v>0</v>
      </c>
      <c r="AF10" s="74">
        <v>0</v>
      </c>
    </row>
    <row r="11" spans="1:32" ht="17.25" thickBot="1">
      <c r="A11" s="46" t="s">
        <v>4</v>
      </c>
      <c r="B11" s="46"/>
      <c r="C11" s="48">
        <f>SUM(C9:C10)</f>
        <v>74.4</v>
      </c>
      <c r="D11" s="43">
        <f aca="true" t="shared" si="2" ref="D11:AF11">SUM(D9:D10)</f>
        <v>66.9</v>
      </c>
      <c r="E11" s="44">
        <f t="shared" si="2"/>
        <v>60</v>
      </c>
      <c r="F11" s="44">
        <f>SUM(F9*D9+F10*D10)/D11</f>
        <v>23283.901345291477</v>
      </c>
      <c r="G11" s="44">
        <f>SUM(G9*E9+G10*E10)/E11</f>
        <v>25961.55</v>
      </c>
      <c r="H11" s="43">
        <f t="shared" si="2"/>
        <v>2</v>
      </c>
      <c r="I11" s="43">
        <f t="shared" si="2"/>
        <v>2</v>
      </c>
      <c r="J11" s="44">
        <f>SUM(J9*H9+J10*H10)/H11</f>
        <v>38270.85</v>
      </c>
      <c r="K11" s="44">
        <f>SUM(K9*I9+K10*I10)/I11</f>
        <v>38270.85</v>
      </c>
      <c r="L11" s="43">
        <f t="shared" si="2"/>
        <v>3.25</v>
      </c>
      <c r="M11" s="43">
        <f t="shared" si="2"/>
        <v>3.25</v>
      </c>
      <c r="N11" s="44">
        <f t="shared" si="2"/>
        <v>3.7</v>
      </c>
      <c r="O11" s="44">
        <f>SUM(O9*M9+O10*M10)/M11</f>
        <v>38107.516923076924</v>
      </c>
      <c r="P11" s="44">
        <f>SUM(P9*N9+P10*N10)/N11</f>
        <v>33472.818918918914</v>
      </c>
      <c r="Q11" s="43">
        <f t="shared" si="2"/>
        <v>33.65</v>
      </c>
      <c r="R11" s="43">
        <f t="shared" si="2"/>
        <v>33.65</v>
      </c>
      <c r="S11" s="44">
        <f t="shared" si="2"/>
        <v>26</v>
      </c>
      <c r="T11" s="44">
        <f>SUM(T9*R9+T10*R10)/R11</f>
        <v>24488.897473997025</v>
      </c>
      <c r="U11" s="44">
        <f>SUM(U9*S9+U10*S10)/S11</f>
        <v>31694.28461538461</v>
      </c>
      <c r="V11" s="44">
        <f t="shared" si="2"/>
        <v>23.799999999999997</v>
      </c>
      <c r="W11" s="44">
        <f>SUM(W9*V9+W10*V10)/V11</f>
        <v>34623.99159663866</v>
      </c>
      <c r="X11" s="43">
        <f t="shared" si="2"/>
        <v>0</v>
      </c>
      <c r="Y11" s="43">
        <f t="shared" si="2"/>
        <v>0</v>
      </c>
      <c r="Z11" s="43">
        <f t="shared" si="2"/>
        <v>0</v>
      </c>
      <c r="AA11" s="43">
        <f t="shared" si="2"/>
        <v>0</v>
      </c>
      <c r="AB11" s="43">
        <f t="shared" si="2"/>
        <v>0</v>
      </c>
      <c r="AC11" s="43">
        <f t="shared" si="2"/>
        <v>0</v>
      </c>
      <c r="AD11" s="43">
        <f t="shared" si="2"/>
        <v>0</v>
      </c>
      <c r="AE11" s="43">
        <f t="shared" si="2"/>
        <v>0</v>
      </c>
      <c r="AF11" s="49">
        <f t="shared" si="2"/>
        <v>0</v>
      </c>
    </row>
    <row r="12" spans="1:26" ht="17.25" customHeight="1">
      <c r="A12" s="3"/>
      <c r="B12" s="3"/>
      <c r="C12" s="3"/>
      <c r="D12" s="6"/>
      <c r="E12" s="6"/>
      <c r="F12" s="6"/>
      <c r="G12" s="6"/>
      <c r="H12" s="6"/>
      <c r="I12" s="6"/>
      <c r="J12" s="6"/>
      <c r="K12" s="6"/>
      <c r="L12" s="3"/>
      <c r="M12" s="6"/>
      <c r="N12" s="6"/>
      <c r="O12" s="6"/>
      <c r="P12" s="6"/>
      <c r="Q12" s="3"/>
      <c r="R12" s="6"/>
      <c r="S12" s="6"/>
      <c r="T12" s="6"/>
      <c r="U12" s="6"/>
      <c r="V12" s="6"/>
      <c r="W12" s="6"/>
      <c r="Z12" s="3"/>
    </row>
    <row r="13" spans="1:26" ht="18">
      <c r="A13" s="3" t="s">
        <v>0</v>
      </c>
      <c r="B13" s="3"/>
      <c r="C13" s="112" t="s">
        <v>82</v>
      </c>
      <c r="D13" s="113"/>
      <c r="E13" s="113"/>
      <c r="F13" s="113"/>
      <c r="G13" s="6"/>
      <c r="H13" s="6"/>
      <c r="I13" s="6"/>
      <c r="J13" s="6"/>
      <c r="K13" s="6"/>
      <c r="L13" s="3"/>
      <c r="M13" s="6"/>
      <c r="N13" s="6"/>
      <c r="O13" s="6"/>
      <c r="P13" s="6"/>
      <c r="Q13" s="3"/>
      <c r="R13" s="6"/>
      <c r="S13" s="6"/>
      <c r="T13" s="6"/>
      <c r="U13" s="6"/>
      <c r="V13" s="6"/>
      <c r="W13" s="56"/>
      <c r="Z13" s="3"/>
    </row>
    <row r="14" spans="1:26" ht="18" customHeight="1">
      <c r="A14" s="3" t="s">
        <v>83</v>
      </c>
      <c r="B14" s="3"/>
      <c r="C14" s="3" t="s">
        <v>85</v>
      </c>
      <c r="D14" s="6"/>
      <c r="E14" s="6"/>
      <c r="F14" s="6"/>
      <c r="G14" s="6"/>
      <c r="H14" s="6"/>
      <c r="I14" s="6"/>
      <c r="J14" s="6"/>
      <c r="K14" s="6"/>
      <c r="L14" s="3"/>
      <c r="M14" s="6"/>
      <c r="N14" s="6"/>
      <c r="O14" s="6"/>
      <c r="P14" s="6"/>
      <c r="Q14" s="3"/>
      <c r="R14" s="6"/>
      <c r="S14" s="6"/>
      <c r="T14" s="6"/>
      <c r="U14" s="6"/>
      <c r="Z14" s="3"/>
    </row>
    <row r="15" spans="1:26" ht="12.75">
      <c r="A15" s="2"/>
      <c r="B15" s="2"/>
      <c r="C15" s="2"/>
      <c r="L15" s="2"/>
      <c r="Q15" s="2"/>
      <c r="Z15" s="2"/>
    </row>
    <row r="16" spans="1:26" ht="12.75">
      <c r="A16" s="4"/>
      <c r="B16" s="4"/>
      <c r="C16" s="4"/>
      <c r="L16" s="4"/>
      <c r="Q16" s="4"/>
      <c r="Z16" s="4"/>
    </row>
    <row r="17" spans="1:26" ht="15.75">
      <c r="A17" s="2"/>
      <c r="B17" s="2"/>
      <c r="C17" s="2"/>
      <c r="L17" s="23"/>
      <c r="Q17" s="2"/>
      <c r="Z17" s="2"/>
    </row>
    <row r="18" spans="1:26" ht="15.75">
      <c r="A18" s="23"/>
      <c r="B18" s="23"/>
      <c r="C18" s="23"/>
      <c r="L18" s="24"/>
      <c r="Q18" s="23"/>
      <c r="Z18" s="23"/>
    </row>
    <row r="19" spans="1:26" ht="15">
      <c r="A19" s="24"/>
      <c r="B19" s="24"/>
      <c r="C19" s="24"/>
      <c r="Q19" s="24"/>
      <c r="Z19" s="24"/>
    </row>
  </sheetData>
  <sheetProtection/>
  <mergeCells count="35">
    <mergeCell ref="AE1:AF1"/>
    <mergeCell ref="D2:AF2"/>
    <mergeCell ref="D3:AF3"/>
    <mergeCell ref="AA6:AA7"/>
    <mergeCell ref="AB6:AB7"/>
    <mergeCell ref="M6:M7"/>
    <mergeCell ref="N6:N7"/>
    <mergeCell ref="O6:P6"/>
    <mergeCell ref="L5:P5"/>
    <mergeCell ref="I6:I7"/>
    <mergeCell ref="Z6:Z7"/>
    <mergeCell ref="Z5:AF5"/>
    <mergeCell ref="Y6:Y7"/>
    <mergeCell ref="X5:Y5"/>
    <mergeCell ref="Q6:Q7"/>
    <mergeCell ref="Q5:W5"/>
    <mergeCell ref="C13:F13"/>
    <mergeCell ref="B5:B7"/>
    <mergeCell ref="AC6:AD6"/>
    <mergeCell ref="AE6:AF6"/>
    <mergeCell ref="X6:X7"/>
    <mergeCell ref="A5:A7"/>
    <mergeCell ref="S6:S7"/>
    <mergeCell ref="T6:U6"/>
    <mergeCell ref="V6:W6"/>
    <mergeCell ref="C6:C7"/>
    <mergeCell ref="R6:R7"/>
    <mergeCell ref="L6:L7"/>
    <mergeCell ref="C5:G5"/>
    <mergeCell ref="D6:D7"/>
    <mergeCell ref="E6:E7"/>
    <mergeCell ref="F6:G6"/>
    <mergeCell ref="H6:H7"/>
    <mergeCell ref="J6:K6"/>
    <mergeCell ref="H5:K5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Масензова О.Н.</dc:creator>
  <cp:keywords/>
  <dc:description/>
  <cp:lastModifiedBy>admin</cp:lastModifiedBy>
  <cp:lastPrinted>2018-12-21T11:21:25Z</cp:lastPrinted>
  <dcterms:created xsi:type="dcterms:W3CDTF">1996-10-08T23:32:33Z</dcterms:created>
  <dcterms:modified xsi:type="dcterms:W3CDTF">2019-03-04T08:07:25Z</dcterms:modified>
  <cp:category/>
  <cp:version/>
  <cp:contentType/>
  <cp:contentStatus/>
</cp:coreProperties>
</file>