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71" windowWidth="15184" windowHeight="8897" activeTab="1"/>
  </bookViews>
  <sheets>
    <sheet name="Лист1" sheetId="1" r:id="rId1"/>
    <sheet name="Лист2" sheetId="2" r:id="rId2"/>
  </sheets>
  <externalReferences>
    <externalReference r:id="rId5"/>
  </externalReferences>
  <definedNames>
    <definedName name="_xlnm.Print_Area" localSheetId="0">'Лист1'!$A$2:$U$47</definedName>
    <definedName name="_xlnm.Print_Area" localSheetId="1">'Лист2'!$A$1:$T$21</definedName>
  </definedNames>
  <calcPr fullCalcOnLoad="1"/>
</workbook>
</file>

<file path=xl/sharedStrings.xml><?xml version="1.0" encoding="utf-8"?>
<sst xmlns="http://schemas.openxmlformats.org/spreadsheetml/2006/main" count="159" uniqueCount="75">
  <si>
    <t xml:space="preserve">Расчёт </t>
  </si>
  <si>
    <t>Суоярвского муниципального района</t>
  </si>
  <si>
    <t>(наименование муниципального образования)</t>
  </si>
  <si>
    <t>условный переход под факт - 2008г</t>
  </si>
  <si>
    <t>Тип ОУ</t>
  </si>
  <si>
    <t>Вид ОУ</t>
  </si>
  <si>
    <t>Наименование ОУ</t>
  </si>
  <si>
    <r>
      <t>Среднегодовая численность обучающихся (включая численность обучающихся по общеобразовательным программам дошкольного образования, при наличии соответствующей лицензии) муниципальных общеобразовательных учреждений</t>
    </r>
    <r>
      <rPr>
        <sz val="8"/>
        <rFont val="Times New Roman"/>
        <family val="1"/>
      </rPr>
      <t xml:space="preserve"> человек</t>
    </r>
  </si>
  <si>
    <t>в том числе</t>
  </si>
  <si>
    <t>Среднегодовая численность обучающихся по программам дополнительного образования, лицензированным и реализуемым в муниципальных общеобразовательных учреждениях), человек</t>
  </si>
  <si>
    <t>Муниципальный коэффиц</t>
  </si>
  <si>
    <t>среднегодовая численность обучающихся по дополнительным (углубленным), профильным, гимназическим, лицейским, кадетским общеобразовательным программам, человек</t>
  </si>
  <si>
    <t>Городская местность</t>
  </si>
  <si>
    <t>х</t>
  </si>
  <si>
    <t>Общеобразовательное учреждение</t>
  </si>
  <si>
    <t>средняя</t>
  </si>
  <si>
    <t>основная</t>
  </si>
  <si>
    <t>Итого по городской местности:</t>
  </si>
  <si>
    <t>Сельская местность</t>
  </si>
  <si>
    <t>Вешкельская</t>
  </si>
  <si>
    <t>Суоёкская</t>
  </si>
  <si>
    <t>Итого по сельской местности:</t>
  </si>
  <si>
    <t>Всего по муниципальному образованию</t>
  </si>
  <si>
    <t>начальная</t>
  </si>
  <si>
    <t>Поросозерская д/группа</t>
  </si>
  <si>
    <t>Расчёт объёма средств по финанс. Нормативу</t>
  </si>
  <si>
    <t>нормативные затраты, непосредственно связанные с оказанием услуги</t>
  </si>
  <si>
    <t>нормативные затраты на общехозяйственные нужды</t>
  </si>
  <si>
    <t>нормативные затраты на содержание имущества</t>
  </si>
  <si>
    <t>расположена в здании школы</t>
  </si>
  <si>
    <t>примечания</t>
  </si>
  <si>
    <t>Найстеньярвская д/группа</t>
  </si>
  <si>
    <t>Лахколампинская д/группа</t>
  </si>
  <si>
    <t>3 здания</t>
  </si>
  <si>
    <t>2 здания</t>
  </si>
  <si>
    <t>1 здание</t>
  </si>
  <si>
    <t>Лоймольская д/группа</t>
  </si>
  <si>
    <t>Пийтсиёкская д/группа</t>
  </si>
  <si>
    <t>Вешкельская д/группа</t>
  </si>
  <si>
    <t>4 здания</t>
  </si>
  <si>
    <t>отдельно стоящее</t>
  </si>
  <si>
    <t>в здании детского дома</t>
  </si>
  <si>
    <t>учреждения дополнительного образования</t>
  </si>
  <si>
    <t>учреждения дошкольного образования</t>
  </si>
  <si>
    <t>МОУ "ДОШИ" г. Суоярви</t>
  </si>
  <si>
    <t xml:space="preserve"> классы-комплекты </t>
  </si>
  <si>
    <t>Суоярвская спортивная школа</t>
  </si>
  <si>
    <t>ДОУ № 1 "Елочка" г. Суоярви</t>
  </si>
  <si>
    <t>МДОУ Детский сад № 2"Березка"</t>
  </si>
  <si>
    <t>МДОУ №5</t>
  </si>
  <si>
    <t>МДОУ Детский сад №7 "Родничок"г. Суоярви</t>
  </si>
  <si>
    <t>Детский сад  № 26 п. Поросозеро</t>
  </si>
  <si>
    <t>МОУ "Суоярвская СОШ</t>
  </si>
  <si>
    <t>МОУ Кайпинская ООШ</t>
  </si>
  <si>
    <t>Поросозерская школа</t>
  </si>
  <si>
    <t>Найстеньярвская школа</t>
  </si>
  <si>
    <t>Пийтсиёкская школа</t>
  </si>
  <si>
    <t>Вешкельская школа</t>
  </si>
  <si>
    <t>Суоёкская школа</t>
  </si>
  <si>
    <t>МУК "Суоярвская  ЦБС"</t>
  </si>
  <si>
    <t xml:space="preserve">районный бюджет </t>
  </si>
  <si>
    <t>Лахколампинская школа</t>
  </si>
  <si>
    <t>Лоймольская школа</t>
  </si>
  <si>
    <t>Суоёкская дош группа</t>
  </si>
  <si>
    <t>количество жителей, тыс.чел.</t>
  </si>
  <si>
    <t>Муниципальный норматив</t>
  </si>
  <si>
    <t xml:space="preserve"> к Порядку установления и исполнения расходных  обязательств </t>
  </si>
  <si>
    <t xml:space="preserve">муниципального образования «Суоярвский район», подлежащих исполнению  </t>
  </si>
  <si>
    <t>ПРИЛОЖЕНИЕ №2</t>
  </si>
  <si>
    <t xml:space="preserve">ПРИЛОЖЕНИЕ № 3 </t>
  </si>
  <si>
    <t>2 здание</t>
  </si>
  <si>
    <t>Предусмотрено в бюджете ОМСУ на 2018 год по муниципальному заданию</t>
  </si>
  <si>
    <t>за счет местного бюджета  на 2018 год</t>
  </si>
  <si>
    <t>Распределение средств местного бюджета между получателями</t>
  </si>
  <si>
    <t>учреждения культуры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</si>
</sst>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sz val="10"/>
      <color indexed="5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" fontId="9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9" fontId="5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73" fontId="7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right"/>
    </xf>
    <xf numFmtId="173" fontId="5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73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2" fontId="12" fillId="0" borderId="0" xfId="0" applyNumberFormat="1" applyFont="1" applyFill="1" applyAlignment="1">
      <alignment horizontal="left"/>
    </xf>
    <xf numFmtId="2" fontId="2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73" fontId="2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2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0" fontId="13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1" fontId="55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6" fillId="0" borderId="0" xfId="0" applyFont="1" applyAlignment="1">
      <alignment/>
    </xf>
    <xf numFmtId="1" fontId="1" fillId="34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172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173" fontId="1" fillId="33" borderId="0" xfId="0" applyNumberFormat="1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1" fontId="4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 vertical="center"/>
    </xf>
    <xf numFmtId="1" fontId="55" fillId="33" borderId="0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173" fontId="6" fillId="33" borderId="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72" fontId="2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/>
    </xf>
    <xf numFmtId="173" fontId="6" fillId="33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%20&#1064;&#1091;&#1088;&#1072;\&#1073;&#1102;&#1076;&#1078;&#1077;&#1090;%202014\&#1053;&#1055;&#1060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а 2013 г"/>
      <sheetName val="Расчет на 2009год"/>
      <sheetName val="расчёт 2008 года )"/>
      <sheetName val="не использовать!"/>
      <sheetName val="факт с 01.01.08"/>
      <sheetName val="план с 01.09.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2"/>
  <sheetViews>
    <sheetView view="pageBreakPreview" zoomScale="50" zoomScaleNormal="120" zoomScaleSheetLayoutView="50" workbookViewId="0" topLeftCell="A1">
      <selection activeCell="A27" sqref="A27:C28"/>
    </sheetView>
  </sheetViews>
  <sheetFormatPr defaultColWidth="9.00390625" defaultRowHeight="12.75"/>
  <cols>
    <col min="1" max="1" width="12.125" style="0" customWidth="1"/>
    <col min="2" max="2" width="9.75390625" style="0" customWidth="1"/>
    <col min="3" max="3" width="22.75390625" style="0" customWidth="1"/>
    <col min="4" max="4" width="10.125" style="0" customWidth="1"/>
    <col min="5" max="5" width="16.75390625" style="0" hidden="1" customWidth="1"/>
    <col min="6" max="6" width="13.25390625" style="0" hidden="1" customWidth="1"/>
    <col min="7" max="7" width="19.75390625" style="0" hidden="1" customWidth="1"/>
    <col min="8" max="8" width="8.25390625" style="0" customWidth="1"/>
    <col min="9" max="9" width="9.00390625" style="0" customWidth="1"/>
    <col min="10" max="10" width="6.25390625" style="0" customWidth="1"/>
    <col min="11" max="11" width="9.75390625" style="0" customWidth="1"/>
    <col min="12" max="12" width="0.12890625" style="0" customWidth="1"/>
    <col min="13" max="13" width="10.125" style="0" hidden="1" customWidth="1"/>
    <col min="14" max="14" width="8.75390625" style="0" hidden="1" customWidth="1"/>
    <col min="15" max="15" width="13.125" style="0" customWidth="1"/>
    <col min="16" max="16" width="7.00390625" style="0" customWidth="1"/>
    <col min="17" max="17" width="0.12890625" style="0" customWidth="1"/>
    <col min="18" max="18" width="6.25390625" style="0" hidden="1" customWidth="1"/>
    <col min="19" max="19" width="10.625" style="0" customWidth="1"/>
    <col min="20" max="20" width="6.625" style="0" customWidth="1"/>
    <col min="21" max="21" width="9.875" style="0" customWidth="1"/>
    <col min="22" max="22" width="10.125" style="0" customWidth="1"/>
  </cols>
  <sheetData>
    <row r="2" spans="9:15" ht="12.75">
      <c r="I2" t="s">
        <v>68</v>
      </c>
      <c r="J2" s="108"/>
      <c r="K2" s="108"/>
      <c r="L2" s="108"/>
      <c r="M2" s="108"/>
      <c r="N2" s="108"/>
      <c r="O2" s="74"/>
    </row>
    <row r="3" spans="9:15" ht="14.25">
      <c r="I3" s="113" t="s">
        <v>66</v>
      </c>
      <c r="J3" s="108"/>
      <c r="K3" s="108"/>
      <c r="L3" s="108"/>
      <c r="M3" s="108"/>
      <c r="N3" s="108"/>
      <c r="O3" s="74"/>
    </row>
    <row r="4" spans="9:15" ht="14.25">
      <c r="I4" s="113" t="s">
        <v>67</v>
      </c>
      <c r="J4" s="108"/>
      <c r="K4" s="108"/>
      <c r="L4" s="108"/>
      <c r="M4" s="108"/>
      <c r="N4" s="108"/>
      <c r="O4" s="74"/>
    </row>
    <row r="5" spans="9:15" ht="14.25">
      <c r="I5" s="113" t="s">
        <v>72</v>
      </c>
      <c r="J5" s="108"/>
      <c r="K5" s="108"/>
      <c r="L5" s="108"/>
      <c r="M5" s="108"/>
      <c r="N5" s="108"/>
      <c r="O5" s="74"/>
    </row>
    <row r="6" spans="9:15" ht="12.75">
      <c r="I6" s="108"/>
      <c r="J6" s="108"/>
      <c r="K6" s="108"/>
      <c r="L6" s="108"/>
      <c r="M6" s="108"/>
      <c r="N6" s="108"/>
      <c r="O6" s="74"/>
    </row>
    <row r="7" spans="9:15" ht="1.5" customHeight="1">
      <c r="I7" s="108"/>
      <c r="J7" s="108"/>
      <c r="K7" s="108"/>
      <c r="L7" s="108"/>
      <c r="M7" s="108"/>
      <c r="N7" s="108"/>
      <c r="O7" s="74"/>
    </row>
    <row r="8" spans="1:10" s="1" customFormat="1" ht="13.5" customHeight="1">
      <c r="A8" s="126" t="s">
        <v>0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4" s="1" customFormat="1" ht="40.5" customHeight="1">
      <c r="A9" s="126" t="s">
        <v>73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0" s="1" customFormat="1" ht="32.25" customHeight="1">
      <c r="A10" s="128" t="s">
        <v>1</v>
      </c>
      <c r="B10" s="128"/>
      <c r="C10" s="128"/>
      <c r="D10" s="128"/>
      <c r="E10" s="128"/>
      <c r="F10" s="128"/>
      <c r="G10" s="128"/>
      <c r="H10" s="128"/>
      <c r="I10" s="128"/>
      <c r="J10" s="128"/>
    </row>
    <row r="11" spans="1:13" s="1" customFormat="1" ht="0.75" customHeight="1" thickBot="1">
      <c r="A11" s="129" t="s">
        <v>2</v>
      </c>
      <c r="B11" s="129"/>
      <c r="C11" s="129"/>
      <c r="D11" s="129"/>
      <c r="E11" s="129"/>
      <c r="F11" s="129"/>
      <c r="G11" s="129"/>
      <c r="H11" s="129"/>
      <c r="I11" s="129"/>
      <c r="J11" s="129"/>
      <c r="L11" s="127" t="s">
        <v>3</v>
      </c>
      <c r="M11" s="127"/>
    </row>
    <row r="12" spans="1:15" s="1" customFormat="1" ht="17.25" customHeight="1">
      <c r="A12" s="130" t="s">
        <v>4</v>
      </c>
      <c r="B12" s="130" t="s">
        <v>5</v>
      </c>
      <c r="C12" s="130" t="s">
        <v>6</v>
      </c>
      <c r="D12" s="130" t="s">
        <v>7</v>
      </c>
      <c r="E12" s="133" t="s">
        <v>8</v>
      </c>
      <c r="F12" s="134"/>
      <c r="G12" s="130" t="s">
        <v>9</v>
      </c>
      <c r="H12" s="130" t="s">
        <v>45</v>
      </c>
      <c r="I12" s="130" t="s">
        <v>25</v>
      </c>
      <c r="J12" s="130" t="s">
        <v>10</v>
      </c>
      <c r="K12" s="135" t="s">
        <v>71</v>
      </c>
      <c r="L12" s="123" t="s">
        <v>26</v>
      </c>
      <c r="M12" s="123" t="s">
        <v>27</v>
      </c>
      <c r="N12" s="123" t="s">
        <v>28</v>
      </c>
      <c r="O12" s="138" t="s">
        <v>30</v>
      </c>
    </row>
    <row r="13" spans="1:15" s="1" customFormat="1" ht="12.75" customHeight="1">
      <c r="A13" s="131"/>
      <c r="B13" s="131"/>
      <c r="C13" s="131"/>
      <c r="D13" s="131"/>
      <c r="E13" s="136" t="s">
        <v>11</v>
      </c>
      <c r="F13" s="136"/>
      <c r="G13" s="131"/>
      <c r="H13" s="131"/>
      <c r="I13" s="131"/>
      <c r="J13" s="131"/>
      <c r="K13" s="135"/>
      <c r="L13" s="124"/>
      <c r="M13" s="124"/>
      <c r="N13" s="124"/>
      <c r="O13" s="139"/>
    </row>
    <row r="14" spans="1:22" s="1" customFormat="1" ht="12.75" customHeight="1">
      <c r="A14" s="131"/>
      <c r="B14" s="131"/>
      <c r="C14" s="131"/>
      <c r="D14" s="131"/>
      <c r="E14" s="137"/>
      <c r="F14" s="137"/>
      <c r="G14" s="131"/>
      <c r="H14" s="131"/>
      <c r="I14" s="131"/>
      <c r="J14" s="131"/>
      <c r="K14" s="135"/>
      <c r="L14" s="124"/>
      <c r="M14" s="124"/>
      <c r="N14" s="124"/>
      <c r="O14" s="139"/>
      <c r="Q14" s="2"/>
      <c r="R14" s="3"/>
      <c r="S14" s="3"/>
      <c r="T14" s="3"/>
      <c r="U14" s="3"/>
      <c r="V14" s="3"/>
    </row>
    <row r="15" spans="1:22" s="1" customFormat="1" ht="191.25" customHeight="1" thickBot="1">
      <c r="A15" s="132"/>
      <c r="B15" s="132"/>
      <c r="C15" s="132"/>
      <c r="D15" s="132"/>
      <c r="E15" s="137"/>
      <c r="F15" s="137"/>
      <c r="G15" s="132"/>
      <c r="H15" s="132"/>
      <c r="I15" s="132"/>
      <c r="J15" s="132"/>
      <c r="K15" s="135"/>
      <c r="L15" s="125"/>
      <c r="M15" s="125"/>
      <c r="N15" s="125"/>
      <c r="O15" s="140"/>
      <c r="Q15" s="3"/>
      <c r="R15" s="3"/>
      <c r="S15" s="3"/>
      <c r="T15" s="3"/>
      <c r="U15" s="3"/>
      <c r="V15" s="3"/>
    </row>
    <row r="16" spans="1:22" s="10" customFormat="1" ht="14.25" customHeight="1">
      <c r="A16" s="144" t="s">
        <v>12</v>
      </c>
      <c r="B16" s="144"/>
      <c r="C16" s="144"/>
      <c r="D16" s="4">
        <v>1</v>
      </c>
      <c r="E16" s="5" t="e">
        <f>E26/D26</f>
        <v>#REF!</v>
      </c>
      <c r="F16" s="6"/>
      <c r="G16" s="7" t="e">
        <f>G26/D26</f>
        <v>#REF!</v>
      </c>
      <c r="H16" s="8" t="s">
        <v>13</v>
      </c>
      <c r="I16" s="8" t="s">
        <v>13</v>
      </c>
      <c r="J16" s="8" t="s">
        <v>13</v>
      </c>
      <c r="K16" s="8" t="s">
        <v>13</v>
      </c>
      <c r="L16" s="9"/>
      <c r="M16" s="9"/>
      <c r="N16" s="52"/>
      <c r="O16" s="9"/>
      <c r="Q16" s="11"/>
      <c r="R16" s="11"/>
      <c r="S16" s="11"/>
      <c r="T16" s="11"/>
      <c r="U16" s="11"/>
      <c r="V16" s="11"/>
    </row>
    <row r="17" spans="1:22" s="10" customFormat="1" ht="14.25" customHeight="1">
      <c r="A17" s="141" t="s">
        <v>42</v>
      </c>
      <c r="B17" s="54"/>
      <c r="C17" s="64" t="s">
        <v>44</v>
      </c>
      <c r="D17" s="69">
        <v>367</v>
      </c>
      <c r="E17" s="116"/>
      <c r="F17" s="117"/>
      <c r="G17" s="118"/>
      <c r="H17" s="119">
        <v>0</v>
      </c>
      <c r="I17" s="119">
        <v>20</v>
      </c>
      <c r="J17" s="119">
        <v>1.3</v>
      </c>
      <c r="K17" s="119">
        <f aca="true" t="shared" si="0" ref="K17:K25">D17*I17*J17</f>
        <v>9542</v>
      </c>
      <c r="L17" s="9">
        <v>4849</v>
      </c>
      <c r="M17" s="9">
        <v>4275</v>
      </c>
      <c r="N17" s="52">
        <v>418</v>
      </c>
      <c r="O17" s="56" t="s">
        <v>34</v>
      </c>
      <c r="Q17" s="11"/>
      <c r="R17" s="11"/>
      <c r="S17" s="11"/>
      <c r="T17" s="11"/>
      <c r="U17" s="11"/>
      <c r="V17" s="11"/>
    </row>
    <row r="18" spans="1:22" s="10" customFormat="1" ht="23.25" customHeight="1">
      <c r="A18" s="143"/>
      <c r="B18" s="54"/>
      <c r="C18" s="64" t="s">
        <v>46</v>
      </c>
      <c r="D18" s="69">
        <v>433</v>
      </c>
      <c r="E18" s="116"/>
      <c r="F18" s="117"/>
      <c r="G18" s="118"/>
      <c r="H18" s="119">
        <v>0</v>
      </c>
      <c r="I18" s="119">
        <v>20</v>
      </c>
      <c r="J18" s="119">
        <v>1.2</v>
      </c>
      <c r="K18" s="119">
        <f>D18*I18*J18+66</f>
        <v>10458</v>
      </c>
      <c r="L18" s="9">
        <v>2366</v>
      </c>
      <c r="M18" s="9">
        <v>5309</v>
      </c>
      <c r="N18" s="52">
        <f>825+1958</f>
        <v>2783</v>
      </c>
      <c r="O18" s="56" t="s">
        <v>70</v>
      </c>
      <c r="Q18" s="11"/>
      <c r="R18" s="11"/>
      <c r="S18" s="11"/>
      <c r="T18" s="11"/>
      <c r="U18" s="11"/>
      <c r="V18" s="11"/>
    </row>
    <row r="19" spans="1:22" s="10" customFormat="1" ht="14.25" customHeight="1">
      <c r="A19" s="141" t="s">
        <v>43</v>
      </c>
      <c r="B19" s="54"/>
      <c r="C19" s="64" t="s">
        <v>47</v>
      </c>
      <c r="D19" s="69">
        <v>97</v>
      </c>
      <c r="E19" s="116"/>
      <c r="F19" s="117"/>
      <c r="G19" s="118"/>
      <c r="H19" s="119">
        <v>5</v>
      </c>
      <c r="I19" s="119">
        <v>23</v>
      </c>
      <c r="J19" s="119">
        <v>1.08</v>
      </c>
      <c r="K19" s="120">
        <f>D19*I19*J19-5</f>
        <v>2404.48</v>
      </c>
      <c r="L19" s="9">
        <v>36</v>
      </c>
      <c r="M19" s="9">
        <v>1944</v>
      </c>
      <c r="N19" s="52">
        <v>424</v>
      </c>
      <c r="O19" s="56" t="s">
        <v>35</v>
      </c>
      <c r="Q19" s="11"/>
      <c r="R19" s="11"/>
      <c r="S19" s="11"/>
      <c r="T19" s="11"/>
      <c r="U19" s="11"/>
      <c r="V19" s="11"/>
    </row>
    <row r="20" spans="1:22" s="10" customFormat="1" ht="22.5" customHeight="1">
      <c r="A20" s="142"/>
      <c r="B20" s="54"/>
      <c r="C20" s="64" t="s">
        <v>48</v>
      </c>
      <c r="D20" s="69">
        <v>167</v>
      </c>
      <c r="E20" s="116"/>
      <c r="F20" s="117"/>
      <c r="G20" s="118"/>
      <c r="H20" s="119">
        <v>8</v>
      </c>
      <c r="I20" s="119">
        <v>23</v>
      </c>
      <c r="J20" s="119">
        <v>1</v>
      </c>
      <c r="K20" s="120">
        <f t="shared" si="0"/>
        <v>3841</v>
      </c>
      <c r="L20" s="9">
        <v>105</v>
      </c>
      <c r="M20" s="9">
        <v>2942</v>
      </c>
      <c r="N20" s="52">
        <v>794</v>
      </c>
      <c r="O20" s="56" t="s">
        <v>35</v>
      </c>
      <c r="Q20" s="11"/>
      <c r="R20" s="11"/>
      <c r="S20" s="11"/>
      <c r="T20" s="11"/>
      <c r="U20" s="11"/>
      <c r="V20" s="11"/>
    </row>
    <row r="21" spans="1:22" s="10" customFormat="1" ht="14.25" customHeight="1">
      <c r="A21" s="142"/>
      <c r="B21" s="54"/>
      <c r="C21" s="64" t="s">
        <v>49</v>
      </c>
      <c r="D21" s="69">
        <v>77</v>
      </c>
      <c r="E21" s="116"/>
      <c r="F21" s="117"/>
      <c r="G21" s="118"/>
      <c r="H21" s="119">
        <v>6</v>
      </c>
      <c r="I21" s="119">
        <v>23</v>
      </c>
      <c r="J21" s="119">
        <v>1.45</v>
      </c>
      <c r="K21" s="120">
        <f>D21*I21*J21+8</f>
        <v>2575.95</v>
      </c>
      <c r="L21" s="9">
        <v>36</v>
      </c>
      <c r="M21" s="9">
        <v>2040</v>
      </c>
      <c r="N21" s="52">
        <v>500</v>
      </c>
      <c r="O21" s="56" t="s">
        <v>35</v>
      </c>
      <c r="Q21" s="11"/>
      <c r="R21" s="11"/>
      <c r="S21" s="11"/>
      <c r="T21" s="11"/>
      <c r="U21" s="11"/>
      <c r="V21" s="11"/>
    </row>
    <row r="22" spans="1:22" s="10" customFormat="1" ht="23.25" customHeight="1">
      <c r="A22" s="142"/>
      <c r="B22" s="54"/>
      <c r="C22" s="64" t="s">
        <v>50</v>
      </c>
      <c r="D22" s="69">
        <v>155</v>
      </c>
      <c r="E22" s="116"/>
      <c r="F22" s="117"/>
      <c r="G22" s="118"/>
      <c r="H22" s="119">
        <v>8</v>
      </c>
      <c r="I22" s="119">
        <v>23</v>
      </c>
      <c r="J22" s="119">
        <v>1</v>
      </c>
      <c r="K22" s="119">
        <f t="shared" si="0"/>
        <v>3565</v>
      </c>
      <c r="L22" s="9">
        <v>105</v>
      </c>
      <c r="M22" s="9">
        <v>2788</v>
      </c>
      <c r="N22" s="52">
        <v>672</v>
      </c>
      <c r="O22" s="56" t="s">
        <v>35</v>
      </c>
      <c r="Q22" s="11"/>
      <c r="R22" s="11"/>
      <c r="S22" s="11"/>
      <c r="T22" s="11"/>
      <c r="U22" s="11"/>
      <c r="V22" s="11"/>
    </row>
    <row r="23" spans="1:22" s="10" customFormat="1" ht="14.25" customHeight="1">
      <c r="A23" s="143"/>
      <c r="B23" s="54"/>
      <c r="C23" s="64" t="s">
        <v>51</v>
      </c>
      <c r="D23" s="69">
        <v>66</v>
      </c>
      <c r="E23" s="116"/>
      <c r="F23" s="117"/>
      <c r="G23" s="118"/>
      <c r="H23" s="119">
        <v>4</v>
      </c>
      <c r="I23" s="119">
        <v>23</v>
      </c>
      <c r="J23" s="119">
        <v>1.7</v>
      </c>
      <c r="K23" s="120">
        <f t="shared" si="0"/>
        <v>2580.6</v>
      </c>
      <c r="L23" s="9">
        <v>16</v>
      </c>
      <c r="M23" s="9">
        <f>1715+198</f>
        <v>1913</v>
      </c>
      <c r="N23" s="52">
        <v>652</v>
      </c>
      <c r="O23" s="56" t="s">
        <v>35</v>
      </c>
      <c r="Q23" s="11"/>
      <c r="R23" s="11"/>
      <c r="S23" s="11"/>
      <c r="T23" s="11"/>
      <c r="U23" s="11"/>
      <c r="V23" s="11"/>
    </row>
    <row r="24" spans="1:23" s="10" customFormat="1" ht="14.25" customHeight="1">
      <c r="A24" s="141" t="s">
        <v>14</v>
      </c>
      <c r="B24" s="44" t="s">
        <v>15</v>
      </c>
      <c r="C24" s="45" t="s">
        <v>52</v>
      </c>
      <c r="D24" s="57">
        <v>939</v>
      </c>
      <c r="E24" s="46" t="e">
        <f>ROUND(('[1]факт с 01.01.08'!F10*8+'[1]план с 01.09.08'!F10*4)/12,0)</f>
        <v>#REF!</v>
      </c>
      <c r="F24" s="46"/>
      <c r="G24" s="46" t="e">
        <f>ROUND(('[1]факт с 01.01.08'!H10*8+'[1]план с 01.09.08'!H10*4)/12,0)</f>
        <v>#REF!</v>
      </c>
      <c r="H24" s="119">
        <v>35</v>
      </c>
      <c r="I24" s="57">
        <v>9</v>
      </c>
      <c r="J24" s="60">
        <v>1</v>
      </c>
      <c r="K24" s="121">
        <f t="shared" si="0"/>
        <v>8451</v>
      </c>
      <c r="L24" s="67">
        <v>159</v>
      </c>
      <c r="M24" s="68">
        <v>6795</v>
      </c>
      <c r="N24" s="67">
        <v>1497</v>
      </c>
      <c r="O24" s="62" t="s">
        <v>34</v>
      </c>
      <c r="Q24" s="12"/>
      <c r="R24" s="11"/>
      <c r="S24" s="13"/>
      <c r="T24" s="11"/>
      <c r="U24" s="3"/>
      <c r="V24" s="14"/>
      <c r="W24" s="15"/>
    </row>
    <row r="25" spans="1:23" s="10" customFormat="1" ht="14.25" customHeight="1">
      <c r="A25" s="142"/>
      <c r="B25" s="45" t="s">
        <v>16</v>
      </c>
      <c r="C25" s="45" t="s">
        <v>53</v>
      </c>
      <c r="D25" s="57">
        <v>208</v>
      </c>
      <c r="E25" s="46" t="e">
        <f>ROUND(('[1]факт с 01.01.08'!F12*8+'[1]план с 01.09.08'!F12*4)/12,0)</f>
        <v>#REF!</v>
      </c>
      <c r="F25" s="46"/>
      <c r="G25" s="46" t="e">
        <f>ROUND(('[1]факт с 01.01.08'!H12*8+'[1]план с 01.09.08'!H12*4)/12,0)</f>
        <v>#REF!</v>
      </c>
      <c r="H25" s="119">
        <v>9</v>
      </c>
      <c r="I25" s="57">
        <v>9</v>
      </c>
      <c r="J25" s="60">
        <v>1.5</v>
      </c>
      <c r="K25" s="121">
        <f t="shared" si="0"/>
        <v>2808</v>
      </c>
      <c r="L25" s="67">
        <v>31</v>
      </c>
      <c r="M25" s="68">
        <v>2038</v>
      </c>
      <c r="N25" s="67">
        <v>739</v>
      </c>
      <c r="O25" s="56" t="s">
        <v>35</v>
      </c>
      <c r="P25" s="17"/>
      <c r="Q25" s="18"/>
      <c r="R25" s="19"/>
      <c r="S25" s="13"/>
      <c r="T25" s="11"/>
      <c r="U25" s="3"/>
      <c r="V25" s="14"/>
      <c r="W25" s="15"/>
    </row>
    <row r="26" spans="1:23" s="10" customFormat="1" ht="12.75">
      <c r="A26" s="148" t="s">
        <v>17</v>
      </c>
      <c r="B26" s="149"/>
      <c r="C26" s="149"/>
      <c r="D26" s="109">
        <f>SUM(D17:D25)</f>
        <v>2509</v>
      </c>
      <c r="E26" s="109" t="e">
        <f>SUM(E24:E25)</f>
        <v>#REF!</v>
      </c>
      <c r="F26" s="109"/>
      <c r="G26" s="109" t="e">
        <f>SUM(G24:G25)</f>
        <v>#REF!</v>
      </c>
      <c r="H26" s="110" t="s">
        <v>13</v>
      </c>
      <c r="I26" s="110" t="s">
        <v>13</v>
      </c>
      <c r="J26" s="111" t="s">
        <v>13</v>
      </c>
      <c r="K26" s="109">
        <f>SUM(K17:K25)</f>
        <v>46226.03</v>
      </c>
      <c r="L26" s="109">
        <f>SUM(L17:L25)</f>
        <v>7703</v>
      </c>
      <c r="M26" s="109">
        <f>SUM(M17:M25)</f>
        <v>30044</v>
      </c>
      <c r="N26" s="109">
        <f>SUM(N17:N25)</f>
        <v>8479</v>
      </c>
      <c r="O26" s="111" t="s">
        <v>13</v>
      </c>
      <c r="Q26" s="24"/>
      <c r="R26" s="11"/>
      <c r="S26" s="11"/>
      <c r="T26" s="11"/>
      <c r="U26" s="11"/>
      <c r="V26" s="25"/>
      <c r="W26" s="25"/>
    </row>
    <row r="27" spans="1:23" s="10" customFormat="1" ht="12.75" customHeight="1">
      <c r="A27" s="144" t="s">
        <v>18</v>
      </c>
      <c r="B27" s="144"/>
      <c r="C27" s="144"/>
      <c r="D27" s="21" t="s">
        <v>13</v>
      </c>
      <c r="E27" s="21" t="s">
        <v>13</v>
      </c>
      <c r="F27" s="21"/>
      <c r="G27" s="21" t="s">
        <v>13</v>
      </c>
      <c r="H27" s="21" t="s">
        <v>13</v>
      </c>
      <c r="I27" s="22" t="s">
        <v>13</v>
      </c>
      <c r="J27" s="58" t="s">
        <v>13</v>
      </c>
      <c r="K27" s="58" t="s">
        <v>13</v>
      </c>
      <c r="L27" s="58" t="s">
        <v>13</v>
      </c>
      <c r="M27" s="58" t="s">
        <v>13</v>
      </c>
      <c r="N27" s="58" t="s">
        <v>13</v>
      </c>
      <c r="O27" s="58" t="s">
        <v>13</v>
      </c>
      <c r="Q27" s="24"/>
      <c r="R27" s="11"/>
      <c r="S27" s="11"/>
      <c r="T27" s="11"/>
      <c r="U27" s="11"/>
      <c r="V27" s="11"/>
      <c r="W27" s="26"/>
    </row>
    <row r="28" spans="1:23" s="10" customFormat="1" ht="13.5" customHeight="1">
      <c r="A28" s="144"/>
      <c r="B28" s="144"/>
      <c r="C28" s="144"/>
      <c r="D28" s="21"/>
      <c r="E28" s="27" t="e">
        <f>E45/D45</f>
        <v>#REF!</v>
      </c>
      <c r="F28" s="23"/>
      <c r="G28" s="28" t="e">
        <f>G45/D45</f>
        <v>#REF!</v>
      </c>
      <c r="H28" s="21" t="s">
        <v>13</v>
      </c>
      <c r="I28" s="22" t="s">
        <v>13</v>
      </c>
      <c r="J28" s="59" t="s">
        <v>13</v>
      </c>
      <c r="K28" s="59" t="s">
        <v>13</v>
      </c>
      <c r="L28" s="59" t="s">
        <v>13</v>
      </c>
      <c r="M28" s="59" t="s">
        <v>13</v>
      </c>
      <c r="N28" s="59" t="s">
        <v>13</v>
      </c>
      <c r="O28" s="59" t="s">
        <v>13</v>
      </c>
      <c r="Q28" s="29"/>
      <c r="R28" s="11"/>
      <c r="S28" s="3"/>
      <c r="T28" s="11"/>
      <c r="U28" s="11"/>
      <c r="V28" s="11"/>
      <c r="W28" s="26"/>
    </row>
    <row r="29" spans="1:23" s="10" customFormat="1" ht="13.5" customHeight="1">
      <c r="A29" s="141" t="s">
        <v>14</v>
      </c>
      <c r="B29" s="45" t="s">
        <v>15</v>
      </c>
      <c r="C29" s="51" t="s">
        <v>54</v>
      </c>
      <c r="D29" s="57">
        <v>305</v>
      </c>
      <c r="E29" s="57">
        <v>0</v>
      </c>
      <c r="F29" s="57"/>
      <c r="G29" s="57">
        <v>20</v>
      </c>
      <c r="H29" s="69">
        <v>22</v>
      </c>
      <c r="I29" s="57">
        <v>25</v>
      </c>
      <c r="J29" s="60">
        <v>1.11</v>
      </c>
      <c r="K29" s="61">
        <f>D29*I29*J29-44</f>
        <v>8419.75</v>
      </c>
      <c r="L29" s="67">
        <v>159</v>
      </c>
      <c r="M29" s="68">
        <v>6618</v>
      </c>
      <c r="N29" s="60">
        <v>1643</v>
      </c>
      <c r="O29" s="62" t="s">
        <v>34</v>
      </c>
      <c r="Q29" s="16"/>
      <c r="R29" s="11"/>
      <c r="S29" s="30"/>
      <c r="T29" s="11"/>
      <c r="U29" s="3"/>
      <c r="V29" s="14"/>
      <c r="W29" s="15"/>
    </row>
    <row r="30" spans="1:23" s="10" customFormat="1" ht="22.5" customHeight="1">
      <c r="A30" s="142"/>
      <c r="B30" s="45"/>
      <c r="C30" s="51" t="s">
        <v>24</v>
      </c>
      <c r="D30" s="57">
        <v>33</v>
      </c>
      <c r="E30" s="66"/>
      <c r="F30" s="66"/>
      <c r="G30" s="66"/>
      <c r="H30" s="69">
        <v>3</v>
      </c>
      <c r="I30" s="57">
        <v>23</v>
      </c>
      <c r="J30" s="60">
        <v>0.49</v>
      </c>
      <c r="K30" s="61">
        <f>D30*I30*J30-2</f>
        <v>369.90999999999997</v>
      </c>
      <c r="L30" s="67">
        <v>10</v>
      </c>
      <c r="M30" s="68">
        <v>360</v>
      </c>
      <c r="N30" s="60">
        <v>0</v>
      </c>
      <c r="O30" s="63" t="s">
        <v>29</v>
      </c>
      <c r="Q30" s="16"/>
      <c r="R30" s="11"/>
      <c r="S30" s="30"/>
      <c r="T30" s="11"/>
      <c r="U30" s="3"/>
      <c r="V30" s="14"/>
      <c r="W30" s="15"/>
    </row>
    <row r="31" spans="1:23" s="10" customFormat="1" ht="13.5" customHeight="1">
      <c r="A31" s="142"/>
      <c r="B31" s="45" t="s">
        <v>15</v>
      </c>
      <c r="C31" s="51" t="s">
        <v>55</v>
      </c>
      <c r="D31" s="57">
        <v>143</v>
      </c>
      <c r="E31" s="66" t="e">
        <f>ROUND(('[1]факт с 01.01.08'!F17*8+'[1]план с 01.09.08'!F17*4)/12,0)</f>
        <v>#REF!</v>
      </c>
      <c r="F31" s="66"/>
      <c r="G31" s="66" t="e">
        <f>ROUND(('[1]факт с 01.01.08'!H17*8+'[1]план с 01.09.08'!H17*4)/12,0)</f>
        <v>#REF!</v>
      </c>
      <c r="H31" s="69">
        <v>11</v>
      </c>
      <c r="I31" s="57">
        <v>25</v>
      </c>
      <c r="J31" s="60">
        <v>1.3</v>
      </c>
      <c r="K31" s="61">
        <f>D31*I31*J31</f>
        <v>4647.5</v>
      </c>
      <c r="L31" s="67">
        <v>65</v>
      </c>
      <c r="M31" s="68">
        <v>3374</v>
      </c>
      <c r="N31" s="60">
        <v>1209</v>
      </c>
      <c r="O31" s="62" t="s">
        <v>34</v>
      </c>
      <c r="P31" s="16"/>
      <c r="Q31" s="16"/>
      <c r="R31" s="11"/>
      <c r="S31" s="30"/>
      <c r="T31" s="11"/>
      <c r="U31" s="3"/>
      <c r="V31" s="14"/>
      <c r="W31" s="15"/>
    </row>
    <row r="32" spans="1:23" s="10" customFormat="1" ht="23.25" customHeight="1">
      <c r="A32" s="142"/>
      <c r="B32" s="45"/>
      <c r="C32" s="51" t="s">
        <v>31</v>
      </c>
      <c r="D32" s="57">
        <v>36</v>
      </c>
      <c r="E32" s="66"/>
      <c r="F32" s="66"/>
      <c r="G32" s="66"/>
      <c r="H32" s="69">
        <v>3</v>
      </c>
      <c r="I32" s="57">
        <v>23</v>
      </c>
      <c r="J32" s="60">
        <v>0.53</v>
      </c>
      <c r="K32" s="61">
        <f>D32*I32*J32+3</f>
        <v>441.84000000000003</v>
      </c>
      <c r="L32" s="67">
        <v>10</v>
      </c>
      <c r="M32" s="68">
        <f>316+50+66</f>
        <v>432</v>
      </c>
      <c r="N32" s="60">
        <v>0</v>
      </c>
      <c r="O32" s="62" t="s">
        <v>40</v>
      </c>
      <c r="P32" s="41"/>
      <c r="Q32" s="16"/>
      <c r="R32" s="11"/>
      <c r="S32" s="30"/>
      <c r="T32" s="11"/>
      <c r="U32" s="3"/>
      <c r="V32" s="14"/>
      <c r="W32" s="15"/>
    </row>
    <row r="33" spans="1:23" s="10" customFormat="1" ht="13.5" customHeight="1">
      <c r="A33" s="142"/>
      <c r="B33" s="45" t="s">
        <v>15</v>
      </c>
      <c r="C33" s="51" t="s">
        <v>61</v>
      </c>
      <c r="D33" s="57">
        <v>95</v>
      </c>
      <c r="E33" s="66" t="e">
        <f>ROUND(('[1]факт с 01.01.08'!F18*8+'[1]план с 01.09.08'!F18*4)/12,0)</f>
        <v>#REF!</v>
      </c>
      <c r="F33" s="66"/>
      <c r="G33" s="66">
        <v>0</v>
      </c>
      <c r="H33" s="69">
        <v>10</v>
      </c>
      <c r="I33" s="57">
        <v>25</v>
      </c>
      <c r="J33" s="60">
        <v>2.1</v>
      </c>
      <c r="K33" s="61">
        <f>D33*I33*J33</f>
        <v>4987.5</v>
      </c>
      <c r="L33" s="67">
        <v>65</v>
      </c>
      <c r="M33" s="68">
        <v>3840</v>
      </c>
      <c r="N33" s="60">
        <v>1083</v>
      </c>
      <c r="O33" s="62" t="s">
        <v>33</v>
      </c>
      <c r="P33" s="16"/>
      <c r="Q33" s="16"/>
      <c r="R33" s="11"/>
      <c r="S33" s="30"/>
      <c r="T33" s="11"/>
      <c r="U33" s="3"/>
      <c r="V33" s="14"/>
      <c r="W33" s="15"/>
    </row>
    <row r="34" spans="1:23" s="10" customFormat="1" ht="27" customHeight="1">
      <c r="A34" s="142"/>
      <c r="B34" s="45"/>
      <c r="C34" s="51" t="s">
        <v>32</v>
      </c>
      <c r="D34" s="57">
        <v>28</v>
      </c>
      <c r="E34" s="66"/>
      <c r="F34" s="66"/>
      <c r="G34" s="66"/>
      <c r="H34" s="69">
        <v>3</v>
      </c>
      <c r="I34" s="57">
        <v>23</v>
      </c>
      <c r="J34" s="60">
        <v>0.57</v>
      </c>
      <c r="K34" s="61">
        <f>D34*I34*J34+3</f>
        <v>370.08</v>
      </c>
      <c r="L34" s="67">
        <v>8</v>
      </c>
      <c r="M34" s="68">
        <v>362</v>
      </c>
      <c r="N34" s="60">
        <v>0</v>
      </c>
      <c r="O34" s="62" t="s">
        <v>40</v>
      </c>
      <c r="P34" s="41"/>
      <c r="Q34" s="16"/>
      <c r="R34" s="11"/>
      <c r="S34" s="30"/>
      <c r="T34" s="11"/>
      <c r="U34" s="3"/>
      <c r="V34" s="14"/>
      <c r="W34" s="15"/>
    </row>
    <row r="35" spans="1:23" s="10" customFormat="1" ht="13.5" customHeight="1">
      <c r="A35" s="142"/>
      <c r="B35" s="45" t="s">
        <v>15</v>
      </c>
      <c r="C35" s="51" t="s">
        <v>62</v>
      </c>
      <c r="D35" s="57">
        <v>133</v>
      </c>
      <c r="E35" s="46" t="e">
        <f>ROUND(('[1]факт с 01.01.08'!F19*8+'[1]план с 01.09.08'!F19*4)/12,0)</f>
        <v>#REF!</v>
      </c>
      <c r="F35" s="46"/>
      <c r="G35" s="46" t="e">
        <f>ROUND(('[1]факт с 01.01.08'!H19*8+'[1]план с 01.09.08'!H19*4)/12,0)</f>
        <v>#REF!</v>
      </c>
      <c r="H35" s="69">
        <v>23</v>
      </c>
      <c r="I35" s="57">
        <v>40</v>
      </c>
      <c r="J35" s="60">
        <v>1.35</v>
      </c>
      <c r="K35" s="61">
        <f>D35*I35*J35</f>
        <v>7182.000000000001</v>
      </c>
      <c r="L35" s="67">
        <v>140</v>
      </c>
      <c r="M35" s="68">
        <v>5745</v>
      </c>
      <c r="N35" s="60">
        <v>1297</v>
      </c>
      <c r="O35" s="62" t="s">
        <v>35</v>
      </c>
      <c r="Q35" s="31"/>
      <c r="R35" s="11"/>
      <c r="S35" s="30"/>
      <c r="T35" s="11"/>
      <c r="U35" s="3"/>
      <c r="V35" s="14"/>
      <c r="W35" s="15"/>
    </row>
    <row r="36" spans="1:23" s="10" customFormat="1" ht="22.5" customHeight="1">
      <c r="A36" s="142"/>
      <c r="B36" s="45"/>
      <c r="C36" s="51" t="s">
        <v>36</v>
      </c>
      <c r="D36" s="57">
        <v>40</v>
      </c>
      <c r="E36" s="46"/>
      <c r="F36" s="46"/>
      <c r="G36" s="46"/>
      <c r="H36" s="69">
        <v>4</v>
      </c>
      <c r="I36" s="57">
        <v>23</v>
      </c>
      <c r="J36" s="60">
        <v>0.17</v>
      </c>
      <c r="K36" s="61">
        <f>D36*I36*J36+4</f>
        <v>160.4</v>
      </c>
      <c r="L36" s="67">
        <v>32</v>
      </c>
      <c r="M36" s="68">
        <v>128</v>
      </c>
      <c r="N36" s="60">
        <v>0</v>
      </c>
      <c r="O36" s="63" t="s">
        <v>29</v>
      </c>
      <c r="Q36" s="31"/>
      <c r="R36" s="11"/>
      <c r="S36" s="30"/>
      <c r="T36" s="11"/>
      <c r="U36" s="3"/>
      <c r="V36" s="14"/>
      <c r="W36" s="15"/>
    </row>
    <row r="37" spans="1:23" s="10" customFormat="1" ht="13.5" customHeight="1">
      <c r="A37" s="142"/>
      <c r="B37" s="45" t="s">
        <v>16</v>
      </c>
      <c r="C37" s="51" t="s">
        <v>56</v>
      </c>
      <c r="D37" s="57">
        <v>36</v>
      </c>
      <c r="E37" s="46" t="e">
        <f>ROUND(('[1]факт с 01.01.08'!F21*8+'[1]план с 01.09.08'!F21*4)/12,0)</f>
        <v>#REF!</v>
      </c>
      <c r="F37" s="46"/>
      <c r="G37" s="46" t="e">
        <f>ROUND(('[1]факт с 01.01.08'!H21*8+'[1]план с 01.09.08'!H21*4)/12,0)</f>
        <v>#REF!</v>
      </c>
      <c r="H37" s="69">
        <v>6</v>
      </c>
      <c r="I37" s="57">
        <v>40</v>
      </c>
      <c r="J37" s="60">
        <v>2.4</v>
      </c>
      <c r="K37" s="61">
        <f>D37*I37*J37</f>
        <v>3456</v>
      </c>
      <c r="L37" s="67">
        <v>40</v>
      </c>
      <c r="M37" s="68">
        <v>2696</v>
      </c>
      <c r="N37" s="60">
        <v>720</v>
      </c>
      <c r="O37" s="62" t="s">
        <v>39</v>
      </c>
      <c r="Q37" s="31"/>
      <c r="R37" s="11"/>
      <c r="S37" s="30"/>
      <c r="T37" s="11"/>
      <c r="U37" s="3"/>
      <c r="V37" s="14"/>
      <c r="W37" s="15"/>
    </row>
    <row r="38" spans="1:23" s="10" customFormat="1" ht="13.5" customHeight="1">
      <c r="A38" s="142"/>
      <c r="B38" s="45"/>
      <c r="C38" s="51" t="s">
        <v>37</v>
      </c>
      <c r="D38" s="57">
        <v>15</v>
      </c>
      <c r="E38" s="46"/>
      <c r="F38" s="46"/>
      <c r="G38" s="46"/>
      <c r="H38" s="69">
        <v>1</v>
      </c>
      <c r="I38" s="57">
        <v>23</v>
      </c>
      <c r="J38" s="60">
        <v>0.23</v>
      </c>
      <c r="K38" s="61">
        <f>D38*I38*J38+1</f>
        <v>80.35000000000001</v>
      </c>
      <c r="L38" s="67">
        <v>5</v>
      </c>
      <c r="M38" s="68">
        <v>75</v>
      </c>
      <c r="N38" s="60">
        <v>0</v>
      </c>
      <c r="O38" s="62" t="s">
        <v>40</v>
      </c>
      <c r="Q38" s="31"/>
      <c r="R38" s="11"/>
      <c r="S38" s="30"/>
      <c r="T38" s="11"/>
      <c r="U38" s="3"/>
      <c r="V38" s="14"/>
      <c r="W38" s="15"/>
    </row>
    <row r="39" spans="1:23" s="1" customFormat="1" ht="12.75" customHeight="1">
      <c r="A39" s="142"/>
      <c r="B39" s="45" t="s">
        <v>15</v>
      </c>
      <c r="C39" s="51" t="s">
        <v>57</v>
      </c>
      <c r="D39" s="57">
        <v>49</v>
      </c>
      <c r="E39" s="46">
        <v>0</v>
      </c>
      <c r="F39" s="46"/>
      <c r="G39" s="46" t="e">
        <f>ROUND(('[1]факт с 01.01.08'!H23*8+'[1]план с 01.09.08'!H23*4)/12,0)</f>
        <v>#REF!</v>
      </c>
      <c r="H39" s="69">
        <v>9</v>
      </c>
      <c r="I39" s="57">
        <v>40</v>
      </c>
      <c r="J39" s="60">
        <v>1.8</v>
      </c>
      <c r="K39" s="61">
        <f aca="true" t="shared" si="1" ref="K39:K44">D39*I39*J39</f>
        <v>3528</v>
      </c>
      <c r="L39" s="67">
        <v>40</v>
      </c>
      <c r="M39" s="68">
        <v>2750</v>
      </c>
      <c r="N39" s="67">
        <v>738</v>
      </c>
      <c r="O39" s="62" t="s">
        <v>35</v>
      </c>
      <c r="Q39" s="31"/>
      <c r="R39" s="3"/>
      <c r="S39" s="30"/>
      <c r="T39" s="11"/>
      <c r="U39" s="32"/>
      <c r="V39" s="14"/>
      <c r="W39" s="15"/>
    </row>
    <row r="40" spans="1:23" s="1" customFormat="1" ht="12.75" hidden="1">
      <c r="A40" s="142"/>
      <c r="B40" s="45" t="s">
        <v>16</v>
      </c>
      <c r="C40" s="51" t="s">
        <v>19</v>
      </c>
      <c r="D40" s="57"/>
      <c r="E40" s="46"/>
      <c r="F40" s="46"/>
      <c r="G40" s="46"/>
      <c r="H40" s="69"/>
      <c r="I40" s="57"/>
      <c r="J40" s="70"/>
      <c r="K40" s="61">
        <f t="shared" si="1"/>
        <v>0</v>
      </c>
      <c r="L40" s="50"/>
      <c r="M40" s="49"/>
      <c r="N40" s="48"/>
      <c r="O40" s="48"/>
      <c r="Q40" s="31"/>
      <c r="R40" s="3"/>
      <c r="S40" s="30"/>
      <c r="T40" s="11"/>
      <c r="U40" s="33"/>
      <c r="V40" s="14"/>
      <c r="W40" s="15"/>
    </row>
    <row r="41" spans="1:23" s="1" customFormat="1" ht="21">
      <c r="A41" s="142"/>
      <c r="B41" s="45"/>
      <c r="C41" s="51" t="s">
        <v>38</v>
      </c>
      <c r="D41" s="57">
        <v>11</v>
      </c>
      <c r="E41" s="46"/>
      <c r="F41" s="46"/>
      <c r="G41" s="46"/>
      <c r="H41" s="69">
        <v>1</v>
      </c>
      <c r="I41" s="57">
        <v>23</v>
      </c>
      <c r="J41" s="60">
        <v>0.26</v>
      </c>
      <c r="K41" s="61">
        <f t="shared" si="1"/>
        <v>65.78</v>
      </c>
      <c r="L41" s="67">
        <v>5</v>
      </c>
      <c r="M41" s="68">
        <v>61</v>
      </c>
      <c r="N41" s="67">
        <v>0</v>
      </c>
      <c r="O41" s="63" t="s">
        <v>41</v>
      </c>
      <c r="P41" s="10"/>
      <c r="Q41" s="31"/>
      <c r="R41" s="3"/>
      <c r="S41" s="30"/>
      <c r="T41" s="11"/>
      <c r="U41" s="33"/>
      <c r="V41" s="14"/>
      <c r="W41" s="15"/>
    </row>
    <row r="42" spans="1:23" s="1" customFormat="1" ht="12.75">
      <c r="A42" s="142"/>
      <c r="B42" s="45" t="s">
        <v>23</v>
      </c>
      <c r="C42" s="51" t="s">
        <v>58</v>
      </c>
      <c r="D42" s="57">
        <v>2</v>
      </c>
      <c r="E42" s="46" t="e">
        <f>ROUND(('[1]факт с 01.01.08'!F26*8+'[1]план с 01.09.08'!F26*4)/12,0)</f>
        <v>#REF!</v>
      </c>
      <c r="F42" s="46"/>
      <c r="G42" s="46" t="e">
        <f>ROUND(('[1]факт с 01.01.08'!H26*8+'[1]план с 01.09.08'!H26*4)/12,0)</f>
        <v>#REF!</v>
      </c>
      <c r="H42" s="69">
        <v>1</v>
      </c>
      <c r="I42" s="57">
        <v>1114</v>
      </c>
      <c r="J42" s="60">
        <v>1</v>
      </c>
      <c r="K42" s="122">
        <f>D42*I42*J42</f>
        <v>2228</v>
      </c>
      <c r="L42" s="67">
        <v>30</v>
      </c>
      <c r="M42" s="68">
        <f>2083-248.2+166.2</f>
        <v>2001</v>
      </c>
      <c r="N42" s="67">
        <v>197</v>
      </c>
      <c r="O42" s="62" t="s">
        <v>35</v>
      </c>
      <c r="Q42" s="31"/>
      <c r="R42" s="3"/>
      <c r="S42" s="30"/>
      <c r="T42" s="11"/>
      <c r="U42" s="33"/>
      <c r="V42" s="14"/>
      <c r="W42" s="15"/>
    </row>
    <row r="43" spans="1:23" s="1" customFormat="1" ht="12.75" hidden="1">
      <c r="A43" s="143"/>
      <c r="B43" s="45" t="s">
        <v>16</v>
      </c>
      <c r="C43" s="51" t="s">
        <v>20</v>
      </c>
      <c r="D43" s="57"/>
      <c r="E43" s="46"/>
      <c r="F43" s="46"/>
      <c r="G43" s="46"/>
      <c r="H43" s="69"/>
      <c r="I43" s="57"/>
      <c r="J43" s="60">
        <v>1</v>
      </c>
      <c r="K43" s="61">
        <f t="shared" si="1"/>
        <v>0</v>
      </c>
      <c r="L43" s="47">
        <v>2.2</v>
      </c>
      <c r="M43" s="49">
        <f>L43*12+(L43*0.342*12)</f>
        <v>35.4288</v>
      </c>
      <c r="N43" s="48"/>
      <c r="O43" s="48" t="e">
        <f>M43/K43*100</f>
        <v>#DIV/0!</v>
      </c>
      <c r="Q43" s="31"/>
      <c r="R43" s="3"/>
      <c r="S43" s="30"/>
      <c r="T43" s="11"/>
      <c r="U43" s="30"/>
      <c r="V43" s="14"/>
      <c r="W43" s="15"/>
    </row>
    <row r="44" spans="1:23" s="1" customFormat="1" ht="21">
      <c r="A44" s="55"/>
      <c r="B44" s="45"/>
      <c r="C44" s="51" t="s">
        <v>63</v>
      </c>
      <c r="D44" s="57">
        <v>9</v>
      </c>
      <c r="E44" s="46"/>
      <c r="F44" s="46"/>
      <c r="G44" s="46"/>
      <c r="H44" s="69">
        <v>1</v>
      </c>
      <c r="I44" s="57">
        <v>23</v>
      </c>
      <c r="J44" s="60">
        <v>0.1</v>
      </c>
      <c r="K44" s="61">
        <f t="shared" si="1"/>
        <v>20.700000000000003</v>
      </c>
      <c r="L44" s="67">
        <v>5</v>
      </c>
      <c r="M44" s="68">
        <v>16</v>
      </c>
      <c r="N44" s="67">
        <v>0</v>
      </c>
      <c r="O44" s="63" t="s">
        <v>29</v>
      </c>
      <c r="P44" s="10"/>
      <c r="Q44" s="31"/>
      <c r="R44" s="3"/>
      <c r="S44" s="30"/>
      <c r="T44" s="11"/>
      <c r="U44" s="30"/>
      <c r="V44" s="14"/>
      <c r="W44" s="15"/>
    </row>
    <row r="45" spans="1:23" s="1" customFormat="1" ht="12.75">
      <c r="A45" s="145" t="s">
        <v>21</v>
      </c>
      <c r="B45" s="146"/>
      <c r="C45" s="146"/>
      <c r="D45" s="71">
        <f>SUM(D29:D44)</f>
        <v>935</v>
      </c>
      <c r="E45" s="71" t="e">
        <f>SUM(E29:E43)</f>
        <v>#REF!</v>
      </c>
      <c r="F45" s="71"/>
      <c r="G45" s="71" t="e">
        <f>SUM(G29:G43)</f>
        <v>#REF!</v>
      </c>
      <c r="H45" s="73" t="s">
        <v>13</v>
      </c>
      <c r="I45" s="73" t="s">
        <v>13</v>
      </c>
      <c r="J45" s="73" t="s">
        <v>13</v>
      </c>
      <c r="K45" s="72">
        <f>SUM(K29:K44)</f>
        <v>35957.81</v>
      </c>
      <c r="L45" s="71">
        <f>SUM(L29:L44)</f>
        <v>616.2</v>
      </c>
      <c r="M45" s="71">
        <f>SUM(M29:M44)</f>
        <v>28493.4288</v>
      </c>
      <c r="N45" s="71">
        <f>SUM(N29:N44)</f>
        <v>6887</v>
      </c>
      <c r="O45" s="48"/>
      <c r="Q45" s="16"/>
      <c r="R45" s="30" t="e">
        <f>D45/H45</f>
        <v>#VALUE!</v>
      </c>
      <c r="S45" s="3"/>
      <c r="U45" s="11"/>
      <c r="V45" s="25"/>
      <c r="W45" s="25"/>
    </row>
    <row r="46" spans="1:23" s="1" customFormat="1" ht="12.75">
      <c r="A46" s="20" t="s">
        <v>22</v>
      </c>
      <c r="B46" s="21"/>
      <c r="C46" s="21"/>
      <c r="D46" s="71">
        <f>D26+D45</f>
        <v>3444</v>
      </c>
      <c r="E46" s="71" t="e">
        <f>E26+E45</f>
        <v>#REF!</v>
      </c>
      <c r="F46" s="71"/>
      <c r="G46" s="71" t="e">
        <f>G26+G45</f>
        <v>#REF!</v>
      </c>
      <c r="H46" s="73" t="s">
        <v>13</v>
      </c>
      <c r="I46" s="73" t="s">
        <v>13</v>
      </c>
      <c r="J46" s="73" t="s">
        <v>13</v>
      </c>
      <c r="K46" s="72">
        <f>SUM(K24:K44)</f>
        <v>93442.84</v>
      </c>
      <c r="L46" s="71">
        <f>L26+L45</f>
        <v>8319.2</v>
      </c>
      <c r="M46" s="71">
        <f>M26+M45</f>
        <v>58537.4288</v>
      </c>
      <c r="N46" s="71">
        <f>N26+N45</f>
        <v>15366</v>
      </c>
      <c r="O46" s="48"/>
      <c r="Q46" s="12"/>
      <c r="R46" s="3"/>
      <c r="S46" s="3"/>
      <c r="T46" s="3"/>
      <c r="U46" s="11"/>
      <c r="V46" s="25"/>
      <c r="W46" s="25"/>
    </row>
    <row r="47" spans="1:22" s="1" customFormat="1" ht="12.75">
      <c r="A47" s="34"/>
      <c r="B47" s="34"/>
      <c r="C47" s="34"/>
      <c r="D47" s="34"/>
      <c r="E47" s="34"/>
      <c r="F47" s="34"/>
      <c r="G47" s="147"/>
      <c r="H47" s="147"/>
      <c r="I47" s="147"/>
      <c r="J47" s="35"/>
      <c r="K47" s="36"/>
      <c r="L47" s="43"/>
      <c r="M47" s="37"/>
      <c r="N47" s="53"/>
      <c r="O47" s="38"/>
      <c r="Q47" s="3"/>
      <c r="R47" s="3"/>
      <c r="S47" s="3"/>
      <c r="T47" s="3"/>
      <c r="U47" s="3"/>
      <c r="V47" s="3"/>
    </row>
    <row r="48" spans="9:22" s="1" customFormat="1" ht="12.75">
      <c r="I48" s="39"/>
      <c r="J48" s="40"/>
      <c r="K48" s="41"/>
      <c r="L48" s="2"/>
      <c r="M48" s="39"/>
      <c r="Q48" s="3"/>
      <c r="R48" s="3"/>
      <c r="S48" s="3"/>
      <c r="T48" s="3">
        <v>7080</v>
      </c>
      <c r="U48" s="3"/>
      <c r="V48" s="3"/>
    </row>
    <row r="49" spans="3:13" s="1" customFormat="1" ht="13.5">
      <c r="C49" s="42"/>
      <c r="L49" s="2"/>
      <c r="M49" s="37"/>
    </row>
    <row r="50" spans="4:13" s="1" customFormat="1" ht="12.75">
      <c r="D50" s="16"/>
      <c r="K50" s="16"/>
      <c r="L50" s="2"/>
      <c r="M50" s="2"/>
    </row>
    <row r="51" s="1" customFormat="1" ht="12.75"/>
    <row r="52" s="1" customFormat="1" ht="12.75">
      <c r="K52" s="114"/>
    </row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</sheetData>
  <sheetProtection/>
  <mergeCells count="30">
    <mergeCell ref="O12:O15"/>
    <mergeCell ref="A19:A23"/>
    <mergeCell ref="A17:A18"/>
    <mergeCell ref="A16:C16"/>
    <mergeCell ref="A45:C45"/>
    <mergeCell ref="G47:I47"/>
    <mergeCell ref="A24:A25"/>
    <mergeCell ref="A26:C26"/>
    <mergeCell ref="A27:C28"/>
    <mergeCell ref="A29:A43"/>
    <mergeCell ref="J12:J15"/>
    <mergeCell ref="A12:A15"/>
    <mergeCell ref="K12:K15"/>
    <mergeCell ref="G12:G15"/>
    <mergeCell ref="B12:B15"/>
    <mergeCell ref="C12:C15"/>
    <mergeCell ref="H12:H15"/>
    <mergeCell ref="I12:I15"/>
    <mergeCell ref="E13:E15"/>
    <mergeCell ref="F13:F15"/>
    <mergeCell ref="L12:L15"/>
    <mergeCell ref="M12:M15"/>
    <mergeCell ref="N12:N15"/>
    <mergeCell ref="A9:N9"/>
    <mergeCell ref="L11:M11"/>
    <mergeCell ref="A8:J8"/>
    <mergeCell ref="A10:J10"/>
    <mergeCell ref="A11:J11"/>
    <mergeCell ref="D12:D15"/>
    <mergeCell ref="E12:F12"/>
  </mergeCells>
  <printOptions/>
  <pageMargins left="0.7480314960629921" right="0.7480314960629921" top="0.5511811023622047" bottom="0.2755905511811024" header="0.5118110236220472" footer="0.275590551181102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8"/>
  <sheetViews>
    <sheetView tabSelected="1" view="pageBreakPreview" zoomScale="60" zoomScalePageLayoutView="0" workbookViewId="0" topLeftCell="A10">
      <selection activeCell="K18" sqref="K18"/>
    </sheetView>
  </sheetViews>
  <sheetFormatPr defaultColWidth="9.00390625" defaultRowHeight="12.75"/>
  <cols>
    <col min="1" max="1" width="12.625" style="0" customWidth="1"/>
    <col min="2" max="2" width="9.75390625" style="0" customWidth="1"/>
    <col min="3" max="3" width="22.75390625" style="0" customWidth="1"/>
    <col min="4" max="4" width="9.875" style="0" customWidth="1"/>
    <col min="5" max="5" width="16.75390625" style="0" hidden="1" customWidth="1"/>
    <col min="6" max="6" width="13.25390625" style="0" hidden="1" customWidth="1"/>
    <col min="7" max="7" width="19.75390625" style="0" hidden="1" customWidth="1"/>
    <col min="8" max="8" width="8.25390625" style="0" hidden="1" customWidth="1"/>
    <col min="9" max="9" width="9.125" style="0" customWidth="1"/>
    <col min="10" max="10" width="6.25390625" style="0" customWidth="1"/>
    <col min="11" max="11" width="9.75390625" style="0" customWidth="1"/>
    <col min="12" max="12" width="0.12890625" style="0" customWidth="1"/>
    <col min="13" max="13" width="10.125" style="0" hidden="1" customWidth="1"/>
    <col min="14" max="14" width="8.75390625" style="0" hidden="1" customWidth="1"/>
    <col min="15" max="15" width="13.125" style="0" customWidth="1"/>
    <col min="16" max="16" width="7.00390625" style="0" customWidth="1"/>
    <col min="17" max="17" width="0.12890625" style="0" customWidth="1"/>
    <col min="18" max="18" width="6.25390625" style="0" hidden="1" customWidth="1"/>
    <col min="19" max="19" width="10.625" style="0" customWidth="1"/>
    <col min="20" max="20" width="10.125" style="0" customWidth="1"/>
    <col min="21" max="21" width="9.875" style="0" customWidth="1"/>
    <col min="22" max="22" width="10.125" style="0" customWidth="1"/>
  </cols>
  <sheetData>
    <row r="2" spans="9:15" ht="12.75">
      <c r="I2" t="s">
        <v>69</v>
      </c>
      <c r="J2" s="108"/>
      <c r="K2" s="108"/>
      <c r="L2" s="108"/>
      <c r="M2" s="108"/>
      <c r="N2" s="108"/>
      <c r="O2" s="74"/>
    </row>
    <row r="3" spans="9:15" ht="14.25">
      <c r="I3" s="113" t="s">
        <v>66</v>
      </c>
      <c r="J3" s="108"/>
      <c r="K3" s="108"/>
      <c r="L3" s="108"/>
      <c r="M3" s="108"/>
      <c r="N3" s="108"/>
      <c r="O3" s="74"/>
    </row>
    <row r="4" spans="9:15" ht="14.25">
      <c r="I4" s="113" t="s">
        <v>67</v>
      </c>
      <c r="J4" s="108"/>
      <c r="K4" s="108"/>
      <c r="L4" s="108"/>
      <c r="M4" s="108"/>
      <c r="N4" s="108"/>
      <c r="O4" s="74"/>
    </row>
    <row r="5" spans="9:15" ht="14.25">
      <c r="I5" s="113" t="s">
        <v>72</v>
      </c>
      <c r="J5" s="108"/>
      <c r="K5" s="108"/>
      <c r="L5" s="108"/>
      <c r="M5" s="108"/>
      <c r="N5" s="108"/>
      <c r="O5" s="74"/>
    </row>
    <row r="6" spans="9:15" ht="12.75">
      <c r="I6" s="108"/>
      <c r="J6" s="108"/>
      <c r="K6" s="108"/>
      <c r="L6" s="108"/>
      <c r="M6" s="108"/>
      <c r="N6" s="108"/>
      <c r="O6" s="74"/>
    </row>
    <row r="7" spans="9:15" ht="12.75">
      <c r="I7" s="108"/>
      <c r="J7" s="108"/>
      <c r="K7" s="108"/>
      <c r="L7" s="108"/>
      <c r="M7" s="108"/>
      <c r="N7" s="108"/>
      <c r="O7" s="74"/>
    </row>
    <row r="8" spans="9:15" ht="12.75">
      <c r="I8" s="108"/>
      <c r="J8" s="108"/>
      <c r="K8" s="108"/>
      <c r="L8" s="108"/>
      <c r="M8" s="108"/>
      <c r="N8" s="108"/>
      <c r="O8" s="74"/>
    </row>
    <row r="9" spans="9:15" ht="12.75">
      <c r="I9" s="108"/>
      <c r="J9" s="108"/>
      <c r="K9" s="108"/>
      <c r="L9" s="108"/>
      <c r="M9" s="108"/>
      <c r="N9" s="108"/>
      <c r="O9" s="74"/>
    </row>
    <row r="10" spans="1:10" s="1" customFormat="1" ht="13.5" customHeight="1">
      <c r="A10" s="126" t="s">
        <v>0</v>
      </c>
      <c r="B10" s="126"/>
      <c r="C10" s="126"/>
      <c r="D10" s="126"/>
      <c r="E10" s="126"/>
      <c r="F10" s="126"/>
      <c r="G10" s="126"/>
      <c r="H10" s="126"/>
      <c r="I10" s="126"/>
      <c r="J10" s="126"/>
    </row>
    <row r="11" spans="1:14" s="1" customFormat="1" ht="52.5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</row>
    <row r="12" spans="1:10" s="1" customFormat="1" ht="32.25" customHeight="1">
      <c r="A12" s="128" t="s">
        <v>1</v>
      </c>
      <c r="B12" s="128"/>
      <c r="C12" s="128"/>
      <c r="D12" s="128"/>
      <c r="E12" s="128"/>
      <c r="F12" s="128"/>
      <c r="G12" s="128"/>
      <c r="H12" s="128"/>
      <c r="I12" s="128"/>
      <c r="J12" s="128"/>
    </row>
    <row r="13" spans="1:13" s="1" customFormat="1" ht="0.75" customHeight="1" thickBot="1">
      <c r="A13" s="129" t="s">
        <v>2</v>
      </c>
      <c r="B13" s="129"/>
      <c r="C13" s="129"/>
      <c r="D13" s="129"/>
      <c r="E13" s="129"/>
      <c r="F13" s="129"/>
      <c r="G13" s="129"/>
      <c r="H13" s="129"/>
      <c r="I13" s="129"/>
      <c r="J13" s="129"/>
      <c r="L13" s="127" t="s">
        <v>3</v>
      </c>
      <c r="M13" s="127"/>
    </row>
    <row r="14" spans="1:15" s="1" customFormat="1" ht="17.25" customHeight="1">
      <c r="A14" s="130" t="s">
        <v>4</v>
      </c>
      <c r="B14" s="130" t="s">
        <v>5</v>
      </c>
      <c r="C14" s="130" t="s">
        <v>6</v>
      </c>
      <c r="D14" s="130" t="s">
        <v>64</v>
      </c>
      <c r="E14" s="133" t="s">
        <v>8</v>
      </c>
      <c r="F14" s="134"/>
      <c r="G14" s="130" t="s">
        <v>9</v>
      </c>
      <c r="H14" s="130"/>
      <c r="I14" s="130" t="s">
        <v>25</v>
      </c>
      <c r="J14" s="130" t="s">
        <v>65</v>
      </c>
      <c r="K14" s="135" t="s">
        <v>71</v>
      </c>
      <c r="L14" s="123" t="s">
        <v>26</v>
      </c>
      <c r="M14" s="123" t="s">
        <v>27</v>
      </c>
      <c r="N14" s="123" t="s">
        <v>28</v>
      </c>
      <c r="O14" s="138" t="s">
        <v>30</v>
      </c>
    </row>
    <row r="15" spans="1:15" s="1" customFormat="1" ht="12.75" customHeight="1">
      <c r="A15" s="131"/>
      <c r="B15" s="131"/>
      <c r="C15" s="131"/>
      <c r="D15" s="131"/>
      <c r="E15" s="136" t="s">
        <v>11</v>
      </c>
      <c r="F15" s="136"/>
      <c r="G15" s="131"/>
      <c r="H15" s="131"/>
      <c r="I15" s="131"/>
      <c r="J15" s="131"/>
      <c r="K15" s="135"/>
      <c r="L15" s="124"/>
      <c r="M15" s="124"/>
      <c r="N15" s="124"/>
      <c r="O15" s="139"/>
    </row>
    <row r="16" spans="1:22" s="1" customFormat="1" ht="12.75" customHeight="1">
      <c r="A16" s="131"/>
      <c r="B16" s="131"/>
      <c r="C16" s="131"/>
      <c r="D16" s="131"/>
      <c r="E16" s="137"/>
      <c r="F16" s="137"/>
      <c r="G16" s="131"/>
      <c r="H16" s="131"/>
      <c r="I16" s="131"/>
      <c r="J16" s="131"/>
      <c r="K16" s="135"/>
      <c r="L16" s="124"/>
      <c r="M16" s="124"/>
      <c r="N16" s="124"/>
      <c r="O16" s="139"/>
      <c r="Q16" s="2"/>
      <c r="R16" s="3"/>
      <c r="S16" s="3"/>
      <c r="T16" s="3"/>
      <c r="U16" s="3"/>
      <c r="V16" s="3"/>
    </row>
    <row r="17" spans="1:22" s="1" customFormat="1" ht="191.25" customHeight="1" thickBot="1">
      <c r="A17" s="132"/>
      <c r="B17" s="132"/>
      <c r="C17" s="132"/>
      <c r="D17" s="132"/>
      <c r="E17" s="137"/>
      <c r="F17" s="137"/>
      <c r="G17" s="132"/>
      <c r="H17" s="132"/>
      <c r="I17" s="132"/>
      <c r="J17" s="132"/>
      <c r="K17" s="135"/>
      <c r="L17" s="125"/>
      <c r="M17" s="125"/>
      <c r="N17" s="125"/>
      <c r="O17" s="140"/>
      <c r="Q17" s="3"/>
      <c r="R17" s="3"/>
      <c r="S17" s="3"/>
      <c r="T17" s="3"/>
      <c r="U17" s="3"/>
      <c r="V17" s="3"/>
    </row>
    <row r="18" spans="1:22" s="10" customFormat="1" ht="14.25" customHeight="1">
      <c r="A18" s="144"/>
      <c r="B18" s="144"/>
      <c r="C18" s="144"/>
      <c r="D18" s="4">
        <v>1</v>
      </c>
      <c r="E18" s="5" t="e">
        <f>E20/D20</f>
        <v>#REF!</v>
      </c>
      <c r="F18" s="6"/>
      <c r="G18" s="7" t="e">
        <f>G20/D20</f>
        <v>#REF!</v>
      </c>
      <c r="H18" s="8" t="s">
        <v>13</v>
      </c>
      <c r="I18" s="8" t="s">
        <v>13</v>
      </c>
      <c r="J18" s="8" t="s">
        <v>13</v>
      </c>
      <c r="K18" s="8" t="s">
        <v>13</v>
      </c>
      <c r="L18" s="9"/>
      <c r="M18" s="9"/>
      <c r="N18" s="52"/>
      <c r="O18" s="9"/>
      <c r="Q18" s="11"/>
      <c r="R18" s="11"/>
      <c r="S18" s="11"/>
      <c r="T18" s="11"/>
      <c r="U18" s="11"/>
      <c r="V18" s="11"/>
    </row>
    <row r="19" spans="1:22" s="10" customFormat="1" ht="21.75" customHeight="1">
      <c r="A19" s="115" t="s">
        <v>74</v>
      </c>
      <c r="B19" s="54"/>
      <c r="C19" s="64" t="s">
        <v>59</v>
      </c>
      <c r="D19" s="65">
        <v>16.3</v>
      </c>
      <c r="E19" s="5"/>
      <c r="F19" s="6"/>
      <c r="G19" s="7"/>
      <c r="H19" s="8"/>
      <c r="I19" s="8">
        <v>527.6</v>
      </c>
      <c r="J19" s="112">
        <v>1</v>
      </c>
      <c r="K19" s="8">
        <v>8600</v>
      </c>
      <c r="L19" s="9">
        <v>7561</v>
      </c>
      <c r="M19" s="9">
        <v>1891</v>
      </c>
      <c r="N19" s="52">
        <v>448</v>
      </c>
      <c r="O19" s="56" t="s">
        <v>60</v>
      </c>
      <c r="Q19" s="11"/>
      <c r="R19" s="11"/>
      <c r="S19" s="11"/>
      <c r="T19" s="11"/>
      <c r="U19" s="11"/>
      <c r="V19" s="11"/>
    </row>
    <row r="20" spans="1:23" s="10" customFormat="1" ht="12.75">
      <c r="A20" s="151" t="s">
        <v>17</v>
      </c>
      <c r="B20" s="152"/>
      <c r="C20" s="152"/>
      <c r="D20" s="75">
        <f>SUM(D19:D19)</f>
        <v>16.3</v>
      </c>
      <c r="E20" s="75" t="e">
        <f>SUM(#REF!)</f>
        <v>#REF!</v>
      </c>
      <c r="F20" s="75"/>
      <c r="G20" s="75" t="e">
        <f>SUM(#REF!)</f>
        <v>#REF!</v>
      </c>
      <c r="H20" s="76" t="s">
        <v>13</v>
      </c>
      <c r="I20" s="76" t="s">
        <v>13</v>
      </c>
      <c r="J20" s="77" t="s">
        <v>13</v>
      </c>
      <c r="K20" s="75">
        <f>SUM(K19:K19)</f>
        <v>8600</v>
      </c>
      <c r="L20" s="75">
        <f>SUM(L19:L19)</f>
        <v>7561</v>
      </c>
      <c r="M20" s="75">
        <f>SUM(M19:M19)</f>
        <v>1891</v>
      </c>
      <c r="N20" s="75">
        <f>SUM(N19:N19)</f>
        <v>448</v>
      </c>
      <c r="O20" s="77" t="s">
        <v>13</v>
      </c>
      <c r="Q20" s="24"/>
      <c r="R20" s="11"/>
      <c r="S20" s="11"/>
      <c r="T20" s="11"/>
      <c r="U20" s="11"/>
      <c r="V20" s="25"/>
      <c r="W20" s="25"/>
    </row>
    <row r="21" spans="1:23" s="10" customFormat="1" ht="12.75" customHeight="1">
      <c r="A21" s="153"/>
      <c r="B21" s="153"/>
      <c r="C21" s="153"/>
      <c r="D21" s="78"/>
      <c r="E21" s="78"/>
      <c r="F21" s="78"/>
      <c r="G21" s="78"/>
      <c r="H21" s="78"/>
      <c r="I21" s="79"/>
      <c r="J21" s="80"/>
      <c r="K21" s="80"/>
      <c r="L21" s="80"/>
      <c r="M21" s="80"/>
      <c r="N21" s="80"/>
      <c r="O21" s="80"/>
      <c r="Q21" s="24"/>
      <c r="R21" s="11"/>
      <c r="S21" s="11"/>
      <c r="T21" s="11"/>
      <c r="U21" s="11"/>
      <c r="V21" s="11"/>
      <c r="W21" s="26"/>
    </row>
    <row r="22" spans="1:23" s="10" customFormat="1" ht="13.5" customHeight="1">
      <c r="A22" s="153"/>
      <c r="B22" s="153"/>
      <c r="C22" s="153"/>
      <c r="D22" s="78"/>
      <c r="E22" s="81"/>
      <c r="F22" s="82"/>
      <c r="G22" s="83"/>
      <c r="H22" s="78"/>
      <c r="I22" s="79"/>
      <c r="J22" s="84"/>
      <c r="K22" s="84"/>
      <c r="L22" s="84"/>
      <c r="M22" s="84"/>
      <c r="N22" s="84"/>
      <c r="O22" s="84"/>
      <c r="Q22" s="29"/>
      <c r="R22" s="11"/>
      <c r="S22" s="3"/>
      <c r="T22" s="11"/>
      <c r="U22" s="11"/>
      <c r="V22" s="11"/>
      <c r="W22" s="26"/>
    </row>
    <row r="23" spans="1:23" s="10" customFormat="1" ht="13.5" customHeight="1">
      <c r="A23" s="154"/>
      <c r="B23" s="85"/>
      <c r="C23" s="86"/>
      <c r="D23" s="84"/>
      <c r="E23" s="84"/>
      <c r="F23" s="84"/>
      <c r="G23" s="84"/>
      <c r="H23" s="87"/>
      <c r="I23" s="84"/>
      <c r="J23" s="88"/>
      <c r="K23" s="89"/>
      <c r="L23" s="90"/>
      <c r="M23" s="91"/>
      <c r="N23" s="88"/>
      <c r="O23" s="92"/>
      <c r="Q23" s="16"/>
      <c r="R23" s="11"/>
      <c r="S23" s="30"/>
      <c r="T23" s="11"/>
      <c r="U23" s="3"/>
      <c r="V23" s="14"/>
      <c r="W23" s="15"/>
    </row>
    <row r="24" spans="1:23" s="10" customFormat="1" ht="22.5" customHeight="1">
      <c r="A24" s="154"/>
      <c r="B24" s="85"/>
      <c r="C24" s="86"/>
      <c r="D24" s="84"/>
      <c r="E24" s="93"/>
      <c r="F24" s="93"/>
      <c r="G24" s="93"/>
      <c r="H24" s="87"/>
      <c r="I24" s="84"/>
      <c r="J24" s="88"/>
      <c r="K24" s="89"/>
      <c r="L24" s="90"/>
      <c r="M24" s="91"/>
      <c r="N24" s="88"/>
      <c r="O24" s="94"/>
      <c r="Q24" s="16"/>
      <c r="R24" s="11"/>
      <c r="S24" s="30"/>
      <c r="T24" s="11"/>
      <c r="U24" s="3"/>
      <c r="V24" s="14"/>
      <c r="W24" s="15"/>
    </row>
    <row r="25" spans="1:23" s="10" customFormat="1" ht="13.5" customHeight="1">
      <c r="A25" s="154"/>
      <c r="B25" s="85"/>
      <c r="C25" s="86"/>
      <c r="D25" s="84"/>
      <c r="E25" s="93"/>
      <c r="F25" s="93"/>
      <c r="G25" s="93"/>
      <c r="H25" s="87"/>
      <c r="I25" s="84"/>
      <c r="J25" s="88"/>
      <c r="K25" s="89"/>
      <c r="L25" s="90"/>
      <c r="M25" s="91"/>
      <c r="N25" s="88"/>
      <c r="O25" s="92"/>
      <c r="P25" s="16"/>
      <c r="Q25" s="16"/>
      <c r="R25" s="11"/>
      <c r="S25" s="30"/>
      <c r="T25" s="11"/>
      <c r="U25" s="3"/>
      <c r="V25" s="14"/>
      <c r="W25" s="15"/>
    </row>
    <row r="26" spans="1:23" s="10" customFormat="1" ht="23.25" customHeight="1">
      <c r="A26" s="154"/>
      <c r="B26" s="85"/>
      <c r="C26" s="86"/>
      <c r="D26" s="84"/>
      <c r="E26" s="93"/>
      <c r="F26" s="93"/>
      <c r="G26" s="93"/>
      <c r="H26" s="87"/>
      <c r="I26" s="84"/>
      <c r="J26" s="88"/>
      <c r="K26" s="89"/>
      <c r="L26" s="90"/>
      <c r="M26" s="91"/>
      <c r="N26" s="88"/>
      <c r="O26" s="92"/>
      <c r="P26" s="16"/>
      <c r="Q26" s="16"/>
      <c r="R26" s="11"/>
      <c r="S26" s="30"/>
      <c r="T26" s="11"/>
      <c r="U26" s="3"/>
      <c r="V26" s="14"/>
      <c r="W26" s="15"/>
    </row>
    <row r="27" spans="1:23" s="10" customFormat="1" ht="13.5" customHeight="1">
      <c r="A27" s="154"/>
      <c r="B27" s="85"/>
      <c r="C27" s="86"/>
      <c r="D27" s="84"/>
      <c r="E27" s="93"/>
      <c r="F27" s="93"/>
      <c r="G27" s="93"/>
      <c r="H27" s="87"/>
      <c r="I27" s="84"/>
      <c r="J27" s="88"/>
      <c r="K27" s="89"/>
      <c r="L27" s="90"/>
      <c r="M27" s="91"/>
      <c r="N27" s="88"/>
      <c r="O27" s="92"/>
      <c r="P27" s="16"/>
      <c r="Q27" s="16"/>
      <c r="R27" s="11"/>
      <c r="S27" s="30"/>
      <c r="T27" s="11"/>
      <c r="U27" s="3"/>
      <c r="V27" s="14"/>
      <c r="W27" s="15"/>
    </row>
    <row r="28" spans="1:23" s="10" customFormat="1" ht="27" customHeight="1">
      <c r="A28" s="154"/>
      <c r="B28" s="85"/>
      <c r="C28" s="86"/>
      <c r="D28" s="84"/>
      <c r="E28" s="93"/>
      <c r="F28" s="93"/>
      <c r="G28" s="93"/>
      <c r="H28" s="87"/>
      <c r="I28" s="84"/>
      <c r="J28" s="88"/>
      <c r="K28" s="89"/>
      <c r="L28" s="90"/>
      <c r="M28" s="91"/>
      <c r="N28" s="88"/>
      <c r="O28" s="92"/>
      <c r="P28" s="16"/>
      <c r="Q28" s="16"/>
      <c r="R28" s="11"/>
      <c r="S28" s="30"/>
      <c r="T28" s="11"/>
      <c r="U28" s="3"/>
      <c r="V28" s="14"/>
      <c r="W28" s="15"/>
    </row>
    <row r="29" spans="1:23" s="10" customFormat="1" ht="13.5" customHeight="1">
      <c r="A29" s="154"/>
      <c r="B29" s="85"/>
      <c r="C29" s="86"/>
      <c r="D29" s="84"/>
      <c r="E29" s="95"/>
      <c r="F29" s="95"/>
      <c r="G29" s="95"/>
      <c r="H29" s="87"/>
      <c r="I29" s="84"/>
      <c r="J29" s="88"/>
      <c r="K29" s="89"/>
      <c r="L29" s="90"/>
      <c r="M29" s="91"/>
      <c r="N29" s="88"/>
      <c r="O29" s="92"/>
      <c r="Q29" s="31"/>
      <c r="R29" s="11"/>
      <c r="S29" s="30"/>
      <c r="T29" s="11"/>
      <c r="U29" s="3"/>
      <c r="V29" s="14"/>
      <c r="W29" s="15"/>
    </row>
    <row r="30" spans="1:23" s="10" customFormat="1" ht="22.5" customHeight="1">
      <c r="A30" s="154"/>
      <c r="B30" s="85"/>
      <c r="C30" s="86"/>
      <c r="D30" s="84"/>
      <c r="E30" s="95"/>
      <c r="F30" s="95"/>
      <c r="G30" s="95"/>
      <c r="H30" s="87"/>
      <c r="I30" s="84"/>
      <c r="J30" s="88"/>
      <c r="K30" s="89"/>
      <c r="L30" s="90"/>
      <c r="M30" s="91"/>
      <c r="N30" s="88"/>
      <c r="O30" s="94"/>
      <c r="Q30" s="31"/>
      <c r="R30" s="11"/>
      <c r="S30" s="30"/>
      <c r="T30" s="11"/>
      <c r="U30" s="3"/>
      <c r="V30" s="14"/>
      <c r="W30" s="15"/>
    </row>
    <row r="31" spans="1:23" s="10" customFormat="1" ht="13.5" customHeight="1">
      <c r="A31" s="154"/>
      <c r="B31" s="85"/>
      <c r="C31" s="86"/>
      <c r="D31" s="84"/>
      <c r="E31" s="95"/>
      <c r="F31" s="95"/>
      <c r="G31" s="95"/>
      <c r="H31" s="87"/>
      <c r="I31" s="84"/>
      <c r="J31" s="88"/>
      <c r="K31" s="89"/>
      <c r="L31" s="90"/>
      <c r="M31" s="91"/>
      <c r="N31" s="88"/>
      <c r="O31" s="92"/>
      <c r="Q31" s="31"/>
      <c r="R31" s="11"/>
      <c r="S31" s="30"/>
      <c r="T31" s="11"/>
      <c r="U31" s="3"/>
      <c r="V31" s="14"/>
      <c r="W31" s="15"/>
    </row>
    <row r="32" spans="1:23" s="10" customFormat="1" ht="28.5" customHeight="1">
      <c r="A32" s="154"/>
      <c r="B32" s="85"/>
      <c r="C32" s="86"/>
      <c r="D32" s="84"/>
      <c r="E32" s="95"/>
      <c r="F32" s="95"/>
      <c r="G32" s="95"/>
      <c r="H32" s="87"/>
      <c r="I32" s="84"/>
      <c r="J32" s="88"/>
      <c r="K32" s="89"/>
      <c r="L32" s="90"/>
      <c r="M32" s="91"/>
      <c r="N32" s="88"/>
      <c r="O32" s="94"/>
      <c r="Q32" s="31"/>
      <c r="R32" s="11"/>
      <c r="S32" s="30"/>
      <c r="T32" s="11"/>
      <c r="U32" s="3"/>
      <c r="V32" s="14"/>
      <c r="W32" s="15"/>
    </row>
    <row r="33" spans="1:23" s="10" customFormat="1" ht="13.5" customHeight="1">
      <c r="A33" s="154"/>
      <c r="B33" s="85"/>
      <c r="C33" s="86"/>
      <c r="D33" s="84"/>
      <c r="E33" s="95"/>
      <c r="F33" s="95"/>
      <c r="G33" s="95"/>
      <c r="H33" s="87"/>
      <c r="I33" s="84"/>
      <c r="J33" s="88"/>
      <c r="K33" s="89"/>
      <c r="L33" s="90"/>
      <c r="M33" s="91"/>
      <c r="N33" s="88"/>
      <c r="O33" s="92"/>
      <c r="Q33" s="31"/>
      <c r="R33" s="11"/>
      <c r="S33" s="30"/>
      <c r="T33" s="11"/>
      <c r="U33" s="3"/>
      <c r="V33" s="14"/>
      <c r="W33" s="15"/>
    </row>
    <row r="34" spans="1:23" s="10" customFormat="1" ht="13.5" customHeight="1">
      <c r="A34" s="154"/>
      <c r="B34" s="85"/>
      <c r="C34" s="86"/>
      <c r="D34" s="84"/>
      <c r="E34" s="95"/>
      <c r="F34" s="95"/>
      <c r="G34" s="95"/>
      <c r="H34" s="87"/>
      <c r="I34" s="84"/>
      <c r="J34" s="88"/>
      <c r="K34" s="89"/>
      <c r="L34" s="90"/>
      <c r="M34" s="91"/>
      <c r="N34" s="88"/>
      <c r="O34" s="92"/>
      <c r="Q34" s="31"/>
      <c r="R34" s="11"/>
      <c r="S34" s="30"/>
      <c r="T34" s="11"/>
      <c r="U34" s="3"/>
      <c r="V34" s="14"/>
      <c r="W34" s="15"/>
    </row>
    <row r="35" spans="1:23" s="1" customFormat="1" ht="12.75" customHeight="1">
      <c r="A35" s="154"/>
      <c r="B35" s="85"/>
      <c r="C35" s="86"/>
      <c r="D35" s="84"/>
      <c r="E35" s="95"/>
      <c r="F35" s="95"/>
      <c r="G35" s="95"/>
      <c r="H35" s="87"/>
      <c r="I35" s="84"/>
      <c r="J35" s="88"/>
      <c r="K35" s="89"/>
      <c r="L35" s="90"/>
      <c r="M35" s="91"/>
      <c r="N35" s="90"/>
      <c r="O35" s="92"/>
      <c r="Q35" s="31"/>
      <c r="R35" s="3"/>
      <c r="S35" s="30"/>
      <c r="T35" s="11"/>
      <c r="U35" s="32"/>
      <c r="V35" s="14"/>
      <c r="W35" s="15"/>
    </row>
    <row r="36" spans="1:23" s="1" customFormat="1" ht="12.75" customHeight="1">
      <c r="A36" s="154"/>
      <c r="B36" s="85"/>
      <c r="C36" s="86"/>
      <c r="D36" s="84"/>
      <c r="E36" s="95"/>
      <c r="F36" s="95"/>
      <c r="G36" s="95"/>
      <c r="H36" s="87"/>
      <c r="I36" s="84"/>
      <c r="J36" s="88"/>
      <c r="K36" s="89"/>
      <c r="L36" s="90"/>
      <c r="M36" s="91"/>
      <c r="N36" s="90"/>
      <c r="O36" s="94"/>
      <c r="Q36" s="31"/>
      <c r="R36" s="3"/>
      <c r="S36" s="30"/>
      <c r="T36" s="11"/>
      <c r="U36" s="32"/>
      <c r="V36" s="14"/>
      <c r="W36" s="15"/>
    </row>
    <row r="37" spans="1:23" s="1" customFormat="1" ht="12.75" customHeight="1">
      <c r="A37" s="154"/>
      <c r="B37" s="85"/>
      <c r="C37" s="86"/>
      <c r="D37" s="84"/>
      <c r="E37" s="95"/>
      <c r="F37" s="95"/>
      <c r="G37" s="95"/>
      <c r="H37" s="87"/>
      <c r="I37" s="84"/>
      <c r="J37" s="88"/>
      <c r="K37" s="89"/>
      <c r="L37" s="90"/>
      <c r="M37" s="91"/>
      <c r="N37" s="90"/>
      <c r="O37" s="92"/>
      <c r="Q37" s="31"/>
      <c r="R37" s="3"/>
      <c r="S37" s="30"/>
      <c r="T37" s="11"/>
      <c r="U37" s="32"/>
      <c r="V37" s="14"/>
      <c r="W37" s="15"/>
    </row>
    <row r="38" spans="1:23" s="1" customFormat="1" ht="12.75" hidden="1">
      <c r="A38" s="154"/>
      <c r="B38" s="85"/>
      <c r="C38" s="86"/>
      <c r="D38" s="84"/>
      <c r="E38" s="95"/>
      <c r="F38" s="95"/>
      <c r="G38" s="95"/>
      <c r="H38" s="87"/>
      <c r="I38" s="84"/>
      <c r="J38" s="96"/>
      <c r="K38" s="89"/>
      <c r="L38" s="97"/>
      <c r="M38" s="98"/>
      <c r="N38" s="99"/>
      <c r="O38" s="99"/>
      <c r="Q38" s="31"/>
      <c r="R38" s="3"/>
      <c r="S38" s="30"/>
      <c r="T38" s="11"/>
      <c r="U38" s="33"/>
      <c r="V38" s="14"/>
      <c r="W38" s="15"/>
    </row>
    <row r="39" spans="1:23" s="1" customFormat="1" ht="12.75">
      <c r="A39" s="154"/>
      <c r="B39" s="85"/>
      <c r="C39" s="86"/>
      <c r="D39" s="84"/>
      <c r="E39" s="95"/>
      <c r="F39" s="95"/>
      <c r="G39" s="95"/>
      <c r="H39" s="87"/>
      <c r="I39" s="84"/>
      <c r="J39" s="100"/>
      <c r="K39" s="89"/>
      <c r="L39" s="90"/>
      <c r="M39" s="91"/>
      <c r="N39" s="90"/>
      <c r="O39" s="94"/>
      <c r="Q39" s="31"/>
      <c r="R39" s="3"/>
      <c r="S39" s="30"/>
      <c r="T39" s="11"/>
      <c r="U39" s="33"/>
      <c r="V39" s="14"/>
      <c r="W39" s="15"/>
    </row>
    <row r="40" spans="1:23" s="1" customFormat="1" ht="12.75">
      <c r="A40" s="154"/>
      <c r="B40" s="85"/>
      <c r="C40" s="86"/>
      <c r="D40" s="84"/>
      <c r="E40" s="95"/>
      <c r="F40" s="95"/>
      <c r="G40" s="95"/>
      <c r="H40" s="87"/>
      <c r="I40" s="84"/>
      <c r="J40" s="88"/>
      <c r="K40" s="89"/>
      <c r="L40" s="90"/>
      <c r="M40" s="91"/>
      <c r="N40" s="90"/>
      <c r="O40" s="92"/>
      <c r="Q40" s="31"/>
      <c r="R40" s="3"/>
      <c r="S40" s="30"/>
      <c r="T40" s="11"/>
      <c r="U40" s="33"/>
      <c r="V40" s="14"/>
      <c r="W40" s="15"/>
    </row>
    <row r="41" spans="1:23" s="1" customFormat="1" ht="12.75" hidden="1">
      <c r="A41" s="154"/>
      <c r="B41" s="85"/>
      <c r="C41" s="86"/>
      <c r="D41" s="84"/>
      <c r="E41" s="95"/>
      <c r="F41" s="95"/>
      <c r="G41" s="95"/>
      <c r="H41" s="87"/>
      <c r="I41" s="84"/>
      <c r="J41" s="88"/>
      <c r="K41" s="89"/>
      <c r="L41" s="101"/>
      <c r="M41" s="98"/>
      <c r="N41" s="99"/>
      <c r="O41" s="99"/>
      <c r="Q41" s="31"/>
      <c r="R41" s="3"/>
      <c r="S41" s="30"/>
      <c r="T41" s="11"/>
      <c r="U41" s="30"/>
      <c r="V41" s="14"/>
      <c r="W41" s="15"/>
    </row>
    <row r="42" spans="1:23" s="1" customFormat="1" ht="12.75">
      <c r="A42" s="102"/>
      <c r="B42" s="85"/>
      <c r="C42" s="86"/>
      <c r="D42" s="84"/>
      <c r="E42" s="95"/>
      <c r="F42" s="95"/>
      <c r="G42" s="95"/>
      <c r="H42" s="87"/>
      <c r="I42" s="84"/>
      <c r="J42" s="88"/>
      <c r="K42" s="89"/>
      <c r="L42" s="90"/>
      <c r="M42" s="91"/>
      <c r="N42" s="90"/>
      <c r="O42" s="94"/>
      <c r="Q42" s="31"/>
      <c r="R42" s="3"/>
      <c r="S42" s="30"/>
      <c r="T42" s="11"/>
      <c r="U42" s="30"/>
      <c r="V42" s="14"/>
      <c r="W42" s="15"/>
    </row>
    <row r="43" spans="1:23" s="1" customFormat="1" ht="12.75">
      <c r="A43" s="155"/>
      <c r="B43" s="156"/>
      <c r="C43" s="156"/>
      <c r="D43" s="104"/>
      <c r="E43" s="104"/>
      <c r="F43" s="104"/>
      <c r="G43" s="104"/>
      <c r="H43" s="105"/>
      <c r="I43" s="105"/>
      <c r="J43" s="105"/>
      <c r="K43" s="106"/>
      <c r="L43" s="104"/>
      <c r="M43" s="104"/>
      <c r="N43" s="104"/>
      <c r="O43" s="99"/>
      <c r="Q43" s="16"/>
      <c r="R43" s="30" t="e">
        <f>D43/H43</f>
        <v>#DIV/0!</v>
      </c>
      <c r="S43" s="3"/>
      <c r="U43" s="11"/>
      <c r="V43" s="25"/>
      <c r="W43" s="25"/>
    </row>
    <row r="44" spans="1:23" s="1" customFormat="1" ht="12.75">
      <c r="A44" s="103"/>
      <c r="B44" s="107"/>
      <c r="C44" s="107"/>
      <c r="D44" s="104"/>
      <c r="E44" s="104"/>
      <c r="F44" s="104"/>
      <c r="G44" s="104"/>
      <c r="H44" s="105"/>
      <c r="I44" s="105"/>
      <c r="J44" s="105"/>
      <c r="K44" s="106"/>
      <c r="L44" s="104"/>
      <c r="M44" s="104"/>
      <c r="N44" s="104"/>
      <c r="O44" s="99"/>
      <c r="Q44" s="12"/>
      <c r="R44" s="3"/>
      <c r="S44" s="3"/>
      <c r="T44" s="3"/>
      <c r="U44" s="11"/>
      <c r="V44" s="25"/>
      <c r="W44" s="25"/>
    </row>
    <row r="45" spans="1:22" s="1" customFormat="1" ht="12.75">
      <c r="A45" s="34"/>
      <c r="B45" s="34"/>
      <c r="C45" s="34"/>
      <c r="D45" s="34"/>
      <c r="E45" s="34"/>
      <c r="F45" s="34"/>
      <c r="G45" s="150"/>
      <c r="H45" s="150"/>
      <c r="I45" s="150"/>
      <c r="J45" s="35"/>
      <c r="K45" s="36"/>
      <c r="L45" s="43"/>
      <c r="M45" s="37"/>
      <c r="N45" s="53"/>
      <c r="O45" s="38"/>
      <c r="Q45" s="3"/>
      <c r="R45" s="3"/>
      <c r="S45" s="3"/>
      <c r="T45" s="3"/>
      <c r="U45" s="3"/>
      <c r="V45" s="3"/>
    </row>
    <row r="46" spans="9:22" s="1" customFormat="1" ht="12.75">
      <c r="I46" s="39"/>
      <c r="J46" s="40"/>
      <c r="K46" s="41"/>
      <c r="L46" s="2"/>
      <c r="M46" s="39"/>
      <c r="Q46" s="3"/>
      <c r="R46" s="3"/>
      <c r="S46" s="3"/>
      <c r="T46" s="3">
        <v>7080</v>
      </c>
      <c r="U46" s="3"/>
      <c r="V46" s="3"/>
    </row>
    <row r="47" spans="3:13" s="1" customFormat="1" ht="13.5">
      <c r="C47" s="42"/>
      <c r="L47" s="2"/>
      <c r="M47" s="37"/>
    </row>
    <row r="48" spans="12:13" s="1" customFormat="1" ht="12.75">
      <c r="L48" s="2"/>
      <c r="M48" s="2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</sheetData>
  <sheetProtection/>
  <mergeCells count="27">
    <mergeCell ref="G45:I45"/>
    <mergeCell ref="A20:C20"/>
    <mergeCell ref="A21:C22"/>
    <mergeCell ref="A23:A41"/>
    <mergeCell ref="A18:C18"/>
    <mergeCell ref="G14:G17"/>
    <mergeCell ref="H14:H17"/>
    <mergeCell ref="I14:I17"/>
    <mergeCell ref="A43:C43"/>
    <mergeCell ref="B14:B17"/>
    <mergeCell ref="O14:O17"/>
    <mergeCell ref="E15:E17"/>
    <mergeCell ref="F15:F17"/>
    <mergeCell ref="D14:D17"/>
    <mergeCell ref="E14:F14"/>
    <mergeCell ref="K14:K17"/>
    <mergeCell ref="L14:L17"/>
    <mergeCell ref="A10:J10"/>
    <mergeCell ref="A11:N11"/>
    <mergeCell ref="A12:J12"/>
    <mergeCell ref="A13:J13"/>
    <mergeCell ref="L13:M13"/>
    <mergeCell ref="A14:A17"/>
    <mergeCell ref="M14:M17"/>
    <mergeCell ref="N14:N17"/>
    <mergeCell ref="J14:J17"/>
    <mergeCell ref="C14:C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Dovbush28</cp:lastModifiedBy>
  <cp:lastPrinted>2018-01-29T09:27:59Z</cp:lastPrinted>
  <dcterms:created xsi:type="dcterms:W3CDTF">2013-01-30T07:33:25Z</dcterms:created>
  <dcterms:modified xsi:type="dcterms:W3CDTF">2018-01-29T10:57:30Z</dcterms:modified>
  <cp:category/>
  <cp:version/>
  <cp:contentType/>
  <cp:contentStatus/>
</cp:coreProperties>
</file>