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0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'дох'!$A$1:$U$122</definedName>
    <definedName name="_xlnm.Print_Area" localSheetId="2">'ист'!$A$1:$E$44</definedName>
    <definedName name="_xlnm.Print_Area" localSheetId="1">'расх'!$A$1:$I$336</definedName>
  </definedNames>
  <calcPr fullCalcOnLoad="1"/>
</workbook>
</file>

<file path=xl/sharedStrings.xml><?xml version="1.0" encoding="utf-8"?>
<sst xmlns="http://schemas.openxmlformats.org/spreadsheetml/2006/main" count="2881" uniqueCount="619">
  <si>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</si>
  <si>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</si>
  <si>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</si>
  <si>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</si>
  <si>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</si>
  <si>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</si>
  <si>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</si>
  <si>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</si>
  <si>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</si>
  <si>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</si>
  <si>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</si>
  <si>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</si>
  <si>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</si>
  <si>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</si>
  <si>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</si>
  <si>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</si>
  <si>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</si>
  <si>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</si>
  <si>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</si>
  <si>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</si>
  <si>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</si>
  <si>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811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</si>
  <si>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</si>
  <si>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</si>
  <si>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</si>
  <si>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</si>
  <si>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</si>
  <si>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</si>
  <si>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</si>
  <si>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</si>
  <si>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</si>
  <si>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</si>
  <si>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</si>
  <si>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</si>
  <si>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</si>
  <si>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</si>
  <si>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</si>
  <si>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</si>
  <si>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</si>
  <si>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30</t>
  </si>
  <si>
    <t>Дорожное хозяйство (дорожные фонды)</t>
  </si>
  <si>
    <t>Жилищное хозяйство</t>
  </si>
  <si>
    <t>Мероприятия в области коммунального хозяйства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</si>
  <si>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</si>
  <si>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</si>
  <si>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</si>
  <si>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</si>
  <si>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</si>
  <si>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водопровода п.Лоймола)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</si>
  <si>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</si>
  <si>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08 3 01 76000</t>
  </si>
  <si>
    <t>01 1 01 42190</t>
  </si>
  <si>
    <t>01 1 02 42190</t>
  </si>
  <si>
    <t>Дополнительное образование детей</t>
  </si>
  <si>
    <t>Прочая закупка товаров, работ и услуг для обеспечения государственных (муниципальных) нужд (госэкспертиза ПСД Лахк.шк)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</si>
  <si>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</si>
  <si>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</si>
  <si>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t xml:space="preserve"> образования «Суоярвский район» за1 квартал 2017 год</t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</si>
  <si>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</si>
  <si>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</si>
  <si>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</si>
  <si>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</si>
  <si>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</si>
  <si>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</si>
  <si>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</si>
  <si>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</si>
  <si>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</si>
  <si>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</si>
  <si>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</si>
  <si>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</si>
  <si>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</si>
  <si>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</si>
  <si>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</si>
  <si>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</si>
  <si>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</si>
  <si>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</si>
  <si>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</si>
  <si>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</si>
  <si>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</si>
  <si>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</si>
  <si>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</si>
  <si>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</si>
  <si>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</si>
  <si>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</si>
  <si>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</si>
  <si>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</si>
  <si>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</si>
  <si>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</si>
  <si>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</si>
  <si>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</si>
  <si>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</si>
  <si>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</si>
  <si>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</si>
  <si>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</si>
  <si>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</si>
  <si>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</si>
  <si>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</si>
  <si>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</si>
  <si>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</si>
  <si>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</si>
  <si>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</si>
  <si>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</si>
  <si>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</si>
  <si>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</si>
  <si>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</si>
  <si>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</si>
  <si>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</si>
  <si>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</si>
  <si>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</si>
  <si>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</si>
  <si>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</si>
  <si>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Меры социальной поддержки педагогическим работникам образовательных учреждений, расположенных в сельской местности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</si>
  <si>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</si>
  <si>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</si>
  <si>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</si>
  <si>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</si>
  <si>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</si>
  <si>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</si>
  <si>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</si>
  <si>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</si>
  <si>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</si>
  <si>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</si>
  <si>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</si>
  <si>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</si>
  <si>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</si>
  <si>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</si>
  <si>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</si>
  <si>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</si>
  <si>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</si>
  <si>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</si>
  <si>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</si>
  <si>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</si>
  <si>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</si>
  <si>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</si>
  <si>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</si>
  <si>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</si>
  <si>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</si>
  <si>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</si>
  <si>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</si>
  <si>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</si>
  <si>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</si>
  <si>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</si>
  <si>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</si>
  <si>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</si>
  <si>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</si>
  <si>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</si>
  <si>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</si>
  <si>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</si>
  <si>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</si>
  <si>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</si>
  <si>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</si>
  <si>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</si>
  <si>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</si>
  <si>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</si>
  <si>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</si>
  <si>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</si>
  <si>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</si>
  <si>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</si>
  <si>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</si>
  <si>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</si>
  <si>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</si>
  <si>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</si>
  <si>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</si>
  <si>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</si>
  <si>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</si>
  <si>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</si>
  <si>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</si>
  <si>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</si>
  <si>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</si>
  <si>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</si>
  <si>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</si>
  <si>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</si>
  <si>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</si>
  <si>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</si>
  <si>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</si>
  <si>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</si>
  <si>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</si>
  <si>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</si>
  <si>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</si>
  <si>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</si>
  <si>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</si>
  <si>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</si>
  <si>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</si>
  <si>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</si>
  <si>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</si>
  <si>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</si>
  <si>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</si>
  <si>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</si>
  <si>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</si>
  <si>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</si>
  <si>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</si>
  <si>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</si>
  <si>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</si>
  <si>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</si>
  <si>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06 0 01 70500</t>
  </si>
  <si>
    <t>06 0 00 70500</t>
  </si>
  <si>
    <t xml:space="preserve"> 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</si>
  <si>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</si>
  <si>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</si>
  <si>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</si>
  <si>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</si>
  <si>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</si>
  <si>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</si>
  <si>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</si>
  <si>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</si>
  <si>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</si>
  <si>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</si>
  <si>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 xml:space="preserve">12 0 00 00000 </t>
  </si>
  <si>
    <t>12 0 01 77950</t>
  </si>
  <si>
    <t>12 0 01 77900</t>
  </si>
  <si>
    <t>09 0 01 77950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</si>
  <si>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</si>
  <si>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</si>
  <si>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</si>
  <si>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</si>
  <si>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08 3 01 73510</t>
  </si>
  <si>
    <t>Прочие мероприятия по благоустройству городских округов и поселений</t>
  </si>
  <si>
    <t>08 3 01 76050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</si>
  <si>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</si>
  <si>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</si>
  <si>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</si>
  <si>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</si>
  <si>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</si>
  <si>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</si>
  <si>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</si>
  <si>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</si>
  <si>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</si>
  <si>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</si>
  <si>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</si>
  <si>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</si>
  <si>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</si>
  <si>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</si>
  <si>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</si>
  <si>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</si>
  <si>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</si>
  <si>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</si>
  <si>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</si>
  <si>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</si>
  <si>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</si>
  <si>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</si>
  <si>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Софинансирование за счёт средств местного бюджета субсидии на социально-экономическое развитие территорий</t>
  </si>
  <si>
    <t>01 3 01 77950</t>
  </si>
  <si>
    <t>01 4 01 77950</t>
  </si>
  <si>
    <t>03 0 00 00000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</si>
  <si>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</si>
  <si>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</si>
  <si>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</si>
  <si>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</si>
  <si>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</si>
  <si>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</si>
  <si>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</si>
  <si>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</si>
  <si>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</si>
  <si>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</si>
  <si>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</si>
  <si>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>06 0 01 74700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</si>
  <si>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</si>
  <si>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</si>
  <si>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</si>
  <si>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</si>
  <si>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</si>
  <si>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</si>
  <si>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</si>
  <si>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</si>
  <si>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</si>
  <si>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</si>
  <si>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</si>
  <si>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</si>
  <si>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</si>
  <si>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</si>
  <si>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</si>
  <si>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</si>
  <si>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>фонд капремонта</t>
  </si>
  <si>
    <t xml:space="preserve">Прогноз на 2017 год </t>
  </si>
  <si>
    <t>Исполнено за   1 квартал 2017 год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</si>
  <si>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</si>
  <si>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</si>
  <si>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</si>
  <si>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</si>
  <si>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</si>
  <si>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</si>
  <si>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</si>
  <si>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</si>
  <si>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</si>
  <si>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</si>
  <si>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</si>
  <si>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</si>
  <si>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Госпошлина за выдачу разрешения на установку рекламной конструкции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</si>
  <si>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</si>
  <si>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</si>
  <si>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</si>
  <si>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</si>
  <si>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</si>
  <si>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</si>
  <si>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</si>
  <si>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</si>
  <si>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</si>
  <si>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</si>
  <si>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</si>
  <si>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</si>
  <si>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</si>
  <si>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</si>
  <si>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</si>
  <si>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</si>
  <si>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</si>
  <si>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</si>
  <si>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</si>
  <si>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</si>
  <si>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</si>
  <si>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06 2 01 43180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</si>
  <si>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</si>
  <si>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</si>
  <si>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</si>
  <si>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</si>
  <si>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</si>
  <si>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</si>
  <si>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Исполнение судебных актов Российской Федерации и мировых соглашений по возмещению причиненного вреда</t>
  </si>
  <si>
    <t>Субсидии на реализацию мероприятий государственной программы РК " Развитие образования"(сады)</t>
  </si>
  <si>
    <t>01 1 01 43200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</si>
  <si>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</si>
  <si>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</si>
  <si>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</si>
  <si>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</si>
  <si>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</si>
  <si>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</si>
  <si>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</si>
  <si>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</si>
  <si>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</si>
  <si>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</si>
  <si>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</si>
  <si>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</si>
  <si>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</si>
  <si>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</si>
  <si>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</si>
  <si>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</si>
  <si>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</si>
  <si>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8.2.</t>
  </si>
  <si>
    <t>8.3.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</si>
  <si>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</si>
  <si>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8.4.</t>
  </si>
  <si>
    <t>8.5.</t>
  </si>
  <si>
    <t>8.6.</t>
  </si>
  <si>
    <t>8.7.</t>
  </si>
  <si>
    <t>8.8.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</si>
  <si>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</si>
  <si>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</si>
  <si>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</si>
  <si>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</si>
  <si>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</si>
  <si>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</si>
  <si>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</si>
  <si>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</si>
  <si>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</si>
  <si>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</si>
  <si>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</si>
  <si>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</si>
  <si>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</si>
  <si>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</si>
  <si>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</si>
  <si>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</si>
  <si>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</si>
  <si>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</si>
  <si>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</si>
  <si>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</si>
  <si>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</si>
  <si>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1.5.</t>
  </si>
  <si>
    <t>1.6.</t>
  </si>
  <si>
    <t>к решению "Об исполнении бюджета муниципального образования «Суоярвский район» за 1 квартал  2017 год</t>
  </si>
  <si>
    <t>Структура доходов бюджета муниципального образования "Суоярвский район" в 1 квартале 2017 году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</si>
  <si>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</si>
  <si>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</si>
  <si>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</si>
  <si>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</si>
  <si>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</si>
  <si>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</si>
  <si>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</si>
  <si>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</si>
  <si>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</si>
  <si>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</si>
  <si>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</si>
  <si>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движения, подлежащие зачислению в бюджеты муниципальных районов</t>
  </si>
  <si>
    <t>003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</si>
  <si>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</si>
  <si>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</si>
  <si>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</si>
  <si>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Исполнено за 1 квартал 2017</t>
  </si>
  <si>
    <t>08 3 01 73140</t>
  </si>
  <si>
    <t>Премии и гранты</t>
  </si>
  <si>
    <t>350</t>
  </si>
  <si>
    <t>08 3 01 S3140</t>
  </si>
  <si>
    <t>01 3 01 S3090</t>
  </si>
  <si>
    <t>08 4 01 77950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</si>
  <si>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</si>
  <si>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</si>
  <si>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</si>
  <si>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</si>
  <si>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</si>
  <si>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</si>
  <si>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</si>
  <si>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</si>
  <si>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</si>
  <si>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</si>
  <si>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</si>
  <si>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</si>
  <si>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</si>
  <si>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</si>
  <si>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</si>
  <si>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</si>
  <si>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</si>
  <si>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</si>
  <si>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</si>
  <si>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</si>
  <si>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</si>
  <si>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</si>
  <si>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</si>
  <si>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</si>
  <si>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</si>
  <si>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</si>
  <si>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</si>
  <si>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</si>
  <si>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</si>
  <si>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</si>
  <si>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</si>
  <si>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</si>
  <si>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</si>
  <si>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</si>
  <si>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</si>
  <si>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</si>
  <si>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</si>
  <si>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</si>
  <si>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</si>
  <si>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</si>
  <si>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</si>
  <si>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</si>
  <si>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</si>
  <si>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</si>
  <si>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</si>
  <si>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</si>
  <si>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</si>
  <si>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</si>
  <si>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</si>
  <si>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</si>
  <si>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</si>
  <si>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</si>
  <si>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</si>
  <si>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</si>
  <si>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</si>
  <si>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</si>
  <si>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</si>
  <si>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</si>
  <si>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</si>
  <si>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</si>
  <si>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</si>
  <si>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</si>
  <si>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</si>
  <si>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</si>
  <si>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</si>
  <si>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</si>
  <si>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</si>
  <si>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</si>
  <si>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</si>
  <si>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</si>
  <si>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</si>
  <si>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</si>
  <si>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</si>
  <si>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</si>
  <si>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</si>
  <si>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</si>
  <si>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</si>
  <si>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</si>
  <si>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</si>
  <si>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</si>
  <si>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</si>
  <si>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</si>
  <si>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</si>
  <si>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</si>
  <si>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</si>
  <si>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</si>
  <si>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</si>
  <si>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</si>
  <si>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</si>
  <si>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</si>
  <si>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</si>
  <si>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</si>
  <si>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</si>
  <si>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</si>
  <si>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</si>
  <si>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</si>
  <si>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</si>
  <si>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</si>
  <si>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</si>
  <si>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</si>
  <si>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</si>
  <si>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</si>
  <si>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</si>
  <si>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</si>
  <si>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</si>
  <si>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</si>
  <si>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</si>
  <si>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</si>
  <si>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</si>
  <si>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</si>
  <si>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</si>
  <si>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</si>
  <si>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</si>
  <si>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</si>
  <si>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</si>
  <si>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</si>
  <si>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</si>
  <si>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</si>
  <si>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</si>
  <si>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</si>
  <si>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</si>
  <si>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</si>
  <si>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</si>
  <si>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Приложение № 3 к решению Совета депутатов "Об исполнении бюджета муниципального образования "Суоярвский район" за 1 квартал 2017 год"</t>
  </si>
  <si>
    <t>Источники финансирования дефицита бюджета на 2017 год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</si>
  <si>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</si>
  <si>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</si>
  <si>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</si>
  <si>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</si>
  <si>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</si>
  <si>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</si>
  <si>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</si>
  <si>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</si>
  <si>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</si>
  <si>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</si>
  <si>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</si>
  <si>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</si>
  <si>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</si>
  <si>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</si>
  <si>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</si>
  <si>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</si>
  <si>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</si>
  <si>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</si>
  <si>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</si>
  <si>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</si>
  <si>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</si>
  <si>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</si>
  <si>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</si>
  <si>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</si>
  <si>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</si>
  <si>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</si>
  <si>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</si>
  <si>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</si>
  <si>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</si>
  <si>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</si>
  <si>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</si>
  <si>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</si>
  <si>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</si>
  <si>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</si>
  <si>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</si>
  <si>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</si>
  <si>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</si>
  <si>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</si>
  <si>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</si>
  <si>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</si>
  <si>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</si>
  <si>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</si>
  <si>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</si>
  <si>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</si>
  <si>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</si>
  <si>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</si>
  <si>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</si>
  <si>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</si>
  <si>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</si>
  <si>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</si>
  <si>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</si>
  <si>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</si>
  <si>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</si>
  <si>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</si>
  <si>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</si>
  <si>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</si>
  <si>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</si>
  <si>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</si>
  <si>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</si>
  <si>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</si>
  <si>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</si>
  <si>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</si>
  <si>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</si>
  <si>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</si>
  <si>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</si>
  <si>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</si>
  <si>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</si>
  <si>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</si>
  <si>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</si>
  <si>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322</t>
  </si>
  <si>
    <t>Субсидии гражданам на приобретение жилья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</si>
  <si>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</si>
  <si>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</si>
  <si>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</si>
  <si>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</si>
  <si>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</si>
  <si>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</si>
  <si>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</si>
  <si>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</si>
  <si>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</si>
  <si>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</si>
  <si>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</si>
  <si>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</si>
  <si>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</si>
  <si>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</si>
  <si>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</si>
  <si>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</si>
  <si>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</si>
  <si>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</si>
  <si>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</si>
  <si>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</si>
  <si>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</si>
  <si>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</si>
  <si>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</si>
  <si>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</si>
  <si>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</si>
  <si>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</si>
  <si>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 xml:space="preserve">Софинансирование программы "Обеспечение жильем молодых семей" 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</si>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</sst>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#,##0.00;[Red]\-#,##0.00;0.00"/>
    <numFmt numFmtId="187" formatCode="#,##0.00000"/>
    <numFmt numFmtId="188" formatCode="#,##0.000000"/>
    <numFmt numFmtId="189" formatCode="#,##0.00;[Red]\-#,##0.00"/>
    <numFmt numFmtId="190" formatCode="000000000"/>
    <numFmt numFmtId="191" formatCode="0000000"/>
    <numFmt numFmtId="192" formatCode="00\.00"/>
    <numFmt numFmtId="193" formatCode="000\.00\.000\.0"/>
    <numFmt numFmtId="194" formatCode="0\.00\.0"/>
    <numFmt numFmtId="195" formatCode="0000\.00\.00"/>
    <numFmt numFmtId="196" formatCode="#,##0.00_ ;[Red]\-#,##0.00\ "/>
  </numFmts>
  <fonts count="1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Arial Cyr"/>
      <family val="0"/>
    </font>
    <font>
      <b/>
      <sz val="11"/>
      <color indexed="56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8"/>
      <name val="Times New Roman"/>
      <family val="1"/>
    </font>
    <font>
      <b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10"/>
      <color indexed="59"/>
      <name val="Times New Roman"/>
      <family val="1"/>
    </font>
    <font>
      <sz val="9"/>
      <color indexed="20"/>
      <name val="Arial"/>
      <family val="2"/>
    </font>
    <font>
      <sz val="9"/>
      <name val="Times New Roman"/>
      <family val="1"/>
    </font>
    <font>
      <b/>
      <sz val="10"/>
      <color indexed="48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25" borderId="1" applyNumberFormat="0" applyAlignment="0" applyProtection="0"/>
    <xf numFmtId="0" fontId="96" fillId="26" borderId="2" applyNumberFormat="0" applyAlignment="0" applyProtection="0"/>
    <xf numFmtId="0" fontId="9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7" borderId="7" applyNumberFormat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559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4" fontId="7" fillId="32" borderId="1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86" fontId="7" fillId="0" borderId="10" xfId="494" applyNumberFormat="1" applyFont="1" applyFill="1" applyBorder="1" applyAlignment="1" applyProtection="1">
      <alignment horizontal="right" vertical="justify"/>
      <protection hidden="1"/>
    </xf>
    <xf numFmtId="0" fontId="14" fillId="0" borderId="0" xfId="0" applyFont="1" applyAlignment="1">
      <alignment vertical="top"/>
    </xf>
    <xf numFmtId="186" fontId="21" fillId="0" borderId="10" xfId="494" applyNumberFormat="1" applyFont="1" applyFill="1" applyBorder="1" applyAlignment="1" applyProtection="1">
      <alignment horizontal="right" vertical="justify"/>
      <protection hidden="1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10" fillId="0" borderId="11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3" fontId="35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 applyProtection="1">
      <alignment horizontal="center" vertical="top"/>
      <protection locked="0"/>
    </xf>
    <xf numFmtId="49" fontId="34" fillId="0" borderId="10" xfId="0" applyNumberFormat="1" applyFont="1" applyBorder="1" applyAlignment="1" applyProtection="1">
      <alignment horizontal="center" vertical="top"/>
      <protection locked="0"/>
    </xf>
    <xf numFmtId="49" fontId="42" fillId="0" borderId="10" xfId="0" applyNumberFormat="1" applyFont="1" applyBorder="1" applyAlignment="1" applyProtection="1">
      <alignment horizontal="center" vertical="top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9" fontId="39" fillId="0" borderId="10" xfId="0" applyNumberFormat="1" applyFont="1" applyBorder="1" applyAlignment="1" applyProtection="1">
      <alignment horizontal="center" vertical="top"/>
      <protection locked="0"/>
    </xf>
    <xf numFmtId="49" fontId="45" fillId="0" borderId="10" xfId="0" applyNumberFormat="1" applyFont="1" applyBorder="1" applyAlignment="1" applyProtection="1">
      <alignment horizontal="center" vertical="top"/>
      <protection locked="0"/>
    </xf>
    <xf numFmtId="49" fontId="37" fillId="0" borderId="10" xfId="0" applyNumberFormat="1" applyFont="1" applyBorder="1" applyAlignment="1" applyProtection="1">
      <alignment horizontal="center" vertical="top"/>
      <protection locked="0"/>
    </xf>
    <xf numFmtId="49" fontId="44" fillId="0" borderId="10" xfId="0" applyNumberFormat="1" applyFont="1" applyBorder="1" applyAlignment="1" applyProtection="1">
      <alignment horizontal="center" vertical="top"/>
      <protection locked="0"/>
    </xf>
    <xf numFmtId="49" fontId="46" fillId="0" borderId="10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79" fontId="35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vertical="top"/>
    </xf>
    <xf numFmtId="3" fontId="47" fillId="0" borderId="13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vertical="top"/>
    </xf>
    <xf numFmtId="3" fontId="17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6" fontId="16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>
      <alignment vertical="justify" wrapText="1"/>
    </xf>
    <xf numFmtId="49" fontId="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top"/>
    </xf>
    <xf numFmtId="3" fontId="22" fillId="0" borderId="13" xfId="0" applyNumberFormat="1" applyFont="1" applyBorder="1" applyAlignment="1">
      <alignment vertical="top"/>
    </xf>
    <xf numFmtId="0" fontId="18" fillId="0" borderId="10" xfId="494" applyNumberFormat="1" applyFont="1" applyFill="1" applyBorder="1" applyAlignment="1" applyProtection="1">
      <alignment vertical="center" wrapText="1"/>
      <protection hidden="1"/>
    </xf>
    <xf numFmtId="0" fontId="21" fillId="0" borderId="10" xfId="494" applyNumberFormat="1" applyFont="1" applyFill="1" applyBorder="1" applyAlignment="1" applyProtection="1">
      <alignment horizontal="left" vertical="top" wrapText="1"/>
      <protection hidden="1"/>
    </xf>
    <xf numFmtId="0" fontId="18" fillId="0" borderId="10" xfId="494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7" fillId="0" borderId="12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0" fontId="7" fillId="0" borderId="10" xfId="494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justify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wrapText="1"/>
    </xf>
    <xf numFmtId="49" fontId="20" fillId="0" borderId="10" xfId="0" applyNumberFormat="1" applyFont="1" applyBorder="1" applyAlignment="1" quotePrefix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wrapText="1"/>
    </xf>
    <xf numFmtId="0" fontId="7" fillId="0" borderId="10" xfId="494" applyNumberFormat="1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distributed" wrapText="1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vertical="top"/>
    </xf>
    <xf numFmtId="0" fontId="7" fillId="0" borderId="13" xfId="0" applyFont="1" applyBorder="1" applyAlignment="1">
      <alignment vertical="justify" wrapText="1"/>
    </xf>
    <xf numFmtId="49" fontId="14" fillId="0" borderId="18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vertical="top"/>
    </xf>
    <xf numFmtId="0" fontId="7" fillId="0" borderId="19" xfId="494" applyNumberFormat="1" applyFont="1" applyFill="1" applyBorder="1" applyAlignment="1" applyProtection="1">
      <alignment wrapText="1"/>
      <protection hidden="1"/>
    </xf>
    <xf numFmtId="0" fontId="18" fillId="0" borderId="19" xfId="494" applyNumberFormat="1" applyFont="1" applyFill="1" applyBorder="1" applyAlignment="1" applyProtection="1">
      <alignment wrapText="1"/>
      <protection hidden="1"/>
    </xf>
    <xf numFmtId="49" fontId="31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0" fontId="30" fillId="0" borderId="10" xfId="494" applyNumberFormat="1" applyFont="1" applyFill="1" applyBorder="1" applyAlignment="1" applyProtection="1">
      <alignment horizontal="left" vertical="top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494" applyNumberFormat="1" applyFont="1" applyFill="1" applyBorder="1" applyAlignment="1" applyProtection="1">
      <alignment vertical="center" wrapText="1"/>
      <protection hidden="1"/>
    </xf>
    <xf numFmtId="0" fontId="7" fillId="0" borderId="19" xfId="495" applyNumberFormat="1" applyFont="1" applyFill="1" applyBorder="1" applyAlignment="1" applyProtection="1">
      <alignment wrapText="1"/>
      <protection hidden="1"/>
    </xf>
    <xf numFmtId="0" fontId="30" fillId="0" borderId="19" xfId="495" applyNumberFormat="1" applyFont="1" applyFill="1" applyBorder="1" applyAlignment="1" applyProtection="1">
      <alignment wrapText="1"/>
      <protection hidden="1"/>
    </xf>
    <xf numFmtId="49" fontId="33" fillId="0" borderId="10" xfId="0" applyNumberFormat="1" applyFont="1" applyBorder="1" applyAlignment="1">
      <alignment horizontal="center" vertical="top" wrapText="1"/>
    </xf>
    <xf numFmtId="16" fontId="32" fillId="0" borderId="10" xfId="0" applyNumberFormat="1" applyFont="1" applyBorder="1" applyAlignment="1">
      <alignment vertical="top"/>
    </xf>
    <xf numFmtId="49" fontId="32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3" fontId="53" fillId="0" borderId="10" xfId="0" applyNumberFormat="1" applyFont="1" applyBorder="1" applyAlignment="1">
      <alignment vertical="top"/>
    </xf>
    <xf numFmtId="3" fontId="53" fillId="0" borderId="13" xfId="0" applyNumberFormat="1" applyFont="1" applyBorder="1" applyAlignment="1">
      <alignment vertical="top"/>
    </xf>
    <xf numFmtId="186" fontId="7" fillId="0" borderId="10" xfId="329" applyNumberFormat="1" applyFont="1" applyFill="1" applyBorder="1" applyAlignment="1" applyProtection="1">
      <alignment horizontal="right" vertical="top"/>
      <protection hidden="1"/>
    </xf>
    <xf numFmtId="4" fontId="3" fillId="32" borderId="19" xfId="0" applyNumberFormat="1" applyFont="1" applyFill="1" applyBorder="1" applyAlignment="1">
      <alignment vertical="top"/>
    </xf>
    <xf numFmtId="4" fontId="40" fillId="0" borderId="19" xfId="0" applyNumberFormat="1" applyFont="1" applyBorder="1" applyAlignment="1">
      <alignment vertical="top"/>
    </xf>
    <xf numFmtId="4" fontId="41" fillId="0" borderId="19" xfId="0" applyNumberFormat="1" applyFont="1" applyBorder="1" applyAlignment="1">
      <alignment vertical="top"/>
    </xf>
    <xf numFmtId="4" fontId="34" fillId="0" borderId="19" xfId="0" applyNumberFormat="1" applyFont="1" applyBorder="1" applyAlignment="1">
      <alignment vertical="top"/>
    </xf>
    <xf numFmtId="4" fontId="34" fillId="0" borderId="20" xfId="0" applyNumberFormat="1" applyFont="1" applyBorder="1" applyAlignment="1">
      <alignment vertical="top"/>
    </xf>
    <xf numFmtId="49" fontId="41" fillId="0" borderId="10" xfId="0" applyNumberFormat="1" applyFont="1" applyBorder="1" applyAlignment="1" applyProtection="1">
      <alignment horizontal="center" vertical="center"/>
      <protection locked="0"/>
    </xf>
    <xf numFmtId="4" fontId="34" fillId="0" borderId="19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vertical="top"/>
    </xf>
    <xf numFmtId="49" fontId="37" fillId="0" borderId="10" xfId="0" applyNumberFormat="1" applyFont="1" applyFill="1" applyBorder="1" applyAlignment="1" applyProtection="1">
      <alignment horizontal="center" vertical="top"/>
      <protection locked="0"/>
    </xf>
    <xf numFmtId="4" fontId="34" fillId="0" borderId="21" xfId="0" applyNumberFormat="1" applyFont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" fontId="41" fillId="0" borderId="19" xfId="0" applyNumberFormat="1" applyFont="1" applyFill="1" applyBorder="1" applyAlignment="1">
      <alignment vertical="top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top"/>
    </xf>
    <xf numFmtId="49" fontId="37" fillId="0" borderId="10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4" fontId="34" fillId="0" borderId="22" xfId="0" applyNumberFormat="1" applyFont="1" applyBorder="1" applyAlignment="1">
      <alignment vertical="top"/>
    </xf>
    <xf numFmtId="4" fontId="34" fillId="0" borderId="19" xfId="0" applyNumberFormat="1" applyFont="1" applyBorder="1" applyAlignment="1">
      <alignment horizontal="right" vertical="top"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" fontId="7" fillId="0" borderId="13" xfId="0" applyNumberFormat="1" applyFont="1" applyBorder="1" applyAlignment="1">
      <alignment vertical="top"/>
    </xf>
    <xf numFmtId="186" fontId="7" fillId="0" borderId="10" xfId="363" applyNumberFormat="1" applyFont="1" applyFill="1" applyBorder="1" applyAlignment="1" applyProtection="1">
      <alignment horizontal="right" vertical="top"/>
      <protection hidden="1"/>
    </xf>
    <xf numFmtId="186" fontId="21" fillId="0" borderId="10" xfId="494" applyNumberFormat="1" applyFont="1" applyFill="1" applyBorder="1" applyAlignment="1" applyProtection="1">
      <alignment horizontal="right" vertical="top"/>
      <protection hidden="1"/>
    </xf>
    <xf numFmtId="4" fontId="26" fillId="0" borderId="10" xfId="0" applyNumberFormat="1" applyFont="1" applyBorder="1" applyAlignment="1">
      <alignment vertical="top"/>
    </xf>
    <xf numFmtId="186" fontId="7" fillId="0" borderId="10" xfId="133" applyNumberFormat="1" applyFont="1" applyFill="1" applyBorder="1" applyAlignment="1" applyProtection="1">
      <alignment horizontal="right" vertical="top"/>
      <protection hidden="1"/>
    </xf>
    <xf numFmtId="3" fontId="35" fillId="0" borderId="23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7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3" fontId="27" fillId="0" borderId="2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 wrapText="1"/>
    </xf>
    <xf numFmtId="4" fontId="0" fillId="0" borderId="29" xfId="0" applyNumberFormat="1" applyFont="1" applyBorder="1" applyAlignment="1">
      <alignment wrapText="1"/>
    </xf>
    <xf numFmtId="4" fontId="0" fillId="0" borderId="30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 vertical="top"/>
    </xf>
    <xf numFmtId="3" fontId="16" fillId="34" borderId="13" xfId="0" applyNumberFormat="1" applyFont="1" applyFill="1" applyBorder="1" applyAlignment="1">
      <alignment vertical="top"/>
    </xf>
    <xf numFmtId="4" fontId="34" fillId="0" borderId="20" xfId="0" applyNumberFormat="1" applyFont="1" applyBorder="1" applyAlignment="1">
      <alignment horizontal="right" vertical="center"/>
    </xf>
    <xf numFmtId="49" fontId="41" fillId="0" borderId="10" xfId="0" applyNumberFormat="1" applyFont="1" applyFill="1" applyBorder="1" applyAlignment="1" applyProtection="1">
      <alignment horizontal="center" vertical="center"/>
      <protection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4" fontId="34" fillId="0" borderId="20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>
      <alignment/>
    </xf>
    <xf numFmtId="4" fontId="20" fillId="0" borderId="10" xfId="0" applyNumberFormat="1" applyFont="1" applyBorder="1" applyAlignment="1">
      <alignment vertical="top"/>
    </xf>
    <xf numFmtId="4" fontId="51" fillId="32" borderId="10" xfId="0" applyNumberFormat="1" applyFont="1" applyFill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18" fillId="0" borderId="10" xfId="331" applyNumberFormat="1" applyFont="1" applyFill="1" applyBorder="1" applyAlignment="1" applyProtection="1">
      <alignment horizontal="left" vertical="top" wrapText="1"/>
      <protection hidden="1"/>
    </xf>
    <xf numFmtId="0" fontId="7" fillId="0" borderId="10" xfId="331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NumberFormat="1" applyFont="1" applyAlignment="1">
      <alignment horizontal="left" wrapText="1"/>
    </xf>
    <xf numFmtId="0" fontId="31" fillId="0" borderId="10" xfId="0" applyFont="1" applyBorder="1" applyAlignment="1">
      <alignment horizontal="left" vertical="justify" wrapText="1"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horizontal="left" wrapText="1"/>
    </xf>
    <xf numFmtId="0" fontId="31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21" fillId="0" borderId="10" xfId="494" applyNumberFormat="1" applyFont="1" applyFill="1" applyBorder="1" applyAlignment="1" applyProtection="1">
      <alignment horizontal="left" wrapText="1"/>
      <protection hidden="1"/>
    </xf>
    <xf numFmtId="0" fontId="17" fillId="0" borderId="31" xfId="0" applyFont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4" fontId="14" fillId="0" borderId="31" xfId="0" applyNumberFormat="1" applyFont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8" fillId="0" borderId="31" xfId="0" applyNumberFormat="1" applyFont="1" applyBorder="1" applyAlignment="1">
      <alignment vertical="top"/>
    </xf>
    <xf numFmtId="4" fontId="7" fillId="0" borderId="31" xfId="0" applyNumberFormat="1" applyFont="1" applyBorder="1" applyAlignment="1">
      <alignment vertical="top"/>
    </xf>
    <xf numFmtId="186" fontId="7" fillId="0" borderId="31" xfId="494" applyNumberFormat="1" applyFont="1" applyFill="1" applyBorder="1" applyAlignment="1" applyProtection="1">
      <alignment horizontal="right" vertical="justify"/>
      <protection hidden="1"/>
    </xf>
    <xf numFmtId="4" fontId="31" fillId="0" borderId="31" xfId="0" applyNumberFormat="1" applyFont="1" applyBorder="1" applyAlignment="1">
      <alignment vertical="top"/>
    </xf>
    <xf numFmtId="186" fontId="7" fillId="0" borderId="10" xfId="496" applyNumberFormat="1" applyFont="1" applyFill="1" applyBorder="1" applyAlignment="1" applyProtection="1">
      <alignment horizontal="right" vertical="center"/>
      <protection hidden="1"/>
    </xf>
    <xf numFmtId="4" fontId="3" fillId="0" borderId="31" xfId="0" applyNumberFormat="1" applyFont="1" applyBorder="1" applyAlignment="1">
      <alignment vertical="center"/>
    </xf>
    <xf numFmtId="4" fontId="21" fillId="0" borderId="31" xfId="0" applyNumberFormat="1" applyFont="1" applyBorder="1" applyAlignment="1">
      <alignment vertical="center"/>
    </xf>
    <xf numFmtId="4" fontId="30" fillId="0" borderId="31" xfId="0" applyNumberFormat="1" applyFont="1" applyBorder="1" applyAlignment="1">
      <alignment vertical="top"/>
    </xf>
    <xf numFmtId="186" fontId="30" fillId="0" borderId="31" xfId="494" applyNumberFormat="1" applyFont="1" applyFill="1" applyBorder="1" applyAlignment="1" applyProtection="1">
      <alignment horizontal="right" vertical="justify"/>
      <protection hidden="1"/>
    </xf>
    <xf numFmtId="4" fontId="21" fillId="0" borderId="31" xfId="0" applyNumberFormat="1" applyFont="1" applyBorder="1" applyAlignment="1">
      <alignment vertical="justify"/>
    </xf>
    <xf numFmtId="4" fontId="33" fillId="0" borderId="31" xfId="0" applyNumberFormat="1" applyFont="1" applyBorder="1" applyAlignment="1">
      <alignment vertical="justify"/>
    </xf>
    <xf numFmtId="4" fontId="18" fillId="0" borderId="31" xfId="0" applyNumberFormat="1" applyFont="1" applyBorder="1" applyAlignment="1">
      <alignment vertical="justify"/>
    </xf>
    <xf numFmtId="4" fontId="3" fillId="0" borderId="31" xfId="0" applyNumberFormat="1" applyFont="1" applyBorder="1" applyAlignment="1">
      <alignment vertical="justify"/>
    </xf>
    <xf numFmtId="4" fontId="24" fillId="0" borderId="31" xfId="0" applyNumberFormat="1" applyFont="1" applyBorder="1" applyAlignment="1">
      <alignment vertical="top"/>
    </xf>
    <xf numFmtId="4" fontId="7" fillId="0" borderId="32" xfId="0" applyNumberFormat="1" applyFont="1" applyBorder="1" applyAlignment="1">
      <alignment vertical="top"/>
    </xf>
    <xf numFmtId="0" fontId="48" fillId="34" borderId="10" xfId="140" applyNumberFormat="1" applyFont="1" applyFill="1" applyBorder="1" applyAlignment="1" applyProtection="1">
      <alignment vertical="top" wrapText="1"/>
      <protection hidden="1"/>
    </xf>
    <xf numFmtId="0" fontId="48" fillId="0" borderId="10" xfId="142" applyNumberFormat="1" applyFont="1" applyFill="1" applyBorder="1" applyAlignment="1" applyProtection="1">
      <alignment horizontal="left" vertical="top" wrapText="1"/>
      <protection hidden="1"/>
    </xf>
    <xf numFmtId="0" fontId="57" fillId="34" borderId="19" xfId="137" applyNumberFormat="1" applyFont="1" applyFill="1" applyBorder="1" applyAlignment="1" applyProtection="1">
      <alignment vertical="top" wrapText="1"/>
      <protection hidden="1"/>
    </xf>
    <xf numFmtId="49" fontId="51" fillId="0" borderId="10" xfId="0" applyNumberFormat="1" applyFont="1" applyBorder="1" applyAlignment="1">
      <alignment horizontal="center" vertical="top" wrapText="1"/>
    </xf>
    <xf numFmtId="4" fontId="51" fillId="0" borderId="31" xfId="0" applyNumberFormat="1" applyFont="1" applyBorder="1" applyAlignment="1">
      <alignment vertical="top"/>
    </xf>
    <xf numFmtId="3" fontId="53" fillId="0" borderId="10" xfId="0" applyNumberFormat="1" applyFont="1" applyBorder="1" applyAlignment="1">
      <alignment vertical="top"/>
    </xf>
    <xf numFmtId="3" fontId="53" fillId="0" borderId="13" xfId="0" applyNumberFormat="1" applyFont="1" applyBorder="1" applyAlignment="1">
      <alignment vertical="top"/>
    </xf>
    <xf numFmtId="186" fontId="7" fillId="0" borderId="10" xfId="141" applyNumberFormat="1" applyFont="1" applyFill="1" applyBorder="1" applyAlignment="1" applyProtection="1">
      <alignment horizontal="right" vertical="center"/>
      <protection hidden="1"/>
    </xf>
    <xf numFmtId="186" fontId="7" fillId="0" borderId="10" xfId="143" applyNumberFormat="1" applyFont="1" applyFill="1" applyBorder="1" applyAlignment="1" applyProtection="1">
      <alignment horizontal="right" vertical="center"/>
      <protection hidden="1"/>
    </xf>
    <xf numFmtId="0" fontId="58" fillId="34" borderId="19" xfId="138" applyNumberFormat="1" applyFont="1" applyFill="1" applyBorder="1" applyAlignment="1" applyProtection="1">
      <alignment vertical="top" wrapText="1"/>
      <protection hidden="1"/>
    </xf>
    <xf numFmtId="49" fontId="26" fillId="0" borderId="10" xfId="0" applyNumberFormat="1" applyFont="1" applyBorder="1" applyAlignment="1">
      <alignment horizontal="center" vertical="top" wrapText="1"/>
    </xf>
    <xf numFmtId="4" fontId="26" fillId="0" borderId="31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0" fontId="59" fillId="34" borderId="10" xfId="138" applyNumberFormat="1" applyFont="1" applyFill="1" applyBorder="1" applyAlignment="1" applyProtection="1">
      <alignment vertical="top" wrapText="1"/>
      <protection hidden="1"/>
    </xf>
    <xf numFmtId="49" fontId="20" fillId="0" borderId="10" xfId="0" applyNumberFormat="1" applyFont="1" applyBorder="1" applyAlignment="1">
      <alignment horizontal="center" vertical="top" wrapText="1"/>
    </xf>
    <xf numFmtId="186" fontId="20" fillId="0" borderId="10" xfId="139" applyNumberFormat="1" applyFont="1" applyFill="1" applyBorder="1" applyAlignment="1" applyProtection="1">
      <alignment horizontal="right" vertical="center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4" fontId="60" fillId="0" borderId="10" xfId="0" applyNumberFormat="1" applyFont="1" applyBorder="1" applyAlignment="1">
      <alignment vertical="top"/>
    </xf>
    <xf numFmtId="0" fontId="58" fillId="34" borderId="19" xfId="140" applyNumberFormat="1" applyFont="1" applyFill="1" applyBorder="1" applyAlignment="1" applyProtection="1">
      <alignment vertical="top" wrapText="1"/>
      <protection hidden="1"/>
    </xf>
    <xf numFmtId="0" fontId="58" fillId="34" borderId="19" xfId="142" applyNumberFormat="1" applyFont="1" applyFill="1" applyBorder="1" applyAlignment="1" applyProtection="1">
      <alignment vertical="top" wrapText="1"/>
      <protection hidden="1"/>
    </xf>
    <xf numFmtId="0" fontId="61" fillId="34" borderId="19" xfId="144" applyNumberFormat="1" applyFont="1" applyFill="1" applyBorder="1" applyAlignment="1" applyProtection="1">
      <alignment horizontal="left" vertical="top" wrapText="1"/>
      <protection hidden="1"/>
    </xf>
    <xf numFmtId="0" fontId="26" fillId="34" borderId="0" xfId="0" applyFont="1" applyFill="1" applyAlignment="1">
      <alignment wrapText="1"/>
    </xf>
    <xf numFmtId="179" fontId="26" fillId="0" borderId="31" xfId="498" applyNumberFormat="1" applyFont="1" applyBorder="1" applyAlignment="1">
      <alignment/>
      <protection/>
    </xf>
    <xf numFmtId="3" fontId="26" fillId="0" borderId="10" xfId="0" applyNumberFormat="1" applyFont="1" applyBorder="1" applyAlignment="1">
      <alignment vertical="top"/>
    </xf>
    <xf numFmtId="3" fontId="26" fillId="0" borderId="13" xfId="0" applyNumberFormat="1" applyFont="1" applyBorder="1" applyAlignment="1">
      <alignment vertical="top"/>
    </xf>
    <xf numFmtId="0" fontId="7" fillId="0" borderId="10" xfId="176" applyNumberFormat="1" applyFont="1" applyFill="1" applyBorder="1" applyAlignment="1" applyProtection="1">
      <alignment horizontal="left" vertical="top" wrapText="1"/>
      <protection hidden="1"/>
    </xf>
    <xf numFmtId="0" fontId="7" fillId="34" borderId="10" xfId="178" applyNumberFormat="1" applyFont="1" applyFill="1" applyBorder="1" applyAlignment="1" applyProtection="1">
      <alignment horizontal="left" vertical="top" wrapText="1"/>
      <protection hidden="1"/>
    </xf>
    <xf numFmtId="0" fontId="26" fillId="34" borderId="19" xfId="145" applyNumberFormat="1" applyFont="1" applyFill="1" applyBorder="1" applyAlignment="1" applyProtection="1">
      <alignment horizontal="left" vertical="top" wrapText="1"/>
      <protection hidden="1"/>
    </xf>
    <xf numFmtId="0" fontId="26" fillId="34" borderId="19" xfId="178" applyNumberFormat="1" applyFont="1" applyFill="1" applyBorder="1" applyAlignment="1" applyProtection="1">
      <alignment horizontal="left" vertical="top" wrapText="1"/>
      <protection hidden="1"/>
    </xf>
    <xf numFmtId="0" fontId="7" fillId="0" borderId="10" xfId="180" applyNumberFormat="1" applyFont="1" applyFill="1" applyBorder="1" applyAlignment="1" applyProtection="1">
      <alignment horizontal="left" vertical="top" wrapText="1"/>
      <protection hidden="1"/>
    </xf>
    <xf numFmtId="0" fontId="26" fillId="32" borderId="19" xfId="180" applyNumberFormat="1" applyFont="1" applyFill="1" applyBorder="1" applyAlignment="1" applyProtection="1">
      <alignment horizontal="left" vertical="top" wrapText="1"/>
      <protection hidden="1"/>
    </xf>
    <xf numFmtId="4" fontId="62" fillId="32" borderId="10" xfId="0" applyNumberFormat="1" applyFont="1" applyFill="1" applyBorder="1" applyAlignment="1">
      <alignment vertical="top"/>
    </xf>
    <xf numFmtId="4" fontId="63" fillId="32" borderId="10" xfId="0" applyNumberFormat="1" applyFont="1" applyFill="1" applyBorder="1" applyAlignment="1">
      <alignment vertical="top"/>
    </xf>
    <xf numFmtId="4" fontId="52" fillId="32" borderId="10" xfId="0" applyNumberFormat="1" applyFont="1" applyFill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64" fillId="32" borderId="10" xfId="0" applyNumberFormat="1" applyFont="1" applyFill="1" applyBorder="1" applyAlignment="1">
      <alignment vertical="top"/>
    </xf>
    <xf numFmtId="0" fontId="7" fillId="0" borderId="10" xfId="193" applyNumberFormat="1" applyFont="1" applyFill="1" applyBorder="1" applyAlignment="1" applyProtection="1">
      <alignment horizontal="left" vertical="top" wrapText="1"/>
      <protection hidden="1"/>
    </xf>
    <xf numFmtId="49" fontId="52" fillId="0" borderId="10" xfId="0" applyNumberFormat="1" applyFont="1" applyBorder="1" applyAlignment="1">
      <alignment horizontal="center" vertical="top" wrapText="1"/>
    </xf>
    <xf numFmtId="4" fontId="52" fillId="0" borderId="31" xfId="0" applyNumberFormat="1" applyFont="1" applyBorder="1" applyAlignment="1">
      <alignment vertical="top"/>
    </xf>
    <xf numFmtId="3" fontId="53" fillId="0" borderId="10" xfId="0" applyNumberFormat="1" applyFont="1" applyBorder="1" applyAlignment="1">
      <alignment vertical="top"/>
    </xf>
    <xf numFmtId="3" fontId="53" fillId="0" borderId="13" xfId="0" applyNumberFormat="1" applyFont="1" applyBorder="1" applyAlignment="1">
      <alignment vertical="top"/>
    </xf>
    <xf numFmtId="0" fontId="51" fillId="0" borderId="10" xfId="0" applyFont="1" applyBorder="1" applyAlignment="1">
      <alignment vertical="justify" wrapText="1"/>
    </xf>
    <xf numFmtId="3" fontId="65" fillId="0" borderId="10" xfId="0" applyNumberFormat="1" applyFont="1" applyBorder="1" applyAlignment="1">
      <alignment vertical="top"/>
    </xf>
    <xf numFmtId="3" fontId="65" fillId="0" borderId="13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top"/>
    </xf>
    <xf numFmtId="49" fontId="51" fillId="0" borderId="10" xfId="0" applyNumberFormat="1" applyFont="1" applyBorder="1" applyAlignment="1">
      <alignment horizontal="center" vertical="top" wrapText="1"/>
    </xf>
    <xf numFmtId="4" fontId="51" fillId="0" borderId="31" xfId="0" applyNumberFormat="1" applyFont="1" applyBorder="1" applyAlignment="1">
      <alignment vertical="top"/>
    </xf>
    <xf numFmtId="4" fontId="51" fillId="32" borderId="10" xfId="0" applyNumberFormat="1" applyFont="1" applyFill="1" applyBorder="1" applyAlignment="1">
      <alignment vertical="top"/>
    </xf>
    <xf numFmtId="0" fontId="51" fillId="0" borderId="19" xfId="211" applyNumberFormat="1" applyFont="1" applyFill="1" applyBorder="1" applyAlignment="1" applyProtection="1">
      <alignment horizontal="left" vertical="top" wrapText="1"/>
      <protection hidden="1"/>
    </xf>
    <xf numFmtId="186" fontId="51" fillId="0" borderId="31" xfId="494" applyNumberFormat="1" applyFont="1" applyFill="1" applyBorder="1" applyAlignment="1" applyProtection="1">
      <alignment horizontal="right" vertical="justify"/>
      <protection hidden="1"/>
    </xf>
    <xf numFmtId="3" fontId="51" fillId="0" borderId="10" xfId="0" applyNumberFormat="1" applyFont="1" applyBorder="1" applyAlignment="1">
      <alignment vertical="top"/>
    </xf>
    <xf numFmtId="3" fontId="51" fillId="0" borderId="13" xfId="0" applyNumberFormat="1" applyFont="1" applyBorder="1" applyAlignment="1">
      <alignment vertical="top"/>
    </xf>
    <xf numFmtId="4" fontId="51" fillId="0" borderId="31" xfId="0" applyNumberFormat="1" applyFont="1" applyBorder="1" applyAlignment="1">
      <alignment vertical="justify"/>
    </xf>
    <xf numFmtId="186" fontId="20" fillId="0" borderId="31" xfId="494" applyNumberFormat="1" applyFont="1" applyFill="1" applyBorder="1" applyAlignment="1" applyProtection="1">
      <alignment horizontal="right" vertical="justify"/>
      <protection hidden="1"/>
    </xf>
    <xf numFmtId="0" fontId="7" fillId="0" borderId="19" xfId="211" applyNumberFormat="1" applyFont="1" applyFill="1" applyBorder="1" applyAlignment="1" applyProtection="1">
      <alignment horizontal="left" vertical="top" wrapText="1"/>
      <protection hidden="1"/>
    </xf>
    <xf numFmtId="186" fontId="7" fillId="0" borderId="10" xfId="189" applyNumberFormat="1" applyFont="1" applyFill="1" applyBorder="1" applyAlignment="1" applyProtection="1">
      <alignment horizontal="right" vertical="top"/>
      <protection hidden="1"/>
    </xf>
    <xf numFmtId="186" fontId="7" fillId="0" borderId="10" xfId="190" applyNumberFormat="1" applyFont="1" applyFill="1" applyBorder="1" applyAlignment="1" applyProtection="1">
      <alignment horizontal="right" vertical="top"/>
      <protection hidden="1"/>
    </xf>
    <xf numFmtId="186" fontId="52" fillId="0" borderId="10" xfId="335" applyNumberFormat="1" applyFont="1" applyFill="1" applyBorder="1" applyAlignment="1" applyProtection="1">
      <alignment horizontal="right" vertical="top"/>
      <protection hidden="1"/>
    </xf>
    <xf numFmtId="186" fontId="7" fillId="0" borderId="10" xfId="355" applyNumberFormat="1" applyFont="1" applyFill="1" applyBorder="1" applyAlignment="1" applyProtection="1">
      <alignment horizontal="right" vertical="top"/>
      <protection hidden="1"/>
    </xf>
    <xf numFmtId="186" fontId="7" fillId="0" borderId="10" xfId="338" applyNumberFormat="1" applyFont="1" applyFill="1" applyBorder="1" applyAlignment="1" applyProtection="1">
      <alignment horizontal="right" vertical="top"/>
      <protection hidden="1"/>
    </xf>
    <xf numFmtId="186" fontId="7" fillId="0" borderId="10" xfId="496" applyNumberFormat="1" applyFont="1" applyFill="1" applyBorder="1" applyAlignment="1" applyProtection="1">
      <alignment horizontal="right" vertical="top"/>
      <protection hidden="1"/>
    </xf>
    <xf numFmtId="4" fontId="21" fillId="0" borderId="31" xfId="0" applyNumberFormat="1" applyFont="1" applyBorder="1" applyAlignment="1">
      <alignment vertical="top"/>
    </xf>
    <xf numFmtId="186" fontId="7" fillId="0" borderId="10" xfId="205" applyNumberFormat="1" applyFont="1" applyFill="1" applyBorder="1" applyAlignment="1" applyProtection="1">
      <alignment horizontal="right" vertical="top"/>
      <protection hidden="1"/>
    </xf>
    <xf numFmtId="0" fontId="7" fillId="0" borderId="10" xfId="215" applyNumberFormat="1" applyFont="1" applyFill="1" applyBorder="1" applyAlignment="1" applyProtection="1">
      <alignment horizontal="left" vertical="top" wrapText="1"/>
      <protection hidden="1"/>
    </xf>
    <xf numFmtId="0" fontId="51" fillId="0" borderId="19" xfId="215" applyNumberFormat="1" applyFont="1" applyFill="1" applyBorder="1" applyAlignment="1" applyProtection="1">
      <alignment horizontal="left" vertical="top" wrapText="1"/>
      <protection hidden="1"/>
    </xf>
    <xf numFmtId="4" fontId="51" fillId="0" borderId="10" xfId="0" applyNumberFormat="1" applyFont="1" applyBorder="1" applyAlignment="1">
      <alignment vertical="justify"/>
    </xf>
    <xf numFmtId="0" fontId="52" fillId="0" borderId="19" xfId="193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52" fillId="0" borderId="0" xfId="0" applyNumberFormat="1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3" fontId="53" fillId="0" borderId="10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0" fontId="52" fillId="0" borderId="10" xfId="0" applyFont="1" applyBorder="1" applyAlignment="1">
      <alignment wrapText="1"/>
    </xf>
    <xf numFmtId="186" fontId="52" fillId="0" borderId="10" xfId="496" applyNumberFormat="1" applyFont="1" applyFill="1" applyBorder="1" applyAlignment="1" applyProtection="1">
      <alignment horizontal="right" vertical="center"/>
      <protection hidden="1"/>
    </xf>
    <xf numFmtId="0" fontId="16" fillId="0" borderId="1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3" fontId="6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4" fontId="62" fillId="0" borderId="33" xfId="0" applyNumberFormat="1" applyFont="1" applyBorder="1" applyAlignment="1">
      <alignment vertical="top"/>
    </xf>
    <xf numFmtId="3" fontId="67" fillId="0" borderId="0" xfId="0" applyNumberFormat="1" applyFont="1" applyAlignment="1">
      <alignment vertical="top"/>
    </xf>
    <xf numFmtId="0" fontId="62" fillId="0" borderId="18" xfId="0" applyFont="1" applyBorder="1" applyAlignment="1">
      <alignment vertical="justify"/>
    </xf>
    <xf numFmtId="186" fontId="7" fillId="0" borderId="10" xfId="177" applyNumberFormat="1" applyFont="1" applyFill="1" applyBorder="1" applyAlignment="1" applyProtection="1">
      <alignment horizontal="right" vertical="center"/>
      <protection hidden="1"/>
    </xf>
    <xf numFmtId="186" fontId="7" fillId="0" borderId="10" xfId="179" applyNumberFormat="1" applyFont="1" applyFill="1" applyBorder="1" applyAlignment="1" applyProtection="1">
      <alignment horizontal="right" vertical="center"/>
      <protection hidden="1"/>
    </xf>
    <xf numFmtId="186" fontId="7" fillId="0" borderId="10" xfId="181" applyNumberFormat="1" applyFont="1" applyFill="1" applyBorder="1" applyAlignment="1" applyProtection="1">
      <alignment horizontal="right" vertical="center"/>
      <protection hidden="1"/>
    </xf>
    <xf numFmtId="0" fontId="26" fillId="0" borderId="10" xfId="0" applyFont="1" applyBorder="1" applyAlignment="1">
      <alignment vertical="justify" wrapText="1"/>
    </xf>
    <xf numFmtId="49" fontId="26" fillId="0" borderId="10" xfId="0" applyNumberFormat="1" applyFont="1" applyBorder="1" applyAlignment="1">
      <alignment horizontal="center" vertical="top" wrapText="1"/>
    </xf>
    <xf numFmtId="4" fontId="26" fillId="0" borderId="31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186" fontId="52" fillId="0" borderId="10" xfId="192" applyNumberFormat="1" applyFont="1" applyFill="1" applyBorder="1" applyAlignment="1" applyProtection="1">
      <alignment horizontal="right" vertical="top"/>
      <protection hidden="1"/>
    </xf>
    <xf numFmtId="4" fontId="51" fillId="0" borderId="31" xfId="0" applyNumberFormat="1" applyFont="1" applyBorder="1" applyAlignment="1">
      <alignment vertical="top"/>
    </xf>
    <xf numFmtId="4" fontId="51" fillId="0" borderId="10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top"/>
    </xf>
    <xf numFmtId="186" fontId="51" fillId="0" borderId="19" xfId="368" applyNumberFormat="1" applyFont="1" applyFill="1" applyBorder="1" applyAlignment="1" applyProtection="1">
      <alignment horizontal="right" vertical="top"/>
      <protection hidden="1"/>
    </xf>
    <xf numFmtId="4" fontId="26" fillId="0" borderId="31" xfId="0" applyNumberFormat="1" applyFont="1" applyBorder="1" applyAlignment="1">
      <alignment vertical="top"/>
    </xf>
    <xf numFmtId="179" fontId="26" fillId="0" borderId="31" xfId="498" applyNumberFormat="1" applyFont="1" applyBorder="1" applyAlignment="1">
      <alignment vertical="top"/>
      <protection/>
    </xf>
    <xf numFmtId="186" fontId="7" fillId="0" borderId="10" xfId="222" applyNumberFormat="1" applyFont="1" applyFill="1" applyBorder="1" applyAlignment="1" applyProtection="1">
      <alignment horizontal="right" vertical="top"/>
      <protection hidden="1"/>
    </xf>
    <xf numFmtId="186" fontId="7" fillId="0" borderId="10" xfId="223" applyNumberFormat="1" applyFont="1" applyFill="1" applyBorder="1" applyAlignment="1" applyProtection="1">
      <alignment horizontal="right" vertical="top"/>
      <protection hidden="1"/>
    </xf>
    <xf numFmtId="186" fontId="7" fillId="0" borderId="10" xfId="224" applyNumberFormat="1" applyFont="1" applyFill="1" applyBorder="1" applyAlignment="1" applyProtection="1">
      <alignment horizontal="right" vertical="top"/>
      <protection hidden="1"/>
    </xf>
    <xf numFmtId="186" fontId="7" fillId="0" borderId="10" xfId="225" applyNumberFormat="1" applyFont="1" applyFill="1" applyBorder="1" applyAlignment="1" applyProtection="1">
      <alignment horizontal="right" vertical="top"/>
      <protection hidden="1"/>
    </xf>
    <xf numFmtId="186" fontId="8" fillId="0" borderId="19" xfId="226" applyNumberFormat="1" applyFont="1" applyFill="1" applyBorder="1" applyAlignment="1" applyProtection="1">
      <alignment horizontal="right" vertical="top"/>
      <protection hidden="1"/>
    </xf>
    <xf numFmtId="186" fontId="7" fillId="0" borderId="10" xfId="227" applyNumberFormat="1" applyFont="1" applyFill="1" applyBorder="1" applyAlignment="1" applyProtection="1">
      <alignment horizontal="right" vertical="top"/>
      <protection hidden="1"/>
    </xf>
    <xf numFmtId="186" fontId="7" fillId="0" borderId="10" xfId="228" applyNumberFormat="1" applyFont="1" applyFill="1" applyBorder="1" applyAlignment="1" applyProtection="1">
      <alignment horizontal="right" vertical="top"/>
      <protection hidden="1"/>
    </xf>
    <xf numFmtId="186" fontId="7" fillId="0" borderId="10" xfId="229" applyNumberFormat="1" applyFont="1" applyFill="1" applyBorder="1" applyAlignment="1" applyProtection="1">
      <alignment horizontal="right" vertical="top"/>
      <protection hidden="1"/>
    </xf>
    <xf numFmtId="186" fontId="7" fillId="0" borderId="10" xfId="231" applyNumberFormat="1" applyFont="1" applyFill="1" applyBorder="1" applyAlignment="1" applyProtection="1">
      <alignment horizontal="right" vertical="top"/>
      <protection hidden="1"/>
    </xf>
    <xf numFmtId="186" fontId="7" fillId="0" borderId="10" xfId="232" applyNumberFormat="1" applyFont="1" applyFill="1" applyBorder="1" applyAlignment="1" applyProtection="1">
      <alignment horizontal="right" vertical="top"/>
      <protection hidden="1"/>
    </xf>
    <xf numFmtId="186" fontId="7" fillId="0" borderId="10" xfId="233" applyNumberFormat="1" applyFont="1" applyFill="1" applyBorder="1" applyAlignment="1" applyProtection="1">
      <alignment horizontal="right" vertical="top"/>
      <protection hidden="1"/>
    </xf>
    <xf numFmtId="186" fontId="7" fillId="0" borderId="10" xfId="234" applyNumberFormat="1" applyFont="1" applyFill="1" applyBorder="1" applyAlignment="1" applyProtection="1">
      <alignment horizontal="right" vertical="top"/>
      <protection hidden="1"/>
    </xf>
    <xf numFmtId="186" fontId="7" fillId="0" borderId="10" xfId="235" applyNumberFormat="1" applyFont="1" applyFill="1" applyBorder="1" applyAlignment="1" applyProtection="1">
      <alignment horizontal="right" vertical="top"/>
      <protection hidden="1"/>
    </xf>
    <xf numFmtId="186" fontId="7" fillId="0" borderId="10" xfId="236" applyNumberFormat="1" applyFont="1" applyFill="1" applyBorder="1" applyAlignment="1" applyProtection="1">
      <alignment horizontal="right" vertical="top"/>
      <protection hidden="1"/>
    </xf>
    <xf numFmtId="186" fontId="8" fillId="0" borderId="19" xfId="218" applyNumberFormat="1" applyFont="1" applyFill="1" applyBorder="1" applyAlignment="1" applyProtection="1">
      <alignment horizontal="right" vertical="top"/>
      <protection hidden="1"/>
    </xf>
    <xf numFmtId="186" fontId="7" fillId="0" borderId="10" xfId="237" applyNumberFormat="1" applyFont="1" applyFill="1" applyBorder="1" applyAlignment="1" applyProtection="1">
      <alignment horizontal="right" vertical="top"/>
      <protection hidden="1"/>
    </xf>
    <xf numFmtId="186" fontId="7" fillId="0" borderId="10" xfId="238" applyNumberFormat="1" applyFont="1" applyFill="1" applyBorder="1" applyAlignment="1" applyProtection="1">
      <alignment horizontal="right" vertical="top"/>
      <protection hidden="1"/>
    </xf>
    <xf numFmtId="186" fontId="7" fillId="0" borderId="10" xfId="239" applyNumberFormat="1" applyFont="1" applyFill="1" applyBorder="1" applyAlignment="1" applyProtection="1">
      <alignment horizontal="right" vertical="top"/>
      <protection hidden="1"/>
    </xf>
    <xf numFmtId="186" fontId="8" fillId="0" borderId="19" xfId="246" applyNumberFormat="1" applyFont="1" applyFill="1" applyBorder="1" applyAlignment="1" applyProtection="1">
      <alignment horizontal="right" vertical="top"/>
      <protection hidden="1"/>
    </xf>
    <xf numFmtId="186" fontId="8" fillId="0" borderId="19" xfId="242" applyNumberFormat="1" applyFont="1" applyFill="1" applyBorder="1" applyAlignment="1" applyProtection="1">
      <alignment horizontal="right" vertical="top"/>
      <protection hidden="1"/>
    </xf>
    <xf numFmtId="186" fontId="8" fillId="0" borderId="19" xfId="243" applyNumberFormat="1" applyFont="1" applyFill="1" applyBorder="1" applyAlignment="1" applyProtection="1">
      <alignment horizontal="right" vertical="top"/>
      <protection hidden="1"/>
    </xf>
    <xf numFmtId="186" fontId="7" fillId="0" borderId="10" xfId="244" applyNumberFormat="1" applyFont="1" applyFill="1" applyBorder="1" applyAlignment="1" applyProtection="1">
      <alignment horizontal="right" vertical="top"/>
      <protection hidden="1"/>
    </xf>
    <xf numFmtId="186" fontId="8" fillId="0" borderId="19" xfId="245" applyNumberFormat="1" applyFont="1" applyFill="1" applyBorder="1" applyAlignment="1" applyProtection="1">
      <alignment horizontal="right" vertical="top"/>
      <protection hidden="1"/>
    </xf>
    <xf numFmtId="186" fontId="7" fillId="0" borderId="10" xfId="247" applyNumberFormat="1" applyFont="1" applyFill="1" applyBorder="1" applyAlignment="1" applyProtection="1">
      <alignment horizontal="right" vertical="top"/>
      <protection hidden="1"/>
    </xf>
    <xf numFmtId="186" fontId="7" fillId="0" borderId="10" xfId="248" applyNumberFormat="1" applyFont="1" applyFill="1" applyBorder="1" applyAlignment="1" applyProtection="1">
      <alignment horizontal="right" vertical="top"/>
      <protection hidden="1"/>
    </xf>
    <xf numFmtId="186" fontId="7" fillId="0" borderId="10" xfId="249" applyNumberFormat="1" applyFont="1" applyFill="1" applyBorder="1" applyAlignment="1" applyProtection="1">
      <alignment horizontal="right" vertical="top"/>
      <protection hidden="1"/>
    </xf>
    <xf numFmtId="186" fontId="7" fillId="0" borderId="10" xfId="250" applyNumberFormat="1" applyFont="1" applyFill="1" applyBorder="1" applyAlignment="1" applyProtection="1">
      <alignment horizontal="right" vertical="top"/>
      <protection hidden="1"/>
    </xf>
    <xf numFmtId="186" fontId="7" fillId="0" borderId="10" xfId="251" applyNumberFormat="1" applyFont="1" applyFill="1" applyBorder="1" applyAlignment="1" applyProtection="1">
      <alignment horizontal="right" vertical="top"/>
      <protection hidden="1"/>
    </xf>
    <xf numFmtId="186" fontId="7" fillId="0" borderId="10" xfId="253" applyNumberFormat="1" applyFont="1" applyFill="1" applyBorder="1" applyAlignment="1" applyProtection="1">
      <alignment horizontal="right" vertical="top"/>
      <protection hidden="1"/>
    </xf>
    <xf numFmtId="186" fontId="7" fillId="0" borderId="10" xfId="254" applyNumberFormat="1" applyFont="1" applyFill="1" applyBorder="1" applyAlignment="1" applyProtection="1">
      <alignment horizontal="right" vertical="top"/>
      <protection hidden="1"/>
    </xf>
    <xf numFmtId="49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/>
    </xf>
    <xf numFmtId="4" fontId="68" fillId="0" borderId="10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left" vertical="top" wrapText="1"/>
    </xf>
    <xf numFmtId="49" fontId="16" fillId="32" borderId="13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>
      <alignment horizontal="center" vertical="top"/>
    </xf>
    <xf numFmtId="4" fontId="3" fillId="32" borderId="26" xfId="0" applyNumberFormat="1" applyFont="1" applyFill="1" applyBorder="1" applyAlignment="1">
      <alignment vertical="top"/>
    </xf>
    <xf numFmtId="49" fontId="40" fillId="0" borderId="27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 applyProtection="1">
      <alignment horizontal="center" vertical="top"/>
      <protection/>
    </xf>
    <xf numFmtId="4" fontId="40" fillId="0" borderId="20" xfId="0" applyNumberFormat="1" applyFont="1" applyBorder="1" applyAlignment="1">
      <alignment vertical="top"/>
    </xf>
    <xf numFmtId="49" fontId="41" fillId="0" borderId="27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 applyProtection="1">
      <alignment horizontal="center" vertical="top"/>
      <protection/>
    </xf>
    <xf numFmtId="4" fontId="41" fillId="0" borderId="20" xfId="0" applyNumberFormat="1" applyFont="1" applyBorder="1" applyAlignment="1">
      <alignment vertical="top"/>
    </xf>
    <xf numFmtId="49" fontId="34" fillId="0" borderId="27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27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7" xfId="0" applyFont="1" applyBorder="1" applyAlignment="1">
      <alignment wrapText="1"/>
    </xf>
    <xf numFmtId="0" fontId="42" fillId="0" borderId="27" xfId="0" applyFont="1" applyBorder="1" applyAlignment="1">
      <alignment wrapText="1"/>
    </xf>
    <xf numFmtId="49" fontId="42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27" xfId="0" applyFont="1" applyBorder="1" applyAlignment="1">
      <alignment/>
    </xf>
    <xf numFmtId="0" fontId="41" fillId="0" borderId="27" xfId="0" applyFont="1" applyBorder="1" applyAlignment="1">
      <alignment/>
    </xf>
    <xf numFmtId="0" fontId="36" fillId="0" borderId="27" xfId="0" applyFont="1" applyBorder="1" applyAlignment="1">
      <alignment/>
    </xf>
    <xf numFmtId="180" fontId="34" fillId="0" borderId="27" xfId="0" applyNumberFormat="1" applyFont="1" applyFill="1" applyBorder="1" applyAlignment="1">
      <alignment horizontal="left" vertical="center" wrapText="1"/>
    </xf>
    <xf numFmtId="4" fontId="41" fillId="0" borderId="2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3" fillId="32" borderId="27" xfId="0" applyNumberFormat="1" applyFont="1" applyFill="1" applyBorder="1" applyAlignment="1">
      <alignment horizontal="left" vertical="center" wrapText="1"/>
    </xf>
    <xf numFmtId="49" fontId="39" fillId="32" borderId="10" xfId="0" applyNumberFormat="1" applyFont="1" applyFill="1" applyBorder="1" applyAlignment="1" applyProtection="1">
      <alignment horizontal="center" vertical="center" wrapText="1"/>
      <protection/>
    </xf>
    <xf numFmtId="49" fontId="39" fillId="32" borderId="10" xfId="0" applyNumberFormat="1" applyFont="1" applyFill="1" applyBorder="1" applyAlignment="1" applyProtection="1">
      <alignment horizontal="center" vertical="top"/>
      <protection locked="0"/>
    </xf>
    <xf numFmtId="0" fontId="37" fillId="0" borderId="27" xfId="0" applyFont="1" applyBorder="1" applyAlignment="1">
      <alignment wrapText="1"/>
    </xf>
    <xf numFmtId="4" fontId="37" fillId="0" borderId="20" xfId="0" applyNumberFormat="1" applyFont="1" applyBorder="1" applyAlignment="1">
      <alignment vertical="top"/>
    </xf>
    <xf numFmtId="0" fontId="3" fillId="32" borderId="27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left" vertical="top" wrapText="1"/>
    </xf>
    <xf numFmtId="4" fontId="40" fillId="0" borderId="20" xfId="0" applyNumberFormat="1" applyFont="1" applyFill="1" applyBorder="1" applyAlignment="1">
      <alignment vertical="top"/>
    </xf>
    <xf numFmtId="4" fontId="41" fillId="0" borderId="20" xfId="0" applyNumberFormat="1" applyFont="1" applyFill="1" applyBorder="1" applyAlignment="1">
      <alignment vertical="top"/>
    </xf>
    <xf numFmtId="0" fontId="43" fillId="0" borderId="27" xfId="0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 applyProtection="1">
      <alignment horizontal="center" vertical="top"/>
      <protection/>
    </xf>
    <xf numFmtId="49" fontId="69" fillId="0" borderId="10" xfId="0" applyNumberFormat="1" applyFont="1" applyBorder="1" applyAlignment="1" applyProtection="1">
      <alignment horizontal="center" vertical="top"/>
      <protection locked="0"/>
    </xf>
    <xf numFmtId="0" fontId="43" fillId="0" borderId="27" xfId="0" applyFont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/>
    </xf>
    <xf numFmtId="0" fontId="54" fillId="0" borderId="27" xfId="0" applyFont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/>
    </xf>
    <xf numFmtId="49" fontId="44" fillId="0" borderId="10" xfId="0" applyNumberFormat="1" applyFont="1" applyFill="1" applyBorder="1" applyAlignment="1" applyProtection="1">
      <alignment horizontal="center" vertical="top"/>
      <protection locked="0"/>
    </xf>
    <xf numFmtId="4" fontId="44" fillId="0" borderId="20" xfId="0" applyNumberFormat="1" applyFont="1" applyBorder="1" applyAlignment="1">
      <alignment vertical="top"/>
    </xf>
    <xf numFmtId="0" fontId="37" fillId="0" borderId="27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49" fontId="37" fillId="0" borderId="27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 applyProtection="1">
      <alignment horizontal="center" vertical="top"/>
      <protection/>
    </xf>
    <xf numFmtId="4" fontId="40" fillId="0" borderId="10" xfId="0" applyNumberFormat="1" applyFont="1" applyFill="1" applyBorder="1" applyAlignment="1">
      <alignment horizontal="right" vertical="center"/>
    </xf>
    <xf numFmtId="4" fontId="41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4" fontId="40" fillId="0" borderId="2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49" fontId="36" fillId="0" borderId="10" xfId="0" applyNumberFormat="1" applyFont="1" applyFill="1" applyBorder="1" applyAlignment="1" applyProtection="1">
      <alignment horizontal="center" vertical="top"/>
      <protection/>
    </xf>
    <xf numFmtId="4" fontId="37" fillId="0" borderId="20" xfId="0" applyNumberFormat="1" applyFont="1" applyFill="1" applyBorder="1" applyAlignment="1">
      <alignment vertical="top"/>
    </xf>
    <xf numFmtId="0" fontId="41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184" fontId="70" fillId="0" borderId="27" xfId="497" applyNumberFormat="1" applyFont="1" applyFill="1" applyBorder="1" applyAlignment="1" applyProtection="1">
      <alignment horizontal="left" vertical="top" wrapText="1"/>
      <protection hidden="1"/>
    </xf>
    <xf numFmtId="1" fontId="34" fillId="0" borderId="27" xfId="0" applyNumberFormat="1" applyFont="1" applyFill="1" applyBorder="1" applyAlignment="1">
      <alignment horizontal="left" vertical="center" wrapText="1"/>
    </xf>
    <xf numFmtId="0" fontId="41" fillId="0" borderId="27" xfId="0" applyNumberFormat="1" applyFont="1" applyBorder="1" applyAlignment="1">
      <alignment horizontal="left" vertical="top" wrapText="1"/>
    </xf>
    <xf numFmtId="0" fontId="39" fillId="32" borderId="27" xfId="0" applyFont="1" applyFill="1" applyBorder="1" applyAlignment="1">
      <alignment horizontal="left" vertical="top" wrapText="1"/>
    </xf>
    <xf numFmtId="49" fontId="39" fillId="32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 applyProtection="1">
      <alignment horizontal="center" vertical="top"/>
      <protection/>
    </xf>
    <xf numFmtId="49" fontId="39" fillId="32" borderId="10" xfId="0" applyNumberFormat="1" applyFont="1" applyFill="1" applyBorder="1" applyAlignment="1" applyProtection="1">
      <alignment horizontal="center" vertical="top"/>
      <protection/>
    </xf>
    <xf numFmtId="1" fontId="41" fillId="0" borderId="27" xfId="0" applyNumberFormat="1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center" wrapText="1"/>
    </xf>
    <xf numFmtId="4" fontId="34" fillId="0" borderId="20" xfId="0" applyNumberFormat="1" applyFont="1" applyFill="1" applyBorder="1" applyAlignment="1">
      <alignment vertical="top"/>
    </xf>
    <xf numFmtId="0" fontId="34" fillId="0" borderId="10" xfId="0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vertical="top"/>
    </xf>
    <xf numFmtId="1" fontId="41" fillId="0" borderId="34" xfId="0" applyNumberFormat="1" applyFont="1" applyFill="1" applyBorder="1" applyAlignment="1">
      <alignment horizontal="left" vertical="center" wrapText="1"/>
    </xf>
    <xf numFmtId="49" fontId="35" fillId="0" borderId="23" xfId="0" applyNumberFormat="1" applyFont="1" applyFill="1" applyBorder="1" applyAlignment="1" applyProtection="1">
      <alignment horizontal="center" vertical="center" wrapText="1"/>
      <protection/>
    </xf>
    <xf numFmtId="49" fontId="41" fillId="0" borderId="23" xfId="0" applyNumberFormat="1" applyFont="1" applyFill="1" applyBorder="1" applyAlignment="1">
      <alignment horizontal="center" wrapText="1"/>
    </xf>
    <xf numFmtId="49" fontId="41" fillId="0" borderId="23" xfId="0" applyNumberFormat="1" applyFont="1" applyFill="1" applyBorder="1" applyAlignment="1" applyProtection="1">
      <alignment horizontal="center" vertical="top"/>
      <protection locked="0"/>
    </xf>
    <xf numFmtId="4" fontId="41" fillId="0" borderId="35" xfId="0" applyNumberFormat="1" applyFont="1" applyBorder="1" applyAlignment="1">
      <alignment vertical="top"/>
    </xf>
    <xf numFmtId="0" fontId="34" fillId="0" borderId="28" xfId="0" applyFont="1" applyFill="1" applyBorder="1" applyAlignment="1">
      <alignment horizontal="left" vertical="top" wrapText="1"/>
    </xf>
    <xf numFmtId="49" fontId="34" fillId="0" borderId="29" xfId="0" applyNumberFormat="1" applyFont="1" applyFill="1" applyBorder="1" applyAlignment="1" applyProtection="1">
      <alignment horizontal="center" vertical="top"/>
      <protection/>
    </xf>
    <xf numFmtId="49" fontId="34" fillId="0" borderId="29" xfId="0" applyNumberFormat="1" applyFont="1" applyFill="1" applyBorder="1" applyAlignment="1" applyProtection="1">
      <alignment horizontal="center" vertical="top"/>
      <protection locked="0"/>
    </xf>
    <xf numFmtId="49" fontId="34" fillId="0" borderId="29" xfId="0" applyNumberFormat="1" applyFont="1" applyFill="1" applyBorder="1" applyAlignment="1">
      <alignment horizontal="center" wrapText="1"/>
    </xf>
    <xf numFmtId="4" fontId="34" fillId="0" borderId="36" xfId="0" applyNumberFormat="1" applyFont="1" applyFill="1" applyBorder="1" applyAlignment="1">
      <alignment vertical="top"/>
    </xf>
    <xf numFmtId="0" fontId="39" fillId="32" borderId="37" xfId="0" applyFont="1" applyFill="1" applyBorder="1" applyAlignment="1" applyProtection="1">
      <alignment horizontal="right" vertical="top" wrapText="1"/>
      <protection/>
    </xf>
    <xf numFmtId="49" fontId="39" fillId="32" borderId="38" xfId="0" applyNumberFormat="1" applyFont="1" applyFill="1" applyBorder="1" applyAlignment="1">
      <alignment horizontal="left" vertical="top"/>
    </xf>
    <xf numFmtId="49" fontId="39" fillId="32" borderId="38" xfId="0" applyNumberFormat="1" applyFont="1" applyFill="1" applyBorder="1" applyAlignment="1">
      <alignment horizontal="center" vertical="top"/>
    </xf>
    <xf numFmtId="4" fontId="34" fillId="0" borderId="19" xfId="0" applyNumberFormat="1" applyFont="1" applyFill="1" applyBorder="1" applyAlignment="1">
      <alignment vertical="top"/>
    </xf>
    <xf numFmtId="4" fontId="71" fillId="0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27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wrapText="1"/>
    </xf>
    <xf numFmtId="0" fontId="43" fillId="0" borderId="27" xfId="0" applyFont="1" applyFill="1" applyBorder="1" applyAlignment="1">
      <alignment horizontal="left" vertical="top" wrapText="1"/>
    </xf>
    <xf numFmtId="4" fontId="72" fillId="0" borderId="10" xfId="0" applyNumberFormat="1" applyFont="1" applyFill="1" applyBorder="1" applyAlignment="1">
      <alignment vertical="top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9" fillId="33" borderId="10" xfId="0" applyNumberFormat="1" applyFont="1" applyFill="1" applyBorder="1" applyAlignment="1" applyProtection="1">
      <alignment horizontal="center" vertical="top"/>
      <protection locked="0"/>
    </xf>
    <xf numFmtId="49" fontId="39" fillId="33" borderId="10" xfId="0" applyNumberFormat="1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left" vertical="top" wrapText="1"/>
    </xf>
    <xf numFmtId="49" fontId="3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9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/>
    </xf>
    <xf numFmtId="4" fontId="27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9" fontId="74" fillId="0" borderId="27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49" fontId="74" fillId="0" borderId="10" xfId="0" applyNumberFormat="1" applyFont="1" applyFill="1" applyBorder="1" applyAlignment="1" applyProtection="1">
      <alignment horizontal="center" vertical="top"/>
      <protection/>
    </xf>
    <xf numFmtId="49" fontId="74" fillId="0" borderId="10" xfId="0" applyNumberFormat="1" applyFont="1" applyBorder="1" applyAlignment="1" applyProtection="1">
      <alignment horizontal="center" vertical="top"/>
      <protection locked="0"/>
    </xf>
    <xf numFmtId="4" fontId="74" fillId="0" borderId="20" xfId="0" applyNumberFormat="1" applyFont="1" applyBorder="1" applyAlignment="1">
      <alignment vertical="top"/>
    </xf>
    <xf numFmtId="4" fontId="34" fillId="0" borderId="20" xfId="0" applyNumberFormat="1" applyFont="1" applyFill="1" applyBorder="1" applyAlignment="1">
      <alignment horizontal="right" vertical="top" wrapText="1"/>
    </xf>
    <xf numFmtId="4" fontId="110" fillId="0" borderId="20" xfId="0" applyNumberFormat="1" applyFont="1" applyBorder="1" applyAlignment="1">
      <alignment vertical="top"/>
    </xf>
    <xf numFmtId="4" fontId="110" fillId="0" borderId="19" xfId="0" applyNumberFormat="1" applyFont="1" applyFill="1" applyBorder="1" applyAlignment="1">
      <alignment vertical="top"/>
    </xf>
    <xf numFmtId="4" fontId="110" fillId="0" borderId="19" xfId="0" applyNumberFormat="1" applyFont="1" applyBorder="1" applyAlignment="1">
      <alignment vertical="top"/>
    </xf>
    <xf numFmtId="4" fontId="111" fillId="0" borderId="20" xfId="0" applyNumberFormat="1" applyFont="1" applyBorder="1" applyAlignment="1">
      <alignment vertical="top"/>
    </xf>
    <xf numFmtId="4" fontId="111" fillId="0" borderId="19" xfId="0" applyNumberFormat="1" applyFont="1" applyFill="1" applyBorder="1" applyAlignment="1">
      <alignment horizontal="right" vertical="center"/>
    </xf>
    <xf numFmtId="4" fontId="111" fillId="0" borderId="19" xfId="0" applyNumberFormat="1" applyFont="1" applyBorder="1" applyAlignment="1">
      <alignment vertical="top"/>
    </xf>
    <xf numFmtId="4" fontId="112" fillId="0" borderId="20" xfId="0" applyNumberFormat="1" applyFont="1" applyBorder="1" applyAlignment="1">
      <alignment vertical="top"/>
    </xf>
    <xf numFmtId="4" fontId="34" fillId="0" borderId="31" xfId="0" applyNumberFormat="1" applyFont="1" applyBorder="1" applyAlignment="1">
      <alignment vertical="top"/>
    </xf>
    <xf numFmtId="4" fontId="34" fillId="0" borderId="39" xfId="0" applyNumberFormat="1" applyFont="1" applyBorder="1" applyAlignment="1">
      <alignment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/>
    </xf>
    <xf numFmtId="0" fontId="27" fillId="0" borderId="38" xfId="0" applyFont="1" applyBorder="1" applyAlignment="1">
      <alignment/>
    </xf>
    <xf numFmtId="49" fontId="3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55" fillId="0" borderId="4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 applyProtection="1">
      <alignment horizontal="center" vertical="center" wrapText="1"/>
      <protection/>
    </xf>
    <xf numFmtId="0" fontId="38" fillId="0" borderId="45" xfId="0" applyFont="1" applyFill="1" applyBorder="1" applyAlignment="1" applyProtection="1">
      <alignment horizontal="center" vertical="center" wrapText="1"/>
      <protection/>
    </xf>
    <xf numFmtId="0" fontId="38" fillId="0" borderId="46" xfId="0" applyFont="1" applyFill="1" applyBorder="1" applyAlignment="1" applyProtection="1">
      <alignment horizontal="center" vertical="center" wrapText="1"/>
      <protection/>
    </xf>
    <xf numFmtId="49" fontId="38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56" fillId="0" borderId="0" xfId="0" applyFont="1" applyAlignment="1">
      <alignment horizontal="center"/>
    </xf>
  </cellXfs>
  <cellStyles count="4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7" xfId="120"/>
    <cellStyle name="Обычный 18" xfId="121"/>
    <cellStyle name="Обычный 19" xfId="122"/>
    <cellStyle name="Обычный 2" xfId="123"/>
    <cellStyle name="Обычный 2 10" xfId="124"/>
    <cellStyle name="Обычный 2 100" xfId="125"/>
    <cellStyle name="Обычный 2 101" xfId="126"/>
    <cellStyle name="Обычный 2 102" xfId="127"/>
    <cellStyle name="Обычный 2 103" xfId="128"/>
    <cellStyle name="Обычный 2 104" xfId="129"/>
    <cellStyle name="Обычный 2 105" xfId="130"/>
    <cellStyle name="Обычный 2 106" xfId="131"/>
    <cellStyle name="Обычный 2 107" xfId="132"/>
    <cellStyle name="Обычный 2 108" xfId="133"/>
    <cellStyle name="Обычный 2 109" xfId="134"/>
    <cellStyle name="Обычный 2 11" xfId="135"/>
    <cellStyle name="Обычный 2 110" xfId="136"/>
    <cellStyle name="Обычный 2 111" xfId="137"/>
    <cellStyle name="Обычный 2 112" xfId="138"/>
    <cellStyle name="Обычный 2 113" xfId="139"/>
    <cellStyle name="Обычный 2 114" xfId="140"/>
    <cellStyle name="Обычный 2 115" xfId="141"/>
    <cellStyle name="Обычный 2 116" xfId="142"/>
    <cellStyle name="Обычный 2 117" xfId="143"/>
    <cellStyle name="Обычный 2 118" xfId="144"/>
    <cellStyle name="Обычный 2 119" xfId="145"/>
    <cellStyle name="Обычный 2 12" xfId="146"/>
    <cellStyle name="Обычный 2 12 10" xfId="147"/>
    <cellStyle name="Обычный 2 12 11" xfId="148"/>
    <cellStyle name="Обычный 2 12 12" xfId="149"/>
    <cellStyle name="Обычный 2 12 13" xfId="150"/>
    <cellStyle name="Обычный 2 12 14" xfId="151"/>
    <cellStyle name="Обычный 2 12 15" xfId="152"/>
    <cellStyle name="Обычный 2 12 16" xfId="153"/>
    <cellStyle name="Обычный 2 12 17" xfId="154"/>
    <cellStyle name="Обычный 2 12 18" xfId="155"/>
    <cellStyle name="Обычный 2 12 19" xfId="156"/>
    <cellStyle name="Обычный 2 12 2" xfId="157"/>
    <cellStyle name="Обычный 2 12 20" xfId="158"/>
    <cellStyle name="Обычный 2 12 21" xfId="159"/>
    <cellStyle name="Обычный 2 12 22" xfId="160"/>
    <cellStyle name="Обычный 2 12 23" xfId="161"/>
    <cellStyle name="Обычный 2 12 24" xfId="162"/>
    <cellStyle name="Обычный 2 12 25" xfId="163"/>
    <cellStyle name="Обычный 2 12 26" xfId="164"/>
    <cellStyle name="Обычный 2 12 27" xfId="165"/>
    <cellStyle name="Обычный 2 12 28" xfId="166"/>
    <cellStyle name="Обычный 2 12 29" xfId="167"/>
    <cellStyle name="Обычный 2 12 3" xfId="168"/>
    <cellStyle name="Обычный 2 12 30" xfId="169"/>
    <cellStyle name="Обычный 2 12 4" xfId="170"/>
    <cellStyle name="Обычный 2 12 5" xfId="171"/>
    <cellStyle name="Обычный 2 12 6" xfId="172"/>
    <cellStyle name="Обычный 2 12 7" xfId="173"/>
    <cellStyle name="Обычный 2 12 8" xfId="174"/>
    <cellStyle name="Обычный 2 12 9" xfId="175"/>
    <cellStyle name="Обычный 2 120" xfId="176"/>
    <cellStyle name="Обычный 2 121" xfId="177"/>
    <cellStyle name="Обычный 2 122" xfId="178"/>
    <cellStyle name="Обычный 2 123" xfId="179"/>
    <cellStyle name="Обычный 2 124" xfId="180"/>
    <cellStyle name="Обычный 2 125" xfId="181"/>
    <cellStyle name="Обычный 2 126" xfId="182"/>
    <cellStyle name="Обычный 2 127" xfId="183"/>
    <cellStyle name="Обычный 2 128" xfId="184"/>
    <cellStyle name="Обычный 2 129" xfId="185"/>
    <cellStyle name="Обычный 2 13" xfId="186"/>
    <cellStyle name="Обычный 2 130" xfId="187"/>
    <cellStyle name="Обычный 2 131" xfId="188"/>
    <cellStyle name="Обычный 2 132" xfId="189"/>
    <cellStyle name="Обычный 2 133" xfId="190"/>
    <cellStyle name="Обычный 2 134" xfId="191"/>
    <cellStyle name="Обычный 2 135" xfId="192"/>
    <cellStyle name="Обычный 2 136" xfId="193"/>
    <cellStyle name="Обычный 2 137" xfId="194"/>
    <cellStyle name="Обычный 2 138" xfId="195"/>
    <cellStyle name="Обычный 2 139" xfId="196"/>
    <cellStyle name="Обычный 2 14" xfId="197"/>
    <cellStyle name="Обычный 2 140" xfId="198"/>
    <cellStyle name="Обычный 2 141" xfId="199"/>
    <cellStyle name="Обычный 2 142" xfId="200"/>
    <cellStyle name="Обычный 2 143" xfId="201"/>
    <cellStyle name="Обычный 2 144" xfId="202"/>
    <cellStyle name="Обычный 2 145" xfId="203"/>
    <cellStyle name="Обычный 2 146" xfId="204"/>
    <cellStyle name="Обычный 2 147" xfId="205"/>
    <cellStyle name="Обычный 2 148" xfId="206"/>
    <cellStyle name="Обычный 2 149" xfId="207"/>
    <cellStyle name="Обычный 2 15" xfId="208"/>
    <cellStyle name="Обычный 2 150" xfId="209"/>
    <cellStyle name="Обычный 2 151" xfId="210"/>
    <cellStyle name="Обычный 2 152" xfId="211"/>
    <cellStyle name="Обычный 2 153" xfId="212"/>
    <cellStyle name="Обычный 2 154" xfId="213"/>
    <cellStyle name="Обычный 2 155" xfId="214"/>
    <cellStyle name="Обычный 2 156" xfId="215"/>
    <cellStyle name="Обычный 2 157" xfId="216"/>
    <cellStyle name="Обычный 2 158" xfId="217"/>
    <cellStyle name="Обычный 2 159" xfId="218"/>
    <cellStyle name="Обычный 2 16" xfId="219"/>
    <cellStyle name="Обычный 2 160" xfId="220"/>
    <cellStyle name="Обычный 2 161" xfId="221"/>
    <cellStyle name="Обычный 2 162" xfId="222"/>
    <cellStyle name="Обычный 2 163" xfId="223"/>
    <cellStyle name="Обычный 2 164" xfId="224"/>
    <cellStyle name="Обычный 2 165" xfId="225"/>
    <cellStyle name="Обычный 2 166" xfId="226"/>
    <cellStyle name="Обычный 2 167" xfId="227"/>
    <cellStyle name="Обычный 2 168" xfId="228"/>
    <cellStyle name="Обычный 2 169" xfId="229"/>
    <cellStyle name="Обычный 2 17" xfId="230"/>
    <cellStyle name="Обычный 2 170" xfId="231"/>
    <cellStyle name="Обычный 2 171" xfId="232"/>
    <cellStyle name="Обычный 2 172" xfId="233"/>
    <cellStyle name="Обычный 2 173" xfId="234"/>
    <cellStyle name="Обычный 2 174" xfId="235"/>
    <cellStyle name="Обычный 2 175" xfId="236"/>
    <cellStyle name="Обычный 2 176" xfId="237"/>
    <cellStyle name="Обычный 2 177" xfId="238"/>
    <cellStyle name="Обычный 2 178" xfId="239"/>
    <cellStyle name="Обычный 2 179" xfId="240"/>
    <cellStyle name="Обычный 2 18" xfId="241"/>
    <cellStyle name="Обычный 2 180" xfId="242"/>
    <cellStyle name="Обычный 2 181" xfId="243"/>
    <cellStyle name="Обычный 2 182" xfId="244"/>
    <cellStyle name="Обычный 2 183" xfId="245"/>
    <cellStyle name="Обычный 2 184" xfId="246"/>
    <cellStyle name="Обычный 2 185" xfId="247"/>
    <cellStyle name="Обычный 2 186" xfId="248"/>
    <cellStyle name="Обычный 2 187" xfId="249"/>
    <cellStyle name="Обычный 2 188" xfId="250"/>
    <cellStyle name="Обычный 2 189" xfId="251"/>
    <cellStyle name="Обычный 2 19" xfId="252"/>
    <cellStyle name="Обычный 2 190" xfId="253"/>
    <cellStyle name="Обычный 2 191" xfId="254"/>
    <cellStyle name="Обычный 2 2" xfId="255"/>
    <cellStyle name="Обычный 2 2 10" xfId="256"/>
    <cellStyle name="Обычный 2 2 11" xfId="257"/>
    <cellStyle name="Обычный 2 2 12" xfId="258"/>
    <cellStyle name="Обычный 2 2 13" xfId="259"/>
    <cellStyle name="Обычный 2 2 14" xfId="260"/>
    <cellStyle name="Обычный 2 2 15" xfId="261"/>
    <cellStyle name="Обычный 2 2 16" xfId="262"/>
    <cellStyle name="Обычный 2 2 17" xfId="263"/>
    <cellStyle name="Обычный 2 2 18" xfId="264"/>
    <cellStyle name="Обычный 2 2 19" xfId="265"/>
    <cellStyle name="Обычный 2 2 2" xfId="266"/>
    <cellStyle name="Обычный 2 2 20" xfId="267"/>
    <cellStyle name="Обычный 2 2 21" xfId="268"/>
    <cellStyle name="Обычный 2 2 22" xfId="269"/>
    <cellStyle name="Обычный 2 2 23" xfId="270"/>
    <cellStyle name="Обычный 2 2 24" xfId="271"/>
    <cellStyle name="Обычный 2 2 25" xfId="272"/>
    <cellStyle name="Обычный 2 2 26" xfId="273"/>
    <cellStyle name="Обычный 2 2 27" xfId="274"/>
    <cellStyle name="Обычный 2 2 28" xfId="275"/>
    <cellStyle name="Обычный 2 2 29" xfId="276"/>
    <cellStyle name="Обычный 2 2 3" xfId="277"/>
    <cellStyle name="Обычный 2 2 30" xfId="278"/>
    <cellStyle name="Обычный 2 2 31" xfId="279"/>
    <cellStyle name="Обычный 2 2 32" xfId="280"/>
    <cellStyle name="Обычный 2 2 33" xfId="281"/>
    <cellStyle name="Обычный 2 2 4" xfId="282"/>
    <cellStyle name="Обычный 2 2 5" xfId="283"/>
    <cellStyle name="Обычный 2 2 6" xfId="284"/>
    <cellStyle name="Обычный 2 2 7" xfId="285"/>
    <cellStyle name="Обычный 2 2 8" xfId="286"/>
    <cellStyle name="Обычный 2 2 9" xfId="287"/>
    <cellStyle name="Обычный 2 20" xfId="288"/>
    <cellStyle name="Обычный 2 21" xfId="289"/>
    <cellStyle name="Обычный 2 22" xfId="290"/>
    <cellStyle name="Обычный 2 23" xfId="291"/>
    <cellStyle name="Обычный 2 24" xfId="292"/>
    <cellStyle name="Обычный 2 25" xfId="293"/>
    <cellStyle name="Обычный 2 26" xfId="294"/>
    <cellStyle name="Обычный 2 27" xfId="295"/>
    <cellStyle name="Обычный 2 28" xfId="296"/>
    <cellStyle name="Обычный 2 29" xfId="297"/>
    <cellStyle name="Обычный 2 3" xfId="298"/>
    <cellStyle name="Обычный 2 30" xfId="299"/>
    <cellStyle name="Обычный 2 31" xfId="300"/>
    <cellStyle name="Обычный 2 32" xfId="301"/>
    <cellStyle name="Обычный 2 33" xfId="302"/>
    <cellStyle name="Обычный 2 34" xfId="303"/>
    <cellStyle name="Обычный 2 35" xfId="304"/>
    <cellStyle name="Обычный 2 36" xfId="305"/>
    <cellStyle name="Обычный 2 37" xfId="306"/>
    <cellStyle name="Обычный 2 38" xfId="307"/>
    <cellStyle name="Обычный 2 39" xfId="308"/>
    <cellStyle name="Обычный 2 4" xfId="309"/>
    <cellStyle name="Обычный 2 40" xfId="310"/>
    <cellStyle name="Обычный 2 41" xfId="311"/>
    <cellStyle name="Обычный 2 42" xfId="312"/>
    <cellStyle name="Обычный 2 43" xfId="313"/>
    <cellStyle name="Обычный 2 44" xfId="314"/>
    <cellStyle name="Обычный 2 45" xfId="315"/>
    <cellStyle name="Обычный 2 46" xfId="316"/>
    <cellStyle name="Обычный 2 47" xfId="317"/>
    <cellStyle name="Обычный 2 48" xfId="318"/>
    <cellStyle name="Обычный 2 49" xfId="319"/>
    <cellStyle name="Обычный 2 5" xfId="320"/>
    <cellStyle name="Обычный 2 50" xfId="321"/>
    <cellStyle name="Обычный 2 51" xfId="322"/>
    <cellStyle name="Обычный 2 52" xfId="323"/>
    <cellStyle name="Обычный 2 53" xfId="324"/>
    <cellStyle name="Обычный 2 54" xfId="325"/>
    <cellStyle name="Обычный 2 55" xfId="326"/>
    <cellStyle name="Обычный 2 56" xfId="327"/>
    <cellStyle name="Обычный 2 57" xfId="328"/>
    <cellStyle name="Обычный 2 58" xfId="329"/>
    <cellStyle name="Обычный 2 59" xfId="330"/>
    <cellStyle name="Обычный 2 6" xfId="331"/>
    <cellStyle name="Обычный 2 60" xfId="332"/>
    <cellStyle name="Обычный 2 61" xfId="333"/>
    <cellStyle name="Обычный 2 62" xfId="334"/>
    <cellStyle name="Обычный 2 63" xfId="335"/>
    <cellStyle name="Обычный 2 64" xfId="336"/>
    <cellStyle name="Обычный 2 65" xfId="337"/>
    <cellStyle name="Обычный 2 66" xfId="338"/>
    <cellStyle name="Обычный 2 67" xfId="339"/>
    <cellStyle name="Обычный 2 68" xfId="340"/>
    <cellStyle name="Обычный 2 69" xfId="341"/>
    <cellStyle name="Обычный 2 7" xfId="342"/>
    <cellStyle name="Обычный 2 70" xfId="343"/>
    <cellStyle name="Обычный 2 71" xfId="344"/>
    <cellStyle name="Обычный 2 72" xfId="345"/>
    <cellStyle name="Обычный 2 73" xfId="346"/>
    <cellStyle name="Обычный 2 74" xfId="347"/>
    <cellStyle name="Обычный 2 75" xfId="348"/>
    <cellStyle name="Обычный 2 76" xfId="349"/>
    <cellStyle name="Обычный 2 77" xfId="350"/>
    <cellStyle name="Обычный 2 78" xfId="351"/>
    <cellStyle name="Обычный 2 79" xfId="352"/>
    <cellStyle name="Обычный 2 8" xfId="353"/>
    <cellStyle name="Обычный 2 80" xfId="354"/>
    <cellStyle name="Обычный 2 81" xfId="355"/>
    <cellStyle name="Обычный 2 82" xfId="356"/>
    <cellStyle name="Обычный 2 83" xfId="357"/>
    <cellStyle name="Обычный 2 84" xfId="358"/>
    <cellStyle name="Обычный 2 85" xfId="359"/>
    <cellStyle name="Обычный 2 86" xfId="360"/>
    <cellStyle name="Обычный 2 87" xfId="361"/>
    <cellStyle name="Обычный 2 88" xfId="362"/>
    <cellStyle name="Обычный 2 89" xfId="363"/>
    <cellStyle name="Обычный 2 9" xfId="364"/>
    <cellStyle name="Обычный 2 90" xfId="365"/>
    <cellStyle name="Обычный 2 91" xfId="366"/>
    <cellStyle name="Обычный 2 92" xfId="367"/>
    <cellStyle name="Обычный 2 93" xfId="368"/>
    <cellStyle name="Обычный 2 94" xfId="369"/>
    <cellStyle name="Обычный 2 95" xfId="370"/>
    <cellStyle name="Обычный 2 96" xfId="371"/>
    <cellStyle name="Обычный 2 97" xfId="372"/>
    <cellStyle name="Обычный 2 98" xfId="373"/>
    <cellStyle name="Обычный 2 99" xfId="374"/>
    <cellStyle name="Обычный 20" xfId="375"/>
    <cellStyle name="Обычный 21" xfId="376"/>
    <cellStyle name="Обычный 22" xfId="377"/>
    <cellStyle name="Обычный 23" xfId="378"/>
    <cellStyle name="Обычный 24" xfId="379"/>
    <cellStyle name="Обычный 25" xfId="380"/>
    <cellStyle name="Обычный 26" xfId="381"/>
    <cellStyle name="Обычный 27" xfId="382"/>
    <cellStyle name="Обычный 28" xfId="383"/>
    <cellStyle name="Обычный 29" xfId="384"/>
    <cellStyle name="Обычный 3" xfId="385"/>
    <cellStyle name="Обычный 3 10" xfId="386"/>
    <cellStyle name="Обычный 3 11" xfId="387"/>
    <cellStyle name="Обычный 3 12" xfId="388"/>
    <cellStyle name="Обычный 3 13" xfId="389"/>
    <cellStyle name="Обычный 3 14" xfId="390"/>
    <cellStyle name="Обычный 3 15" xfId="391"/>
    <cellStyle name="Обычный 3 16" xfId="392"/>
    <cellStyle name="Обычный 3 17" xfId="393"/>
    <cellStyle name="Обычный 3 18" xfId="394"/>
    <cellStyle name="Обычный 3 19" xfId="395"/>
    <cellStyle name="Обычный 3 2" xfId="396"/>
    <cellStyle name="Обычный 3 20" xfId="397"/>
    <cellStyle name="Обычный 3 21" xfId="398"/>
    <cellStyle name="Обычный 3 22" xfId="399"/>
    <cellStyle name="Обычный 3 23" xfId="400"/>
    <cellStyle name="Обычный 3 24" xfId="401"/>
    <cellStyle name="Обычный 3 25" xfId="402"/>
    <cellStyle name="Обычный 3 26" xfId="403"/>
    <cellStyle name="Обычный 3 27" xfId="404"/>
    <cellStyle name="Обычный 3 28" xfId="405"/>
    <cellStyle name="Обычный 3 29" xfId="406"/>
    <cellStyle name="Обычный 3 3" xfId="407"/>
    <cellStyle name="Обычный 3 30" xfId="408"/>
    <cellStyle name="Обычный 3 31" xfId="409"/>
    <cellStyle name="Обычный 3 32" xfId="410"/>
    <cellStyle name="Обычный 3 33" xfId="411"/>
    <cellStyle name="Обычный 3 4" xfId="412"/>
    <cellStyle name="Обычный 3 5" xfId="413"/>
    <cellStyle name="Обычный 3 6" xfId="414"/>
    <cellStyle name="Обычный 3 7" xfId="415"/>
    <cellStyle name="Обычный 3 8" xfId="416"/>
    <cellStyle name="Обычный 3 9" xfId="417"/>
    <cellStyle name="Обычный 30" xfId="418"/>
    <cellStyle name="Обычный 31" xfId="419"/>
    <cellStyle name="Обычный 32" xfId="420"/>
    <cellStyle name="Обычный 33" xfId="421"/>
    <cellStyle name="Обычный 34" xfId="422"/>
    <cellStyle name="Обычный 35" xfId="423"/>
    <cellStyle name="Обычный 36" xfId="424"/>
    <cellStyle name="Обычный 37" xfId="425"/>
    <cellStyle name="Обычный 38" xfId="426"/>
    <cellStyle name="Обычный 39" xfId="427"/>
    <cellStyle name="Обычный 4" xfId="428"/>
    <cellStyle name="Обычный 40" xfId="429"/>
    <cellStyle name="Обычный 41" xfId="430"/>
    <cellStyle name="Обычный 42" xfId="431"/>
    <cellStyle name="Обычный 43" xfId="432"/>
    <cellStyle name="Обычный 44" xfId="433"/>
    <cellStyle name="Обычный 45" xfId="434"/>
    <cellStyle name="Обычный 46" xfId="435"/>
    <cellStyle name="Обычный 47" xfId="436"/>
    <cellStyle name="Обычный 48" xfId="437"/>
    <cellStyle name="Обычный 49" xfId="438"/>
    <cellStyle name="Обычный 5" xfId="439"/>
    <cellStyle name="Обычный 50" xfId="440"/>
    <cellStyle name="Обычный 51" xfId="441"/>
    <cellStyle name="Обычный 52" xfId="442"/>
    <cellStyle name="Обычный 53" xfId="443"/>
    <cellStyle name="Обычный 54" xfId="444"/>
    <cellStyle name="Обычный 55" xfId="445"/>
    <cellStyle name="Обычный 56" xfId="446"/>
    <cellStyle name="Обычный 57" xfId="447"/>
    <cellStyle name="Обычный 58" xfId="448"/>
    <cellStyle name="Обычный 59" xfId="449"/>
    <cellStyle name="Обычный 6" xfId="450"/>
    <cellStyle name="Обычный 60" xfId="451"/>
    <cellStyle name="Обычный 61" xfId="452"/>
    <cellStyle name="Обычный 62" xfId="453"/>
    <cellStyle name="Обычный 63" xfId="454"/>
    <cellStyle name="Обычный 64" xfId="455"/>
    <cellStyle name="Обычный 65" xfId="456"/>
    <cellStyle name="Обычный 66" xfId="457"/>
    <cellStyle name="Обычный 67" xfId="458"/>
    <cellStyle name="Обычный 68" xfId="459"/>
    <cellStyle name="Обычный 69" xfId="460"/>
    <cellStyle name="Обычный 7" xfId="461"/>
    <cellStyle name="Обычный 70" xfId="462"/>
    <cellStyle name="Обычный 71" xfId="463"/>
    <cellStyle name="Обычный 72" xfId="464"/>
    <cellStyle name="Обычный 73" xfId="465"/>
    <cellStyle name="Обычный 74" xfId="466"/>
    <cellStyle name="Обычный 75" xfId="467"/>
    <cellStyle name="Обычный 76" xfId="468"/>
    <cellStyle name="Обычный 77" xfId="469"/>
    <cellStyle name="Обычный 78" xfId="470"/>
    <cellStyle name="Обычный 79" xfId="471"/>
    <cellStyle name="Обычный 8" xfId="472"/>
    <cellStyle name="Обычный 80" xfId="473"/>
    <cellStyle name="Обычный 81" xfId="474"/>
    <cellStyle name="Обычный 82" xfId="475"/>
    <cellStyle name="Обычный 83" xfId="476"/>
    <cellStyle name="Обычный 84" xfId="477"/>
    <cellStyle name="Обычный 85" xfId="478"/>
    <cellStyle name="Обычный 86" xfId="479"/>
    <cellStyle name="Обычный 87" xfId="480"/>
    <cellStyle name="Обычный 88" xfId="481"/>
    <cellStyle name="Обычный 89" xfId="482"/>
    <cellStyle name="Обычный 9" xfId="483"/>
    <cellStyle name="Обычный 90" xfId="484"/>
    <cellStyle name="Обычный 91" xfId="485"/>
    <cellStyle name="Обычный 92" xfId="486"/>
    <cellStyle name="Обычный 93" xfId="487"/>
    <cellStyle name="Обычный 94" xfId="488"/>
    <cellStyle name="Обычный 95" xfId="489"/>
    <cellStyle name="Обычный 96" xfId="490"/>
    <cellStyle name="Обычный 97" xfId="491"/>
    <cellStyle name="Обычный 98" xfId="492"/>
    <cellStyle name="Обычный 99" xfId="493"/>
    <cellStyle name="Обычный_tmp" xfId="494"/>
    <cellStyle name="Обычный_tmp_дох" xfId="495"/>
    <cellStyle name="Обычный_tmp_Пояснительная" xfId="496"/>
    <cellStyle name="Обычный_Tmp1" xfId="497"/>
    <cellStyle name="Обычный_прил7-8" xfId="498"/>
    <cellStyle name="Followed Hyperlink" xfId="499"/>
    <cellStyle name="Плохой" xfId="500"/>
    <cellStyle name="Пояснение" xfId="501"/>
    <cellStyle name="Примечание" xfId="502"/>
    <cellStyle name="Percent" xfId="503"/>
    <cellStyle name="Связанная ячейка" xfId="504"/>
    <cellStyle name="Текст предупреждения" xfId="505"/>
    <cellStyle name="Comma" xfId="506"/>
    <cellStyle name="Comma [0]" xfId="507"/>
    <cellStyle name="Хороший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tabSelected="1" view="pageBreakPreview" zoomScale="75" zoomScaleSheetLayoutView="75" zoomScalePageLayoutView="0" workbookViewId="0" topLeftCell="A1">
      <selection activeCell="T120" sqref="T120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/>
      <c r="I1"/>
      <c r="J1"/>
      <c r="K1"/>
      <c r="L1" t="s">
        <v>531</v>
      </c>
    </row>
    <row r="2" spans="3:21" ht="39.75" customHeight="1">
      <c r="C2" s="5"/>
      <c r="F2"/>
      <c r="I2"/>
      <c r="J2"/>
      <c r="K2"/>
      <c r="L2" s="533" t="s">
        <v>367</v>
      </c>
      <c r="M2" s="533"/>
      <c r="N2" s="533"/>
      <c r="O2" s="533"/>
      <c r="P2" s="533"/>
      <c r="Q2" s="533"/>
      <c r="R2" s="533"/>
      <c r="S2" s="533"/>
      <c r="T2" s="533"/>
      <c r="U2" s="533"/>
    </row>
    <row r="3" spans="8:12" ht="15.75">
      <c r="H3"/>
      <c r="I3"/>
      <c r="J3"/>
      <c r="K3"/>
      <c r="L3"/>
    </row>
    <row r="4" spans="1:19" ht="16.5" customHeight="1">
      <c r="A4" s="528" t="s">
        <v>368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122</v>
      </c>
      <c r="M5" s="9"/>
      <c r="N5" s="9"/>
      <c r="O5" s="9"/>
      <c r="P5" s="9"/>
      <c r="Q5" s="9"/>
      <c r="R5" s="9"/>
      <c r="S5" s="9" t="s">
        <v>421</v>
      </c>
    </row>
    <row r="6" spans="1:21" s="10" customFormat="1" ht="42.75" customHeight="1">
      <c r="A6" s="531"/>
      <c r="B6" s="76"/>
      <c r="C6" s="529" t="s">
        <v>422</v>
      </c>
      <c r="D6" s="523" t="s">
        <v>423</v>
      </c>
      <c r="E6" s="524"/>
      <c r="F6" s="524"/>
      <c r="G6" s="524"/>
      <c r="H6" s="524"/>
      <c r="I6" s="524"/>
      <c r="J6" s="524"/>
      <c r="K6" s="525"/>
      <c r="L6" s="526" t="s">
        <v>273</v>
      </c>
      <c r="M6" s="526" t="s">
        <v>424</v>
      </c>
      <c r="N6" s="526" t="s">
        <v>425</v>
      </c>
      <c r="O6" s="526" t="s">
        <v>426</v>
      </c>
      <c r="P6" s="526" t="s">
        <v>427</v>
      </c>
      <c r="Q6" s="526" t="s">
        <v>428</v>
      </c>
      <c r="R6" s="526"/>
      <c r="S6" s="526" t="s">
        <v>429</v>
      </c>
      <c r="T6" s="526" t="s">
        <v>274</v>
      </c>
      <c r="U6" s="526" t="s">
        <v>532</v>
      </c>
    </row>
    <row r="7" spans="1:21" s="10" customFormat="1" ht="110.25">
      <c r="A7" s="532"/>
      <c r="B7" s="77"/>
      <c r="C7" s="530"/>
      <c r="D7" s="108" t="s">
        <v>430</v>
      </c>
      <c r="E7" s="108" t="s">
        <v>431</v>
      </c>
      <c r="F7" s="108" t="s">
        <v>432</v>
      </c>
      <c r="G7" s="108" t="s">
        <v>433</v>
      </c>
      <c r="H7" s="108" t="s">
        <v>434</v>
      </c>
      <c r="I7" s="108" t="s">
        <v>435</v>
      </c>
      <c r="J7" s="108" t="s">
        <v>436</v>
      </c>
      <c r="K7" s="108" t="s">
        <v>437</v>
      </c>
      <c r="L7" s="527"/>
      <c r="M7" s="527"/>
      <c r="N7" s="527"/>
      <c r="O7" s="527"/>
      <c r="P7" s="527"/>
      <c r="Q7" s="527"/>
      <c r="R7" s="527"/>
      <c r="S7" s="527"/>
      <c r="T7" s="527"/>
      <c r="U7" s="527"/>
    </row>
    <row r="8" spans="1:21" s="12" customFormat="1" ht="18.75" customHeight="1">
      <c r="A8" s="78" t="s">
        <v>275</v>
      </c>
      <c r="B8" s="78"/>
      <c r="C8" s="134" t="s">
        <v>438</v>
      </c>
      <c r="D8" s="135" t="s">
        <v>439</v>
      </c>
      <c r="E8" s="135">
        <v>1</v>
      </c>
      <c r="F8" s="135" t="s">
        <v>440</v>
      </c>
      <c r="G8" s="136" t="s">
        <v>440</v>
      </c>
      <c r="H8" s="136" t="s">
        <v>439</v>
      </c>
      <c r="I8" s="136" t="s">
        <v>440</v>
      </c>
      <c r="J8" s="136" t="s">
        <v>441</v>
      </c>
      <c r="K8" s="136" t="s">
        <v>439</v>
      </c>
      <c r="L8" s="246">
        <f>L9+L15+L24+L29+L42+L48+L51+L61+L85</f>
        <v>111449000</v>
      </c>
      <c r="M8" s="79" t="e">
        <f>M9+M15+#REF!+M22+#REF!+M31+M42+M49+#REF!+M57+#REF!+M73</f>
        <v>#REF!</v>
      </c>
      <c r="N8" s="79" t="e">
        <f>N9+N15+#REF!+N22+#REF!+N31+N42+N49+#REF!+N57+#REF!+N73</f>
        <v>#REF!</v>
      </c>
      <c r="O8" s="79" t="e">
        <f>O9+O15+#REF!+O22+#REF!+O31+O42+#REF!+O57+#REF!</f>
        <v>#REF!</v>
      </c>
      <c r="P8" s="79" t="e">
        <f>P9+P15+#REF!+P22+#REF!+P31+P42+P49+#REF!+P57+#REF!+P73</f>
        <v>#REF!</v>
      </c>
      <c r="Q8" s="79" t="e">
        <f>Q9+Q15+#REF!+Q22+#REF!+Q31+Q42+Q49+#REF!+Q57+#REF!+Q73</f>
        <v>#REF!</v>
      </c>
      <c r="R8" s="79" t="e">
        <f>R9+R15+#REF!+R22+#REF!+R31+R42+R49+#REF!+R57+#REF!+R73</f>
        <v>#REF!</v>
      </c>
      <c r="S8" s="80" t="e">
        <f>#REF!=SUM(L8:R8)</f>
        <v>#REF!</v>
      </c>
      <c r="T8" s="125">
        <f>T9+T15+T24+T29+T42+T48+T51+T61+T85</f>
        <v>25065495.720000003</v>
      </c>
      <c r="U8" s="297">
        <f aca="true" t="shared" si="0" ref="U8:U74">T8/L8*100</f>
        <v>22.490552378217842</v>
      </c>
    </row>
    <row r="9" spans="1:21" s="14" customFormat="1" ht="18.75" customHeight="1">
      <c r="A9" s="81" t="s">
        <v>276</v>
      </c>
      <c r="B9" s="81"/>
      <c r="C9" s="109" t="s">
        <v>442</v>
      </c>
      <c r="D9" s="137" t="s">
        <v>439</v>
      </c>
      <c r="E9" s="137">
        <v>1</v>
      </c>
      <c r="F9" s="137" t="s">
        <v>71</v>
      </c>
      <c r="G9" s="110" t="s">
        <v>440</v>
      </c>
      <c r="H9" s="110" t="s">
        <v>439</v>
      </c>
      <c r="I9" s="110" t="s">
        <v>440</v>
      </c>
      <c r="J9" s="110" t="s">
        <v>441</v>
      </c>
      <c r="K9" s="110" t="s">
        <v>439</v>
      </c>
      <c r="L9" s="247">
        <f>L10</f>
        <v>73712000</v>
      </c>
      <c r="M9" s="82" t="e">
        <f aca="true" t="shared" si="1" ref="M9:R9">M10</f>
        <v>#REF!</v>
      </c>
      <c r="N9" s="82" t="e">
        <f t="shared" si="1"/>
        <v>#REF!</v>
      </c>
      <c r="O9" s="82" t="e">
        <f t="shared" si="1"/>
        <v>#REF!</v>
      </c>
      <c r="P9" s="82" t="e">
        <f t="shared" si="1"/>
        <v>#REF!</v>
      </c>
      <c r="Q9" s="82" t="e">
        <f t="shared" si="1"/>
        <v>#REF!</v>
      </c>
      <c r="R9" s="83" t="e">
        <f t="shared" si="1"/>
        <v>#REF!</v>
      </c>
      <c r="S9" s="83" t="e">
        <f>#REF!=SUM(L9:R9)</f>
        <v>#REF!</v>
      </c>
      <c r="T9" s="13">
        <f>T10</f>
        <v>17453783.76</v>
      </c>
      <c r="U9" s="300">
        <f t="shared" si="0"/>
        <v>23.67834784024311</v>
      </c>
    </row>
    <row r="10" spans="1:21" s="17" customFormat="1" ht="19.5" customHeight="1">
      <c r="A10" s="15" t="s">
        <v>277</v>
      </c>
      <c r="B10" s="15"/>
      <c r="C10" s="103" t="s">
        <v>443</v>
      </c>
      <c r="D10" s="104" t="s">
        <v>439</v>
      </c>
      <c r="E10" s="111">
        <v>1</v>
      </c>
      <c r="F10" s="111" t="s">
        <v>71</v>
      </c>
      <c r="G10" s="104" t="s">
        <v>78</v>
      </c>
      <c r="H10" s="104" t="s">
        <v>439</v>
      </c>
      <c r="I10" s="104" t="s">
        <v>71</v>
      </c>
      <c r="J10" s="104" t="s">
        <v>441</v>
      </c>
      <c r="K10" s="104" t="s">
        <v>444</v>
      </c>
      <c r="L10" s="248">
        <f>L11+L12+L13+L14</f>
        <v>73712000</v>
      </c>
      <c r="M10" s="85" t="e">
        <f>#REF!+M12+#REF!+#REF!</f>
        <v>#REF!</v>
      </c>
      <c r="N10" s="85" t="e">
        <f>#REF!+N12+#REF!+#REF!</f>
        <v>#REF!</v>
      </c>
      <c r="O10" s="85" t="e">
        <f>#REF!+O12+#REF!+#REF!</f>
        <v>#REF!</v>
      </c>
      <c r="P10" s="85" t="e">
        <f>#REF!+P12+#REF!+#REF!</f>
        <v>#REF!</v>
      </c>
      <c r="Q10" s="85" t="e">
        <f>#REF!+Q12+#REF!+#REF!</f>
        <v>#REF!</v>
      </c>
      <c r="R10" s="86" t="e">
        <f>#REF!+R12+#REF!+#REF!</f>
        <v>#REF!</v>
      </c>
      <c r="S10" s="86" t="e">
        <f>#REF!=SUM(L10:R10)</f>
        <v>#REF!</v>
      </c>
      <c r="T10" s="16">
        <f>T11+T12+T13+T14</f>
        <v>17453783.76</v>
      </c>
      <c r="U10" s="301">
        <f t="shared" si="0"/>
        <v>23.67834784024311</v>
      </c>
    </row>
    <row r="11" spans="1:21" s="17" customFormat="1" ht="64.5" customHeight="1">
      <c r="A11" s="18"/>
      <c r="B11" s="15"/>
      <c r="C11" s="233" t="s">
        <v>445</v>
      </c>
      <c r="D11" s="113" t="s">
        <v>439</v>
      </c>
      <c r="E11" s="113" t="s">
        <v>446</v>
      </c>
      <c r="F11" s="113" t="s">
        <v>71</v>
      </c>
      <c r="G11" s="113" t="s">
        <v>78</v>
      </c>
      <c r="H11" s="113" t="s">
        <v>447</v>
      </c>
      <c r="I11" s="113" t="s">
        <v>71</v>
      </c>
      <c r="J11" s="113" t="s">
        <v>441</v>
      </c>
      <c r="K11" s="113" t="s">
        <v>444</v>
      </c>
      <c r="L11" s="249">
        <f>78212000-5000000</f>
        <v>73212000</v>
      </c>
      <c r="M11" s="72"/>
      <c r="N11" s="72"/>
      <c r="O11" s="72"/>
      <c r="P11" s="72"/>
      <c r="Q11" s="72"/>
      <c r="R11" s="73"/>
      <c r="S11" s="73"/>
      <c r="T11" s="371">
        <v>17393627.11</v>
      </c>
      <c r="U11" s="11">
        <f t="shared" si="0"/>
        <v>23.757890933180352</v>
      </c>
    </row>
    <row r="12" spans="1:21" ht="86.25" customHeight="1">
      <c r="A12" s="18"/>
      <c r="B12" s="87"/>
      <c r="C12" s="233" t="s">
        <v>448</v>
      </c>
      <c r="D12" s="106" t="s">
        <v>439</v>
      </c>
      <c r="E12" s="139">
        <v>1</v>
      </c>
      <c r="F12" s="139" t="s">
        <v>71</v>
      </c>
      <c r="G12" s="106" t="s">
        <v>78</v>
      </c>
      <c r="H12" s="106" t="s">
        <v>449</v>
      </c>
      <c r="I12" s="106" t="s">
        <v>71</v>
      </c>
      <c r="J12" s="106" t="s">
        <v>441</v>
      </c>
      <c r="K12" s="106" t="s">
        <v>444</v>
      </c>
      <c r="L12" s="249">
        <v>100000</v>
      </c>
      <c r="M12" s="74">
        <f aca="true" t="shared" si="2" ref="M12:R12">SUM(M13:M14)</f>
        <v>10201</v>
      </c>
      <c r="N12" s="74">
        <f t="shared" si="2"/>
        <v>1327</v>
      </c>
      <c r="O12" s="74">
        <f t="shared" si="2"/>
        <v>1996</v>
      </c>
      <c r="P12" s="74">
        <f t="shared" si="2"/>
        <v>1647</v>
      </c>
      <c r="Q12" s="74">
        <f t="shared" si="2"/>
        <v>262</v>
      </c>
      <c r="R12" s="75">
        <f t="shared" si="2"/>
        <v>0</v>
      </c>
      <c r="S12" s="75" t="e">
        <f>#REF!=SUM(L12:R12)</f>
        <v>#REF!</v>
      </c>
      <c r="T12" s="371">
        <v>-1056.48</v>
      </c>
      <c r="U12" s="11">
        <f t="shared" si="0"/>
        <v>-1.05648</v>
      </c>
    </row>
    <row r="13" spans="1:21" ht="37.5" customHeight="1">
      <c r="A13" s="18"/>
      <c r="B13" s="87"/>
      <c r="C13" s="233" t="s">
        <v>450</v>
      </c>
      <c r="D13" s="106" t="s">
        <v>439</v>
      </c>
      <c r="E13" s="139">
        <v>1</v>
      </c>
      <c r="F13" s="139" t="s">
        <v>71</v>
      </c>
      <c r="G13" s="106" t="s">
        <v>78</v>
      </c>
      <c r="H13" s="106" t="s">
        <v>451</v>
      </c>
      <c r="I13" s="106" t="s">
        <v>71</v>
      </c>
      <c r="J13" s="106" t="s">
        <v>441</v>
      </c>
      <c r="K13" s="106" t="s">
        <v>444</v>
      </c>
      <c r="L13" s="249">
        <v>280000</v>
      </c>
      <c r="M13" s="74">
        <v>10201</v>
      </c>
      <c r="N13" s="74">
        <v>1327</v>
      </c>
      <c r="O13" s="74">
        <v>1996</v>
      </c>
      <c r="P13" s="74">
        <v>1647</v>
      </c>
      <c r="Q13" s="74">
        <v>262</v>
      </c>
      <c r="R13" s="75">
        <v>0</v>
      </c>
      <c r="S13" s="75" t="e">
        <f>#REF!=SUM(L13:R13)</f>
        <v>#REF!</v>
      </c>
      <c r="T13" s="371">
        <v>18356.37</v>
      </c>
      <c r="U13" s="11">
        <f t="shared" si="0"/>
        <v>6.555846428571428</v>
      </c>
    </row>
    <row r="14" spans="1:21" ht="69" customHeight="1">
      <c r="A14" s="18"/>
      <c r="B14" s="87"/>
      <c r="C14" s="138" t="s">
        <v>452</v>
      </c>
      <c r="D14" s="106" t="s">
        <v>439</v>
      </c>
      <c r="E14" s="139">
        <v>1</v>
      </c>
      <c r="F14" s="139" t="s">
        <v>71</v>
      </c>
      <c r="G14" s="106" t="s">
        <v>78</v>
      </c>
      <c r="H14" s="106" t="s">
        <v>453</v>
      </c>
      <c r="I14" s="106" t="s">
        <v>71</v>
      </c>
      <c r="J14" s="106" t="s">
        <v>441</v>
      </c>
      <c r="K14" s="106" t="s">
        <v>444</v>
      </c>
      <c r="L14" s="249">
        <v>120000</v>
      </c>
      <c r="M14" s="74"/>
      <c r="N14" s="74"/>
      <c r="O14" s="74"/>
      <c r="P14" s="74"/>
      <c r="Q14" s="74"/>
      <c r="R14" s="75"/>
      <c r="S14" s="75" t="e">
        <f>#REF!=SUM(L14:R14)</f>
        <v>#REF!</v>
      </c>
      <c r="T14" s="371">
        <v>42856.76</v>
      </c>
      <c r="U14" s="11">
        <f t="shared" si="0"/>
        <v>35.71396666666667</v>
      </c>
    </row>
    <row r="15" spans="1:21" s="17" customFormat="1" ht="18" customHeight="1">
      <c r="A15" s="81" t="s">
        <v>278</v>
      </c>
      <c r="B15" s="81"/>
      <c r="C15" s="333" t="s">
        <v>454</v>
      </c>
      <c r="D15" s="334" t="s">
        <v>439</v>
      </c>
      <c r="E15" s="335" t="s">
        <v>446</v>
      </c>
      <c r="F15" s="335" t="s">
        <v>77</v>
      </c>
      <c r="G15" s="335" t="s">
        <v>440</v>
      </c>
      <c r="H15" s="335" t="s">
        <v>439</v>
      </c>
      <c r="I15" s="335" t="s">
        <v>440</v>
      </c>
      <c r="J15" s="335" t="s">
        <v>441</v>
      </c>
      <c r="K15" s="335" t="s">
        <v>439</v>
      </c>
      <c r="L15" s="336">
        <f>L16+L19+L22</f>
        <v>6560000</v>
      </c>
      <c r="M15" s="337">
        <f aca="true" t="shared" si="3" ref="M15:R15">M16</f>
        <v>0</v>
      </c>
      <c r="N15" s="337">
        <f t="shared" si="3"/>
        <v>0</v>
      </c>
      <c r="O15" s="337">
        <f t="shared" si="3"/>
        <v>0</v>
      </c>
      <c r="P15" s="337">
        <f t="shared" si="3"/>
        <v>0</v>
      </c>
      <c r="Q15" s="337">
        <f t="shared" si="3"/>
        <v>0</v>
      </c>
      <c r="R15" s="338">
        <f t="shared" si="3"/>
        <v>0</v>
      </c>
      <c r="S15" s="338" t="e">
        <f>#REF!=SUM(L15:R15)</f>
        <v>#REF!</v>
      </c>
      <c r="T15" s="13">
        <f>T16+T19+T22</f>
        <v>1582651.7999999998</v>
      </c>
      <c r="U15" s="300">
        <f t="shared" si="0"/>
        <v>24.12578963414634</v>
      </c>
    </row>
    <row r="16" spans="1:21" s="17" customFormat="1" ht="18.75" customHeight="1">
      <c r="A16" s="15" t="s">
        <v>279</v>
      </c>
      <c r="B16" s="15"/>
      <c r="C16" s="103" t="s">
        <v>455</v>
      </c>
      <c r="D16" s="104" t="s">
        <v>439</v>
      </c>
      <c r="E16" s="104" t="s">
        <v>446</v>
      </c>
      <c r="F16" s="104" t="s">
        <v>77</v>
      </c>
      <c r="G16" s="104" t="s">
        <v>78</v>
      </c>
      <c r="H16" s="104" t="s">
        <v>439</v>
      </c>
      <c r="I16" s="104" t="s">
        <v>78</v>
      </c>
      <c r="J16" s="104" t="s">
        <v>441</v>
      </c>
      <c r="K16" s="104" t="s">
        <v>444</v>
      </c>
      <c r="L16" s="248">
        <f>L17+L18</f>
        <v>6000000</v>
      </c>
      <c r="M16" s="85"/>
      <c r="N16" s="85"/>
      <c r="O16" s="85"/>
      <c r="P16" s="85"/>
      <c r="Q16" s="85"/>
      <c r="R16" s="86"/>
      <c r="S16" s="86" t="e">
        <f>#REF!=SUM(L16:R16)</f>
        <v>#REF!</v>
      </c>
      <c r="T16" s="16">
        <f>T17+T18</f>
        <v>1460415.2999999998</v>
      </c>
      <c r="U16" s="313">
        <f t="shared" si="0"/>
        <v>24.340254999999996</v>
      </c>
    </row>
    <row r="17" spans="1:21" ht="18.75" customHeight="1">
      <c r="A17" s="18"/>
      <c r="B17" s="15"/>
      <c r="C17" s="133" t="s">
        <v>455</v>
      </c>
      <c r="D17" s="113" t="s">
        <v>439</v>
      </c>
      <c r="E17" s="113" t="s">
        <v>446</v>
      </c>
      <c r="F17" s="113" t="s">
        <v>77</v>
      </c>
      <c r="G17" s="113" t="s">
        <v>78</v>
      </c>
      <c r="H17" s="113" t="s">
        <v>447</v>
      </c>
      <c r="I17" s="113" t="s">
        <v>78</v>
      </c>
      <c r="J17" s="113" t="s">
        <v>441</v>
      </c>
      <c r="K17" s="113" t="s">
        <v>444</v>
      </c>
      <c r="L17" s="19">
        <v>6000000</v>
      </c>
      <c r="M17" s="68"/>
      <c r="N17" s="68"/>
      <c r="O17" s="68"/>
      <c r="P17" s="68"/>
      <c r="Q17" s="68"/>
      <c r="R17" s="69"/>
      <c r="S17" s="69" t="e">
        <f>#REF!=SUM(L17:R17)</f>
        <v>#REF!</v>
      </c>
      <c r="T17" s="372">
        <v>1460055.91</v>
      </c>
      <c r="U17" s="11">
        <f t="shared" si="0"/>
        <v>24.334265166666665</v>
      </c>
    </row>
    <row r="18" spans="1:21" ht="30.75" customHeight="1">
      <c r="A18" s="18"/>
      <c r="B18" s="15"/>
      <c r="C18" s="133" t="s">
        <v>456</v>
      </c>
      <c r="D18" s="113" t="s">
        <v>439</v>
      </c>
      <c r="E18" s="113" t="s">
        <v>446</v>
      </c>
      <c r="F18" s="113" t="s">
        <v>77</v>
      </c>
      <c r="G18" s="113" t="s">
        <v>78</v>
      </c>
      <c r="H18" s="113" t="s">
        <v>449</v>
      </c>
      <c r="I18" s="113" t="s">
        <v>78</v>
      </c>
      <c r="J18" s="113" t="s">
        <v>441</v>
      </c>
      <c r="K18" s="113" t="s">
        <v>444</v>
      </c>
      <c r="L18" s="249"/>
      <c r="M18" s="68"/>
      <c r="N18" s="68"/>
      <c r="O18" s="68"/>
      <c r="P18" s="68"/>
      <c r="Q18" s="68"/>
      <c r="R18" s="69"/>
      <c r="S18" s="69"/>
      <c r="T18" s="372">
        <v>359.39</v>
      </c>
      <c r="U18" s="11"/>
    </row>
    <row r="19" spans="1:21" ht="24.75" customHeight="1">
      <c r="A19" s="15" t="s">
        <v>280</v>
      </c>
      <c r="B19" s="15"/>
      <c r="C19" s="103" t="s">
        <v>457</v>
      </c>
      <c r="D19" s="104" t="s">
        <v>439</v>
      </c>
      <c r="E19" s="104" t="s">
        <v>446</v>
      </c>
      <c r="F19" s="104" t="s">
        <v>77</v>
      </c>
      <c r="G19" s="104" t="s">
        <v>80</v>
      </c>
      <c r="H19" s="104" t="s">
        <v>439</v>
      </c>
      <c r="I19" s="104" t="s">
        <v>71</v>
      </c>
      <c r="J19" s="104" t="s">
        <v>441</v>
      </c>
      <c r="K19" s="104" t="s">
        <v>444</v>
      </c>
      <c r="L19" s="248">
        <f>L20+L21</f>
        <v>400000</v>
      </c>
      <c r="M19" s="85"/>
      <c r="N19" s="85"/>
      <c r="O19" s="85"/>
      <c r="P19" s="85"/>
      <c r="Q19" s="85"/>
      <c r="R19" s="86"/>
      <c r="S19" s="86"/>
      <c r="T19" s="16">
        <f>T20+T21</f>
        <v>372.5</v>
      </c>
      <c r="U19" s="11">
        <f t="shared" si="0"/>
        <v>0.093125</v>
      </c>
    </row>
    <row r="20" spans="1:21" ht="21" customHeight="1">
      <c r="A20" s="18"/>
      <c r="B20" s="81"/>
      <c r="C20" s="127" t="s">
        <v>281</v>
      </c>
      <c r="D20" s="113" t="s">
        <v>439</v>
      </c>
      <c r="E20" s="113" t="s">
        <v>446</v>
      </c>
      <c r="F20" s="113" t="s">
        <v>77</v>
      </c>
      <c r="G20" s="113" t="s">
        <v>80</v>
      </c>
      <c r="H20" s="113" t="s">
        <v>447</v>
      </c>
      <c r="I20" s="113" t="s">
        <v>71</v>
      </c>
      <c r="J20" s="113" t="s">
        <v>441</v>
      </c>
      <c r="K20" s="113" t="s">
        <v>444</v>
      </c>
      <c r="L20" s="249">
        <v>400000</v>
      </c>
      <c r="M20" s="85"/>
      <c r="N20" s="85"/>
      <c r="O20" s="85"/>
      <c r="P20" s="85"/>
      <c r="Q20" s="85"/>
      <c r="R20" s="86"/>
      <c r="S20" s="86"/>
      <c r="T20" s="373">
        <v>372.5</v>
      </c>
      <c r="U20" s="11">
        <f t="shared" si="0"/>
        <v>0.093125</v>
      </c>
    </row>
    <row r="21" spans="1:21" ht="33.75" customHeight="1">
      <c r="A21" s="18"/>
      <c r="B21" s="81"/>
      <c r="C21" s="127" t="s">
        <v>282</v>
      </c>
      <c r="D21" s="113" t="s">
        <v>439</v>
      </c>
      <c r="E21" s="113" t="s">
        <v>446</v>
      </c>
      <c r="F21" s="113" t="s">
        <v>77</v>
      </c>
      <c r="G21" s="113" t="s">
        <v>80</v>
      </c>
      <c r="H21" s="113" t="s">
        <v>449</v>
      </c>
      <c r="I21" s="113" t="s">
        <v>71</v>
      </c>
      <c r="J21" s="113" t="s">
        <v>441</v>
      </c>
      <c r="K21" s="113" t="s">
        <v>444</v>
      </c>
      <c r="L21" s="249"/>
      <c r="M21" s="85"/>
      <c r="N21" s="85"/>
      <c r="O21" s="85"/>
      <c r="P21" s="85"/>
      <c r="Q21" s="85"/>
      <c r="R21" s="86"/>
      <c r="S21" s="86"/>
      <c r="T21" s="19"/>
      <c r="U21" s="11"/>
    </row>
    <row r="22" spans="1:21" s="17" customFormat="1" ht="20.25" customHeight="1">
      <c r="A22" s="15" t="s">
        <v>283</v>
      </c>
      <c r="B22" s="15"/>
      <c r="C22" s="103" t="s">
        <v>458</v>
      </c>
      <c r="D22" s="104" t="s">
        <v>439</v>
      </c>
      <c r="E22" s="104" t="s">
        <v>446</v>
      </c>
      <c r="F22" s="104" t="s">
        <v>77</v>
      </c>
      <c r="G22" s="104" t="s">
        <v>81</v>
      </c>
      <c r="H22" s="104" t="s">
        <v>439</v>
      </c>
      <c r="I22" s="104" t="s">
        <v>78</v>
      </c>
      <c r="J22" s="104" t="s">
        <v>441</v>
      </c>
      <c r="K22" s="104" t="s">
        <v>444</v>
      </c>
      <c r="L22" s="248">
        <f>L23</f>
        <v>160000</v>
      </c>
      <c r="M22" s="82" t="e">
        <f>M24+#REF!+#REF!</f>
        <v>#REF!</v>
      </c>
      <c r="N22" s="82" t="e">
        <f>N24+#REF!+#REF!</f>
        <v>#REF!</v>
      </c>
      <c r="O22" s="82" t="e">
        <f>O24+#REF!+#REF!</f>
        <v>#REF!</v>
      </c>
      <c r="P22" s="82" t="e">
        <f>P24+#REF!+#REF!</f>
        <v>#REF!</v>
      </c>
      <c r="Q22" s="82" t="e">
        <f>Q24+#REF!+#REF!</f>
        <v>#REF!</v>
      </c>
      <c r="R22" s="83" t="e">
        <f>R24+#REF!+#REF!</f>
        <v>#REF!</v>
      </c>
      <c r="S22" s="83" t="e">
        <f>#REF!=SUM(L22:R22)</f>
        <v>#REF!</v>
      </c>
      <c r="T22" s="16">
        <f>T23</f>
        <v>121864</v>
      </c>
      <c r="U22" s="11">
        <f t="shared" si="0"/>
        <v>76.165</v>
      </c>
    </row>
    <row r="23" spans="1:21" ht="34.5" customHeight="1">
      <c r="A23" s="18"/>
      <c r="B23" s="90"/>
      <c r="C23" s="127" t="s">
        <v>284</v>
      </c>
      <c r="D23" s="113" t="s">
        <v>439</v>
      </c>
      <c r="E23" s="113" t="s">
        <v>446</v>
      </c>
      <c r="F23" s="113" t="s">
        <v>77</v>
      </c>
      <c r="G23" s="113" t="s">
        <v>81</v>
      </c>
      <c r="H23" s="113" t="s">
        <v>449</v>
      </c>
      <c r="I23" s="113" t="s">
        <v>78</v>
      </c>
      <c r="J23" s="113" t="s">
        <v>441</v>
      </c>
      <c r="K23" s="113" t="s">
        <v>444</v>
      </c>
      <c r="L23" s="250">
        <v>160000</v>
      </c>
      <c r="M23" s="82"/>
      <c r="N23" s="82"/>
      <c r="O23" s="82"/>
      <c r="P23" s="82"/>
      <c r="Q23" s="82"/>
      <c r="R23" s="83"/>
      <c r="S23" s="83"/>
      <c r="T23" s="374">
        <v>121864</v>
      </c>
      <c r="U23" s="11">
        <f t="shared" si="0"/>
        <v>76.165</v>
      </c>
    </row>
    <row r="24" spans="1:21" ht="21.75" customHeight="1">
      <c r="A24" s="81" t="s">
        <v>285</v>
      </c>
      <c r="B24" s="90"/>
      <c r="C24" s="109" t="s">
        <v>459</v>
      </c>
      <c r="D24" s="137" t="s">
        <v>439</v>
      </c>
      <c r="E24" s="110" t="s">
        <v>446</v>
      </c>
      <c r="F24" s="110" t="s">
        <v>73</v>
      </c>
      <c r="G24" s="110" t="s">
        <v>440</v>
      </c>
      <c r="H24" s="110" t="s">
        <v>439</v>
      </c>
      <c r="I24" s="110" t="s">
        <v>440</v>
      </c>
      <c r="J24" s="110" t="s">
        <v>441</v>
      </c>
      <c r="K24" s="110" t="s">
        <v>439</v>
      </c>
      <c r="L24" s="247">
        <f>L26+L27</f>
        <v>3000000</v>
      </c>
      <c r="M24" s="88"/>
      <c r="N24" s="88"/>
      <c r="O24" s="88"/>
      <c r="P24" s="88"/>
      <c r="Q24" s="88"/>
      <c r="R24" s="89"/>
      <c r="S24" s="89" t="e">
        <f>#REF!=SUM(L24:R24)</f>
        <v>#REF!</v>
      </c>
      <c r="T24" s="13">
        <f>T25</f>
        <v>-41980.69</v>
      </c>
      <c r="U24" s="300">
        <f t="shared" si="0"/>
        <v>-1.3993563333333334</v>
      </c>
    </row>
    <row r="25" spans="1:21" ht="36" customHeight="1">
      <c r="A25" s="15" t="s">
        <v>286</v>
      </c>
      <c r="B25" s="81"/>
      <c r="C25" s="140" t="s">
        <v>460</v>
      </c>
      <c r="D25" s="141" t="s">
        <v>439</v>
      </c>
      <c r="E25" s="141" t="s">
        <v>446</v>
      </c>
      <c r="F25" s="141" t="s">
        <v>73</v>
      </c>
      <c r="G25" s="141" t="s">
        <v>80</v>
      </c>
      <c r="H25" s="141" t="s">
        <v>439</v>
      </c>
      <c r="I25" s="141" t="s">
        <v>71</v>
      </c>
      <c r="J25" s="141" t="s">
        <v>441</v>
      </c>
      <c r="K25" s="141" t="s">
        <v>439</v>
      </c>
      <c r="L25" s="248">
        <f>L26</f>
        <v>3000000</v>
      </c>
      <c r="M25" s="88"/>
      <c r="N25" s="88"/>
      <c r="O25" s="88"/>
      <c r="P25" s="88"/>
      <c r="Q25" s="88"/>
      <c r="R25" s="89"/>
      <c r="S25" s="89"/>
      <c r="T25" s="16">
        <f>T26+T28</f>
        <v>-41980.69</v>
      </c>
      <c r="U25" s="313">
        <f t="shared" si="0"/>
        <v>-1.3993563333333334</v>
      </c>
    </row>
    <row r="26" spans="1:21" ht="36" customHeight="1">
      <c r="A26" s="15"/>
      <c r="B26" s="15"/>
      <c r="C26" s="234" t="s">
        <v>461</v>
      </c>
      <c r="D26" s="106" t="s">
        <v>439</v>
      </c>
      <c r="E26" s="106" t="s">
        <v>446</v>
      </c>
      <c r="F26" s="106" t="s">
        <v>73</v>
      </c>
      <c r="G26" s="106" t="s">
        <v>80</v>
      </c>
      <c r="H26" s="106" t="s">
        <v>447</v>
      </c>
      <c r="I26" s="106" t="s">
        <v>71</v>
      </c>
      <c r="J26" s="106" t="s">
        <v>441</v>
      </c>
      <c r="K26" s="106" t="s">
        <v>444</v>
      </c>
      <c r="L26" s="249">
        <v>3000000</v>
      </c>
      <c r="M26" s="88"/>
      <c r="N26" s="88"/>
      <c r="O26" s="88"/>
      <c r="P26" s="88"/>
      <c r="Q26" s="88"/>
      <c r="R26" s="89"/>
      <c r="S26" s="89"/>
      <c r="T26" s="375">
        <v>-41980.69</v>
      </c>
      <c r="U26" s="11">
        <f>T26/L26*100</f>
        <v>-1.3993563333333334</v>
      </c>
    </row>
    <row r="27" spans="1:21" ht="24.75" customHeight="1">
      <c r="A27" s="18"/>
      <c r="B27" s="87"/>
      <c r="C27" s="235" t="s">
        <v>287</v>
      </c>
      <c r="D27" s="104" t="s">
        <v>439</v>
      </c>
      <c r="E27" s="104" t="s">
        <v>446</v>
      </c>
      <c r="F27" s="104" t="s">
        <v>73</v>
      </c>
      <c r="G27" s="104" t="s">
        <v>72</v>
      </c>
      <c r="H27" s="104" t="s">
        <v>439</v>
      </c>
      <c r="I27" s="104" t="s">
        <v>71</v>
      </c>
      <c r="J27" s="104" t="s">
        <v>441</v>
      </c>
      <c r="K27" s="104" t="s">
        <v>439</v>
      </c>
      <c r="L27" s="248">
        <f>L28</f>
        <v>0</v>
      </c>
      <c r="M27" s="88"/>
      <c r="N27" s="88"/>
      <c r="O27" s="88"/>
      <c r="P27" s="88"/>
      <c r="Q27" s="88"/>
      <c r="R27" s="89"/>
      <c r="S27" s="89"/>
      <c r="T27" s="16">
        <f>T28</f>
        <v>0</v>
      </c>
      <c r="U27" s="11" t="e">
        <f>T27/L27*100</f>
        <v>#DIV/0!</v>
      </c>
    </row>
    <row r="28" spans="1:21" ht="27.75" customHeight="1">
      <c r="A28" s="18"/>
      <c r="B28" s="81"/>
      <c r="C28" s="236" t="s">
        <v>287</v>
      </c>
      <c r="D28" s="113" t="s">
        <v>439</v>
      </c>
      <c r="E28" s="113" t="s">
        <v>446</v>
      </c>
      <c r="F28" s="113" t="s">
        <v>73</v>
      </c>
      <c r="G28" s="113" t="s">
        <v>72</v>
      </c>
      <c r="H28" s="113" t="s">
        <v>159</v>
      </c>
      <c r="I28" s="113" t="s">
        <v>71</v>
      </c>
      <c r="J28" s="113" t="s">
        <v>441</v>
      </c>
      <c r="K28" s="113" t="s">
        <v>444</v>
      </c>
      <c r="L28" s="249">
        <v>0</v>
      </c>
      <c r="M28" s="88"/>
      <c r="N28" s="88"/>
      <c r="O28" s="88"/>
      <c r="P28" s="88"/>
      <c r="Q28" s="88"/>
      <c r="R28" s="89"/>
      <c r="S28" s="89"/>
      <c r="T28" s="170"/>
      <c r="U28" s="11" t="e">
        <f t="shared" si="0"/>
        <v>#DIV/0!</v>
      </c>
    </row>
    <row r="29" spans="1:21" s="17" customFormat="1" ht="39" customHeight="1">
      <c r="A29" s="81" t="s">
        <v>288</v>
      </c>
      <c r="B29" s="81"/>
      <c r="C29" s="109" t="s">
        <v>462</v>
      </c>
      <c r="D29" s="137" t="s">
        <v>439</v>
      </c>
      <c r="E29" s="110" t="s">
        <v>446</v>
      </c>
      <c r="F29" s="110" t="s">
        <v>101</v>
      </c>
      <c r="G29" s="110" t="s">
        <v>440</v>
      </c>
      <c r="H29" s="110" t="s">
        <v>439</v>
      </c>
      <c r="I29" s="110" t="s">
        <v>440</v>
      </c>
      <c r="J29" s="110" t="s">
        <v>441</v>
      </c>
      <c r="K29" s="110" t="s">
        <v>439</v>
      </c>
      <c r="L29" s="247">
        <f>L32+L30</f>
        <v>7800000</v>
      </c>
      <c r="M29" s="88"/>
      <c r="N29" s="88"/>
      <c r="O29" s="88"/>
      <c r="P29" s="88"/>
      <c r="Q29" s="88"/>
      <c r="R29" s="89"/>
      <c r="S29" s="89"/>
      <c r="T29" s="13">
        <f>T32+T30</f>
        <v>1242025.78</v>
      </c>
      <c r="U29" s="300">
        <f t="shared" si="0"/>
        <v>15.923407435897435</v>
      </c>
    </row>
    <row r="30" spans="1:21" s="17" customFormat="1" ht="36.75" customHeight="1">
      <c r="A30" s="91" t="s">
        <v>289</v>
      </c>
      <c r="B30" s="15"/>
      <c r="C30" s="118" t="s">
        <v>592</v>
      </c>
      <c r="D30" s="121" t="s">
        <v>439</v>
      </c>
      <c r="E30" s="121" t="s">
        <v>446</v>
      </c>
      <c r="F30" s="121" t="s">
        <v>101</v>
      </c>
      <c r="G30" s="121" t="s">
        <v>80</v>
      </c>
      <c r="H30" s="121" t="s">
        <v>439</v>
      </c>
      <c r="I30" s="121" t="s">
        <v>440</v>
      </c>
      <c r="J30" s="121" t="s">
        <v>441</v>
      </c>
      <c r="K30" s="121" t="s">
        <v>465</v>
      </c>
      <c r="L30" s="248">
        <f>L31</f>
        <v>700000</v>
      </c>
      <c r="M30" s="88"/>
      <c r="N30" s="88"/>
      <c r="O30" s="88"/>
      <c r="P30" s="88"/>
      <c r="Q30" s="88"/>
      <c r="R30" s="89"/>
      <c r="S30" s="89"/>
      <c r="T30" s="16">
        <f>T31</f>
        <v>0</v>
      </c>
      <c r="U30" s="313">
        <f t="shared" si="0"/>
        <v>0</v>
      </c>
    </row>
    <row r="31" spans="1:21" ht="36" customHeight="1">
      <c r="A31" s="18"/>
      <c r="B31" s="15"/>
      <c r="C31" s="144" t="s">
        <v>463</v>
      </c>
      <c r="D31" s="113" t="s">
        <v>439</v>
      </c>
      <c r="E31" s="113" t="s">
        <v>446</v>
      </c>
      <c r="F31" s="113" t="s">
        <v>101</v>
      </c>
      <c r="G31" s="113" t="s">
        <v>80</v>
      </c>
      <c r="H31" s="113" t="s">
        <v>464</v>
      </c>
      <c r="I31" s="113" t="s">
        <v>77</v>
      </c>
      <c r="J31" s="113" t="s">
        <v>441</v>
      </c>
      <c r="K31" s="113" t="s">
        <v>465</v>
      </c>
      <c r="L31" s="249">
        <v>700000</v>
      </c>
      <c r="M31" s="223" t="e">
        <f aca="true" t="shared" si="4" ref="M31:R31">M32</f>
        <v>#REF!</v>
      </c>
      <c r="N31" s="223" t="e">
        <f t="shared" si="4"/>
        <v>#REF!</v>
      </c>
      <c r="O31" s="223" t="e">
        <f t="shared" si="4"/>
        <v>#REF!</v>
      </c>
      <c r="P31" s="223" t="e">
        <f t="shared" si="4"/>
        <v>#REF!</v>
      </c>
      <c r="Q31" s="223" t="e">
        <f t="shared" si="4"/>
        <v>#REF!</v>
      </c>
      <c r="R31" s="223" t="e">
        <f t="shared" si="4"/>
        <v>#REF!</v>
      </c>
      <c r="S31" s="224" t="e">
        <f>#REF!=SUM(L31:R31)</f>
        <v>#REF!</v>
      </c>
      <c r="T31" s="321">
        <v>0</v>
      </c>
      <c r="U31" s="11">
        <f t="shared" si="0"/>
        <v>0</v>
      </c>
    </row>
    <row r="32" spans="1:21" ht="88.5" customHeight="1">
      <c r="A32" s="91" t="s">
        <v>290</v>
      </c>
      <c r="B32" s="87"/>
      <c r="C32" s="237" t="s">
        <v>291</v>
      </c>
      <c r="D32" s="111" t="s">
        <v>439</v>
      </c>
      <c r="E32" s="104" t="s">
        <v>446</v>
      </c>
      <c r="F32" s="104" t="s">
        <v>101</v>
      </c>
      <c r="G32" s="104" t="s">
        <v>77</v>
      </c>
      <c r="H32" s="104" t="s">
        <v>439</v>
      </c>
      <c r="I32" s="104" t="s">
        <v>440</v>
      </c>
      <c r="J32" s="104" t="s">
        <v>441</v>
      </c>
      <c r="K32" s="104" t="s">
        <v>465</v>
      </c>
      <c r="L32" s="16">
        <f>L33+L36+L38+L40</f>
        <v>7100000</v>
      </c>
      <c r="M32" s="70" t="e">
        <f>M33+#REF!</f>
        <v>#REF!</v>
      </c>
      <c r="N32" s="70" t="e">
        <f>N33+#REF!</f>
        <v>#REF!</v>
      </c>
      <c r="O32" s="70" t="e">
        <f>O33+#REF!</f>
        <v>#REF!</v>
      </c>
      <c r="P32" s="70" t="e">
        <f>P33+#REF!</f>
        <v>#REF!</v>
      </c>
      <c r="Q32" s="70" t="e">
        <f>Q33+#REF!</f>
        <v>#REF!</v>
      </c>
      <c r="R32" s="71" t="e">
        <f>R33+#REF!</f>
        <v>#REF!</v>
      </c>
      <c r="S32" s="71" t="e">
        <f>#REF!=SUM(L32:R32)</f>
        <v>#REF!</v>
      </c>
      <c r="T32" s="16">
        <f>T33+T36+T38+T40</f>
        <v>1242025.78</v>
      </c>
      <c r="U32" s="313">
        <f t="shared" si="0"/>
        <v>17.49332084507042</v>
      </c>
    </row>
    <row r="33" spans="1:21" ht="54.75" customHeight="1">
      <c r="A33" s="18"/>
      <c r="B33" s="87"/>
      <c r="C33" s="238" t="s">
        <v>292</v>
      </c>
      <c r="D33" s="156" t="s">
        <v>439</v>
      </c>
      <c r="E33" s="156" t="s">
        <v>446</v>
      </c>
      <c r="F33" s="156" t="s">
        <v>101</v>
      </c>
      <c r="G33" s="156" t="s">
        <v>77</v>
      </c>
      <c r="H33" s="156" t="s">
        <v>447</v>
      </c>
      <c r="I33" s="156" t="s">
        <v>440</v>
      </c>
      <c r="J33" s="156" t="s">
        <v>441</v>
      </c>
      <c r="K33" s="156" t="s">
        <v>465</v>
      </c>
      <c r="L33" s="251">
        <f>L34+L35</f>
        <v>2900000</v>
      </c>
      <c r="M33" s="88"/>
      <c r="N33" s="88"/>
      <c r="O33" s="88"/>
      <c r="P33" s="88"/>
      <c r="Q33" s="88"/>
      <c r="R33" s="89" t="e">
        <f>SUM(#REF!)</f>
        <v>#REF!</v>
      </c>
      <c r="S33" s="89" t="e">
        <f>#REF!=SUM(L33:R33)</f>
        <v>#REF!</v>
      </c>
      <c r="T33" s="157">
        <f>T34+T35</f>
        <v>277446.62</v>
      </c>
      <c r="U33" s="299">
        <f t="shared" si="0"/>
        <v>9.567124827586207</v>
      </c>
    </row>
    <row r="34" spans="1:21" ht="60" customHeight="1">
      <c r="A34" s="18"/>
      <c r="B34" s="87"/>
      <c r="C34" s="239" t="s">
        <v>293</v>
      </c>
      <c r="D34" s="106" t="s">
        <v>439</v>
      </c>
      <c r="E34" s="106" t="s">
        <v>446</v>
      </c>
      <c r="F34" s="106" t="s">
        <v>101</v>
      </c>
      <c r="G34" s="106" t="s">
        <v>77</v>
      </c>
      <c r="H34" s="106" t="s">
        <v>466</v>
      </c>
      <c r="I34" s="106" t="s">
        <v>76</v>
      </c>
      <c r="J34" s="106" t="s">
        <v>441</v>
      </c>
      <c r="K34" s="106" t="s">
        <v>465</v>
      </c>
      <c r="L34" s="249">
        <v>1700000</v>
      </c>
      <c r="M34" s="88"/>
      <c r="N34" s="88"/>
      <c r="O34" s="88"/>
      <c r="P34" s="88"/>
      <c r="Q34" s="88"/>
      <c r="R34" s="89"/>
      <c r="S34" s="89"/>
      <c r="T34" s="376">
        <v>193926.36</v>
      </c>
      <c r="U34" s="11">
        <f t="shared" si="0"/>
        <v>11.40743294117647</v>
      </c>
    </row>
    <row r="35" spans="1:21" ht="71.25" customHeight="1">
      <c r="A35" s="18"/>
      <c r="B35" s="87"/>
      <c r="C35" s="240" t="s">
        <v>605</v>
      </c>
      <c r="D35" s="106" t="s">
        <v>439</v>
      </c>
      <c r="E35" s="106" t="s">
        <v>446</v>
      </c>
      <c r="F35" s="106" t="s">
        <v>101</v>
      </c>
      <c r="G35" s="106" t="s">
        <v>77</v>
      </c>
      <c r="H35" s="106" t="s">
        <v>466</v>
      </c>
      <c r="I35" s="106" t="s">
        <v>119</v>
      </c>
      <c r="J35" s="106" t="s">
        <v>441</v>
      </c>
      <c r="K35" s="106" t="s">
        <v>465</v>
      </c>
      <c r="L35" s="249">
        <v>1200000</v>
      </c>
      <c r="M35" s="88" t="e">
        <f>#REF!</f>
        <v>#REF!</v>
      </c>
      <c r="N35" s="88" t="e">
        <f>#REF!</f>
        <v>#REF!</v>
      </c>
      <c r="O35" s="88" t="e">
        <f>#REF!</f>
        <v>#REF!</v>
      </c>
      <c r="P35" s="88" t="e">
        <f>#REF!</f>
        <v>#REF!</v>
      </c>
      <c r="Q35" s="88" t="e">
        <f>#REF!</f>
        <v>#REF!</v>
      </c>
      <c r="R35" s="89" t="e">
        <f>#REF!</f>
        <v>#REF!</v>
      </c>
      <c r="S35" s="89" t="e">
        <f>#REF!=SUM(L35:R35)</f>
        <v>#REF!</v>
      </c>
      <c r="T35" s="322">
        <v>83520.26</v>
      </c>
      <c r="U35" s="11">
        <f t="shared" si="0"/>
        <v>6.960021666666666</v>
      </c>
    </row>
    <row r="36" spans="1:21" ht="71.25" customHeight="1">
      <c r="A36" s="18"/>
      <c r="B36" s="87"/>
      <c r="C36" s="241" t="s">
        <v>167</v>
      </c>
      <c r="D36" s="156" t="s">
        <v>439</v>
      </c>
      <c r="E36" s="156" t="s">
        <v>446</v>
      </c>
      <c r="F36" s="156" t="s">
        <v>101</v>
      </c>
      <c r="G36" s="156" t="s">
        <v>77</v>
      </c>
      <c r="H36" s="156" t="s">
        <v>449</v>
      </c>
      <c r="I36" s="156" t="s">
        <v>440</v>
      </c>
      <c r="J36" s="156" t="s">
        <v>441</v>
      </c>
      <c r="K36" s="156" t="s">
        <v>465</v>
      </c>
      <c r="L36" s="251">
        <f>L37</f>
        <v>400000</v>
      </c>
      <c r="M36" s="168"/>
      <c r="N36" s="168"/>
      <c r="O36" s="168"/>
      <c r="P36" s="168"/>
      <c r="Q36" s="168"/>
      <c r="R36" s="169"/>
      <c r="S36" s="169"/>
      <c r="T36" s="323">
        <f>T37</f>
        <v>62812</v>
      </c>
      <c r="U36" s="299">
        <f t="shared" si="0"/>
        <v>15.703</v>
      </c>
    </row>
    <row r="37" spans="1:21" ht="71.25" customHeight="1">
      <c r="A37" s="18"/>
      <c r="B37" s="87"/>
      <c r="C37" s="143" t="s">
        <v>164</v>
      </c>
      <c r="D37" s="106" t="s">
        <v>439</v>
      </c>
      <c r="E37" s="106" t="s">
        <v>446</v>
      </c>
      <c r="F37" s="106" t="s">
        <v>101</v>
      </c>
      <c r="G37" s="106" t="s">
        <v>77</v>
      </c>
      <c r="H37" s="106" t="s">
        <v>483</v>
      </c>
      <c r="I37" s="106" t="s">
        <v>77</v>
      </c>
      <c r="J37" s="106" t="s">
        <v>441</v>
      </c>
      <c r="K37" s="106" t="s">
        <v>465</v>
      </c>
      <c r="L37" s="249">
        <v>400000</v>
      </c>
      <c r="M37" s="88"/>
      <c r="N37" s="88"/>
      <c r="O37" s="88"/>
      <c r="P37" s="88"/>
      <c r="Q37" s="88"/>
      <c r="R37" s="89"/>
      <c r="S37" s="89"/>
      <c r="T37" s="377">
        <v>62812</v>
      </c>
      <c r="U37" s="11">
        <f>T37/L37*100</f>
        <v>15.703</v>
      </c>
    </row>
    <row r="38" spans="1:21" ht="69" customHeight="1">
      <c r="A38" s="18"/>
      <c r="B38" s="87"/>
      <c r="C38" s="241" t="s">
        <v>294</v>
      </c>
      <c r="D38" s="156" t="s">
        <v>103</v>
      </c>
      <c r="E38" s="156" t="s">
        <v>446</v>
      </c>
      <c r="F38" s="156" t="s">
        <v>101</v>
      </c>
      <c r="G38" s="156" t="s">
        <v>77</v>
      </c>
      <c r="H38" s="156" t="s">
        <v>451</v>
      </c>
      <c r="I38" s="156" t="s">
        <v>440</v>
      </c>
      <c r="J38" s="156" t="s">
        <v>441</v>
      </c>
      <c r="K38" s="156" t="s">
        <v>465</v>
      </c>
      <c r="L38" s="251">
        <f>L39</f>
        <v>1300000</v>
      </c>
      <c r="M38" s="88" t="e">
        <f>#REF!</f>
        <v>#REF!</v>
      </c>
      <c r="N38" s="88" t="e">
        <f>#REF!</f>
        <v>#REF!</v>
      </c>
      <c r="O38" s="88" t="e">
        <f>#REF!</f>
        <v>#REF!</v>
      </c>
      <c r="P38" s="88" t="e">
        <f>#REF!</f>
        <v>#REF!</v>
      </c>
      <c r="Q38" s="88" t="e">
        <f>#REF!</f>
        <v>#REF!</v>
      </c>
      <c r="R38" s="89" t="e">
        <f>#REF!</f>
        <v>#REF!</v>
      </c>
      <c r="S38" s="89" t="e">
        <f>#REF!=SUM(L38:R38)</f>
        <v>#REF!</v>
      </c>
      <c r="T38" s="157">
        <f>T39</f>
        <v>294225.1</v>
      </c>
      <c r="U38" s="299">
        <f t="shared" si="0"/>
        <v>22.632699999999996</v>
      </c>
    </row>
    <row r="39" spans="1:21" ht="51.75" customHeight="1">
      <c r="A39" s="18"/>
      <c r="B39" s="95"/>
      <c r="C39" s="143" t="s">
        <v>295</v>
      </c>
      <c r="D39" s="106" t="s">
        <v>439</v>
      </c>
      <c r="E39" s="106" t="s">
        <v>446</v>
      </c>
      <c r="F39" s="106" t="s">
        <v>101</v>
      </c>
      <c r="G39" s="106" t="s">
        <v>77</v>
      </c>
      <c r="H39" s="106" t="s">
        <v>467</v>
      </c>
      <c r="I39" s="106" t="s">
        <v>77</v>
      </c>
      <c r="J39" s="106" t="s">
        <v>441</v>
      </c>
      <c r="K39" s="106" t="s">
        <v>465</v>
      </c>
      <c r="L39" s="249">
        <v>1300000</v>
      </c>
      <c r="M39" s="88"/>
      <c r="N39" s="88"/>
      <c r="O39" s="88"/>
      <c r="P39" s="88"/>
      <c r="Q39" s="88"/>
      <c r="R39" s="89"/>
      <c r="S39" s="89"/>
      <c r="T39" s="378">
        <v>294225.1</v>
      </c>
      <c r="U39" s="11">
        <f t="shared" si="0"/>
        <v>22.632699999999996</v>
      </c>
    </row>
    <row r="40" spans="1:21" ht="37.5" customHeight="1">
      <c r="A40" s="18"/>
      <c r="B40" s="95"/>
      <c r="C40" s="332" t="s">
        <v>376</v>
      </c>
      <c r="D40" s="303" t="s">
        <v>103</v>
      </c>
      <c r="E40" s="303" t="s">
        <v>446</v>
      </c>
      <c r="F40" s="303" t="s">
        <v>101</v>
      </c>
      <c r="G40" s="303" t="s">
        <v>77</v>
      </c>
      <c r="H40" s="303" t="s">
        <v>378</v>
      </c>
      <c r="I40" s="303" t="s">
        <v>440</v>
      </c>
      <c r="J40" s="303" t="s">
        <v>441</v>
      </c>
      <c r="K40" s="303" t="s">
        <v>465</v>
      </c>
      <c r="L40" s="304">
        <f>L41</f>
        <v>2500000</v>
      </c>
      <c r="M40" s="305"/>
      <c r="N40" s="305"/>
      <c r="O40" s="305"/>
      <c r="P40" s="305"/>
      <c r="Q40" s="305"/>
      <c r="R40" s="306"/>
      <c r="S40" s="306"/>
      <c r="T40" s="364">
        <f>T41</f>
        <v>607542.06</v>
      </c>
      <c r="U40" s="299"/>
    </row>
    <row r="41" spans="1:21" ht="36" customHeight="1">
      <c r="A41" s="18"/>
      <c r="B41" s="95"/>
      <c r="C41" s="302" t="s">
        <v>377</v>
      </c>
      <c r="D41" s="106" t="s">
        <v>439</v>
      </c>
      <c r="E41" s="106" t="s">
        <v>446</v>
      </c>
      <c r="F41" s="106" t="s">
        <v>101</v>
      </c>
      <c r="G41" s="106" t="s">
        <v>77</v>
      </c>
      <c r="H41" s="106" t="s">
        <v>378</v>
      </c>
      <c r="I41" s="106" t="s">
        <v>77</v>
      </c>
      <c r="J41" s="106" t="s">
        <v>441</v>
      </c>
      <c r="K41" s="106" t="s">
        <v>465</v>
      </c>
      <c r="L41" s="249">
        <v>2500000</v>
      </c>
      <c r="M41" s="88"/>
      <c r="N41" s="88"/>
      <c r="O41" s="88"/>
      <c r="P41" s="88"/>
      <c r="Q41" s="88"/>
      <c r="R41" s="89"/>
      <c r="S41" s="89"/>
      <c r="T41" s="379">
        <v>607542.06</v>
      </c>
      <c r="U41" s="11"/>
    </row>
    <row r="42" spans="1:21" ht="24" customHeight="1">
      <c r="A42" s="18"/>
      <c r="B42" s="15"/>
      <c r="C42" s="109" t="s">
        <v>468</v>
      </c>
      <c r="D42" s="137" t="s">
        <v>439</v>
      </c>
      <c r="E42" s="110" t="s">
        <v>446</v>
      </c>
      <c r="F42" s="110" t="s">
        <v>75</v>
      </c>
      <c r="G42" s="110" t="s">
        <v>440</v>
      </c>
      <c r="H42" s="110" t="s">
        <v>439</v>
      </c>
      <c r="I42" s="110" t="s">
        <v>440</v>
      </c>
      <c r="J42" s="110" t="s">
        <v>441</v>
      </c>
      <c r="K42" s="110" t="s">
        <v>439</v>
      </c>
      <c r="L42" s="247">
        <f>L43</f>
        <v>599000</v>
      </c>
      <c r="M42" s="82" t="e">
        <f>#REF!+#REF!+#REF!</f>
        <v>#REF!</v>
      </c>
      <c r="N42" s="82" t="e">
        <f>#REF!+#REF!+#REF!</f>
        <v>#REF!</v>
      </c>
      <c r="O42" s="82" t="e">
        <f>#REF!+#REF!+#REF!</f>
        <v>#REF!</v>
      </c>
      <c r="P42" s="82" t="e">
        <f>#REF!+#REF!+#REF!</f>
        <v>#REF!</v>
      </c>
      <c r="Q42" s="82" t="e">
        <f>#REF!+#REF!+#REF!</f>
        <v>#REF!</v>
      </c>
      <c r="R42" s="83" t="e">
        <f>#REF!+#REF!+#REF!</f>
        <v>#REF!</v>
      </c>
      <c r="S42" s="83" t="e">
        <f>#REF!=SUM(L42:R42)</f>
        <v>#REF!</v>
      </c>
      <c r="T42" s="13">
        <f>T43</f>
        <v>16622.29</v>
      </c>
      <c r="U42" s="300">
        <f t="shared" si="0"/>
        <v>2.7750066777963274</v>
      </c>
    </row>
    <row r="43" spans="1:21" s="17" customFormat="1" ht="24.75" customHeight="1">
      <c r="A43" s="81" t="s">
        <v>296</v>
      </c>
      <c r="B43" s="92"/>
      <c r="C43" s="103" t="s">
        <v>469</v>
      </c>
      <c r="D43" s="104" t="s">
        <v>439</v>
      </c>
      <c r="E43" s="104" t="s">
        <v>446</v>
      </c>
      <c r="F43" s="104" t="s">
        <v>75</v>
      </c>
      <c r="G43" s="104" t="s">
        <v>71</v>
      </c>
      <c r="H43" s="104" t="s">
        <v>439</v>
      </c>
      <c r="I43" s="104" t="s">
        <v>71</v>
      </c>
      <c r="J43" s="104" t="s">
        <v>441</v>
      </c>
      <c r="K43" s="104" t="s">
        <v>465</v>
      </c>
      <c r="L43" s="248">
        <f>L44+L45+L46+L47</f>
        <v>599000</v>
      </c>
      <c r="M43" s="88"/>
      <c r="N43" s="88"/>
      <c r="O43" s="88"/>
      <c r="P43" s="88"/>
      <c r="Q43" s="88"/>
      <c r="R43" s="89"/>
      <c r="S43" s="89"/>
      <c r="T43" s="16">
        <f>SUM(T44:T47)</f>
        <v>16622.29</v>
      </c>
      <c r="U43" s="313">
        <f t="shared" si="0"/>
        <v>2.7750066777963274</v>
      </c>
    </row>
    <row r="44" spans="1:21" s="5" customFormat="1" ht="34.5" customHeight="1">
      <c r="A44" s="91" t="s">
        <v>297</v>
      </c>
      <c r="B44" s="87"/>
      <c r="C44" s="144" t="s">
        <v>470</v>
      </c>
      <c r="D44" s="106" t="s">
        <v>439</v>
      </c>
      <c r="E44" s="106" t="s">
        <v>446</v>
      </c>
      <c r="F44" s="106" t="s">
        <v>75</v>
      </c>
      <c r="G44" s="106" t="s">
        <v>71</v>
      </c>
      <c r="H44" s="106" t="s">
        <v>447</v>
      </c>
      <c r="I44" s="106" t="s">
        <v>71</v>
      </c>
      <c r="J44" s="106" t="s">
        <v>441</v>
      </c>
      <c r="K44" s="106" t="s">
        <v>465</v>
      </c>
      <c r="L44" s="249">
        <v>150000</v>
      </c>
      <c r="M44" s="88"/>
      <c r="N44" s="88"/>
      <c r="O44" s="88"/>
      <c r="P44" s="88"/>
      <c r="Q44" s="88"/>
      <c r="R44" s="89"/>
      <c r="S44" s="89"/>
      <c r="T44" s="380">
        <v>-44916.9</v>
      </c>
      <c r="U44" s="11">
        <f t="shared" si="0"/>
        <v>-29.944599999999998</v>
      </c>
    </row>
    <row r="45" spans="1:21" s="17" customFormat="1" ht="35.25" customHeight="1">
      <c r="A45" s="164"/>
      <c r="B45" s="104"/>
      <c r="C45" s="144" t="s">
        <v>471</v>
      </c>
      <c r="D45" s="106" t="s">
        <v>439</v>
      </c>
      <c r="E45" s="106" t="s">
        <v>446</v>
      </c>
      <c r="F45" s="106" t="s">
        <v>75</v>
      </c>
      <c r="G45" s="106" t="s">
        <v>71</v>
      </c>
      <c r="H45" s="106" t="s">
        <v>449</v>
      </c>
      <c r="I45" s="106" t="s">
        <v>71</v>
      </c>
      <c r="J45" s="106" t="s">
        <v>441</v>
      </c>
      <c r="K45" s="106" t="s">
        <v>465</v>
      </c>
      <c r="L45" s="249">
        <v>5000</v>
      </c>
      <c r="M45" s="88"/>
      <c r="N45" s="88"/>
      <c r="O45" s="88"/>
      <c r="P45" s="88"/>
      <c r="Q45" s="89"/>
      <c r="R45" s="89"/>
      <c r="S45" s="19">
        <v>150000</v>
      </c>
      <c r="T45" s="324"/>
      <c r="U45" s="11">
        <f t="shared" si="0"/>
        <v>0</v>
      </c>
    </row>
    <row r="46" spans="1:21" ht="30.75" customHeight="1">
      <c r="A46" s="164"/>
      <c r="B46" s="104"/>
      <c r="C46" s="144" t="s">
        <v>593</v>
      </c>
      <c r="D46" s="106" t="s">
        <v>439</v>
      </c>
      <c r="E46" s="106" t="s">
        <v>446</v>
      </c>
      <c r="F46" s="106" t="s">
        <v>75</v>
      </c>
      <c r="G46" s="106" t="s">
        <v>71</v>
      </c>
      <c r="H46" s="106" t="s">
        <v>451</v>
      </c>
      <c r="I46" s="106" t="s">
        <v>71</v>
      </c>
      <c r="J46" s="106" t="s">
        <v>441</v>
      </c>
      <c r="K46" s="106" t="s">
        <v>465</v>
      </c>
      <c r="L46" s="249">
        <v>1000</v>
      </c>
      <c r="M46" s="88"/>
      <c r="N46" s="88"/>
      <c r="O46" s="88"/>
      <c r="P46" s="88"/>
      <c r="Q46" s="89"/>
      <c r="R46" s="89"/>
      <c r="S46" s="19">
        <v>190000</v>
      </c>
      <c r="T46" s="325"/>
      <c r="U46" s="11">
        <f t="shared" si="0"/>
        <v>0</v>
      </c>
    </row>
    <row r="47" spans="1:21" ht="28.5" customHeight="1">
      <c r="A47" s="164"/>
      <c r="B47" s="84"/>
      <c r="C47" s="144" t="s">
        <v>472</v>
      </c>
      <c r="D47" s="106" t="s">
        <v>439</v>
      </c>
      <c r="E47" s="106" t="s">
        <v>446</v>
      </c>
      <c r="F47" s="106" t="s">
        <v>75</v>
      </c>
      <c r="G47" s="106" t="s">
        <v>71</v>
      </c>
      <c r="H47" s="106" t="s">
        <v>453</v>
      </c>
      <c r="I47" s="106" t="s">
        <v>71</v>
      </c>
      <c r="J47" s="106" t="s">
        <v>441</v>
      </c>
      <c r="K47" s="106" t="s">
        <v>465</v>
      </c>
      <c r="L47" s="249">
        <v>443000</v>
      </c>
      <c r="M47" s="88"/>
      <c r="N47" s="88"/>
      <c r="O47" s="88"/>
      <c r="P47" s="88"/>
      <c r="Q47" s="89"/>
      <c r="R47" s="89"/>
      <c r="S47" s="19">
        <v>0</v>
      </c>
      <c r="T47" s="381">
        <v>61539.19</v>
      </c>
      <c r="U47" s="11">
        <f t="shared" si="0"/>
        <v>13.891465011286682</v>
      </c>
    </row>
    <row r="48" spans="1:21" ht="31.5" customHeight="1">
      <c r="A48" s="164"/>
      <c r="B48" s="15"/>
      <c r="C48" s="109" t="s">
        <v>473</v>
      </c>
      <c r="D48" s="110" t="s">
        <v>439</v>
      </c>
      <c r="E48" s="110" t="s">
        <v>446</v>
      </c>
      <c r="F48" s="110" t="s">
        <v>119</v>
      </c>
      <c r="G48" s="110" t="s">
        <v>440</v>
      </c>
      <c r="H48" s="110" t="s">
        <v>439</v>
      </c>
      <c r="I48" s="110" t="s">
        <v>440</v>
      </c>
      <c r="J48" s="110" t="s">
        <v>441</v>
      </c>
      <c r="K48" s="110" t="s">
        <v>439</v>
      </c>
      <c r="L48" s="247">
        <f aca="true" t="shared" si="5" ref="L48:Q48">L49</f>
        <v>16088000</v>
      </c>
      <c r="M48" s="82">
        <f t="shared" si="5"/>
        <v>0</v>
      </c>
      <c r="N48" s="82">
        <f t="shared" si="5"/>
        <v>0</v>
      </c>
      <c r="O48" s="82">
        <f t="shared" si="5"/>
        <v>0</v>
      </c>
      <c r="P48" s="82">
        <f t="shared" si="5"/>
        <v>0</v>
      </c>
      <c r="Q48" s="83">
        <f t="shared" si="5"/>
        <v>0</v>
      </c>
      <c r="R48" s="83" t="e">
        <f>#REF!=SUM(L48:Q48)</f>
        <v>#REF!</v>
      </c>
      <c r="S48" s="19">
        <v>360000</v>
      </c>
      <c r="T48" s="13">
        <f>T49</f>
        <v>3778996.78</v>
      </c>
      <c r="U48" s="300">
        <f t="shared" si="0"/>
        <v>23.489537419194427</v>
      </c>
    </row>
    <row r="49" spans="1:21" ht="24" customHeight="1">
      <c r="A49" s="81" t="s">
        <v>298</v>
      </c>
      <c r="B49" s="15"/>
      <c r="C49" s="307" t="s">
        <v>594</v>
      </c>
      <c r="D49" s="311" t="s">
        <v>439</v>
      </c>
      <c r="E49" s="311" t="s">
        <v>446</v>
      </c>
      <c r="F49" s="311" t="s">
        <v>119</v>
      </c>
      <c r="G49" s="311" t="s">
        <v>71</v>
      </c>
      <c r="H49" s="311" t="s">
        <v>595</v>
      </c>
      <c r="I49" s="311" t="s">
        <v>440</v>
      </c>
      <c r="J49" s="311" t="s">
        <v>441</v>
      </c>
      <c r="K49" s="311" t="s">
        <v>475</v>
      </c>
      <c r="L49" s="312">
        <f>L50</f>
        <v>16088000</v>
      </c>
      <c r="M49" s="308">
        <f aca="true" t="shared" si="6" ref="M49:R49">M50</f>
        <v>0</v>
      </c>
      <c r="N49" s="308">
        <f t="shared" si="6"/>
        <v>0</v>
      </c>
      <c r="O49" s="308">
        <f t="shared" si="6"/>
        <v>0</v>
      </c>
      <c r="P49" s="308">
        <f t="shared" si="6"/>
        <v>0</v>
      </c>
      <c r="Q49" s="308">
        <f t="shared" si="6"/>
        <v>0</v>
      </c>
      <c r="R49" s="309">
        <f t="shared" si="6"/>
        <v>0</v>
      </c>
      <c r="S49" s="309" t="e">
        <f>#REF!=SUM(L49:R49)</f>
        <v>#REF!</v>
      </c>
      <c r="T49" s="365">
        <f>T50</f>
        <v>3778996.78</v>
      </c>
      <c r="U49" s="313">
        <f t="shared" si="0"/>
        <v>23.489537419194427</v>
      </c>
    </row>
    <row r="50" spans="1:21" ht="30" customHeight="1">
      <c r="A50" s="101" t="s">
        <v>299</v>
      </c>
      <c r="B50" s="87"/>
      <c r="C50" s="128" t="s">
        <v>476</v>
      </c>
      <c r="D50" s="106" t="s">
        <v>439</v>
      </c>
      <c r="E50" s="106" t="s">
        <v>446</v>
      </c>
      <c r="F50" s="106" t="s">
        <v>119</v>
      </c>
      <c r="G50" s="106" t="s">
        <v>71</v>
      </c>
      <c r="H50" s="106" t="s">
        <v>474</v>
      </c>
      <c r="I50" s="106" t="s">
        <v>77</v>
      </c>
      <c r="J50" s="106" t="s">
        <v>441</v>
      </c>
      <c r="K50" s="106" t="s">
        <v>475</v>
      </c>
      <c r="L50" s="249">
        <v>16088000</v>
      </c>
      <c r="M50" s="85">
        <f aca="true" t="shared" si="7" ref="M50:R50">M52</f>
        <v>0</v>
      </c>
      <c r="N50" s="85">
        <f t="shared" si="7"/>
        <v>0</v>
      </c>
      <c r="O50" s="85">
        <f t="shared" si="7"/>
        <v>0</v>
      </c>
      <c r="P50" s="85">
        <f t="shared" si="7"/>
        <v>0</v>
      </c>
      <c r="Q50" s="85">
        <f t="shared" si="7"/>
        <v>0</v>
      </c>
      <c r="R50" s="86">
        <f t="shared" si="7"/>
        <v>0</v>
      </c>
      <c r="S50" s="86" t="e">
        <f>#REF!=SUM(L50:R50)</f>
        <v>#REF!</v>
      </c>
      <c r="T50" s="382">
        <v>3778996.78</v>
      </c>
      <c r="U50" s="11">
        <f t="shared" si="0"/>
        <v>23.489537419194427</v>
      </c>
    </row>
    <row r="51" spans="1:21" ht="30" customHeight="1">
      <c r="A51" s="81" t="s">
        <v>300</v>
      </c>
      <c r="B51" s="87"/>
      <c r="C51" s="109" t="s">
        <v>477</v>
      </c>
      <c r="D51" s="110" t="s">
        <v>439</v>
      </c>
      <c r="E51" s="110" t="s">
        <v>446</v>
      </c>
      <c r="F51" s="110" t="s">
        <v>105</v>
      </c>
      <c r="G51" s="110" t="s">
        <v>440</v>
      </c>
      <c r="H51" s="110" t="s">
        <v>439</v>
      </c>
      <c r="I51" s="110" t="s">
        <v>440</v>
      </c>
      <c r="J51" s="110" t="s">
        <v>441</v>
      </c>
      <c r="K51" s="110" t="s">
        <v>439</v>
      </c>
      <c r="L51" s="247">
        <f>L52+L55</f>
        <v>1250000</v>
      </c>
      <c r="M51" s="85"/>
      <c r="N51" s="85"/>
      <c r="O51" s="85"/>
      <c r="P51" s="85"/>
      <c r="Q51" s="85"/>
      <c r="R51" s="86"/>
      <c r="S51" s="86"/>
      <c r="T51" s="247">
        <f>T52+T55</f>
        <v>351671.16000000003</v>
      </c>
      <c r="U51" s="300">
        <f t="shared" si="0"/>
        <v>28.133692800000006</v>
      </c>
    </row>
    <row r="52" spans="1:21" s="14" customFormat="1" ht="33.75" customHeight="1">
      <c r="A52" s="15" t="s">
        <v>301</v>
      </c>
      <c r="B52" s="87"/>
      <c r="C52" s="103" t="s">
        <v>478</v>
      </c>
      <c r="D52" s="104" t="s">
        <v>103</v>
      </c>
      <c r="E52" s="104" t="s">
        <v>446</v>
      </c>
      <c r="F52" s="104" t="s">
        <v>105</v>
      </c>
      <c r="G52" s="104" t="s">
        <v>78</v>
      </c>
      <c r="H52" s="104" t="s">
        <v>439</v>
      </c>
      <c r="I52" s="104" t="s">
        <v>440</v>
      </c>
      <c r="J52" s="104" t="s">
        <v>441</v>
      </c>
      <c r="K52" s="104" t="s">
        <v>439</v>
      </c>
      <c r="L52" s="248">
        <f>L53</f>
        <v>1000000</v>
      </c>
      <c r="M52" s="88"/>
      <c r="N52" s="88"/>
      <c r="O52" s="88"/>
      <c r="P52" s="88"/>
      <c r="Q52" s="88"/>
      <c r="R52" s="89"/>
      <c r="S52" s="89" t="e">
        <f>#REF!=SUM(L52:R52)</f>
        <v>#REF!</v>
      </c>
      <c r="T52" s="366">
        <f>T53</f>
        <v>326531.52</v>
      </c>
      <c r="U52" s="313">
        <f t="shared" si="0"/>
        <v>32.653152</v>
      </c>
    </row>
    <row r="53" spans="1:21" ht="71.25" customHeight="1">
      <c r="A53" s="15"/>
      <c r="B53" s="78"/>
      <c r="C53" s="340" t="s">
        <v>328</v>
      </c>
      <c r="D53" s="303" t="s">
        <v>103</v>
      </c>
      <c r="E53" s="303" t="s">
        <v>446</v>
      </c>
      <c r="F53" s="303" t="s">
        <v>105</v>
      </c>
      <c r="G53" s="303" t="s">
        <v>78</v>
      </c>
      <c r="H53" s="303" t="s">
        <v>464</v>
      </c>
      <c r="I53" s="303" t="s">
        <v>77</v>
      </c>
      <c r="J53" s="303" t="s">
        <v>441</v>
      </c>
      <c r="K53" s="303" t="s">
        <v>479</v>
      </c>
      <c r="L53" s="304">
        <f>L54</f>
        <v>1000000</v>
      </c>
      <c r="M53" s="305"/>
      <c r="N53" s="305"/>
      <c r="O53" s="305"/>
      <c r="P53" s="305"/>
      <c r="Q53" s="305"/>
      <c r="R53" s="306"/>
      <c r="S53" s="306"/>
      <c r="T53" s="367">
        <f>T54</f>
        <v>326531.52</v>
      </c>
      <c r="U53" s="299">
        <f t="shared" si="0"/>
        <v>32.653152</v>
      </c>
    </row>
    <row r="54" spans="1:21" s="21" customFormat="1" ht="83.25" customHeight="1">
      <c r="A54" s="165"/>
      <c r="B54" s="81"/>
      <c r="C54" s="242" t="s">
        <v>160</v>
      </c>
      <c r="D54" s="113" t="s">
        <v>103</v>
      </c>
      <c r="E54" s="113" t="s">
        <v>446</v>
      </c>
      <c r="F54" s="113" t="s">
        <v>105</v>
      </c>
      <c r="G54" s="113" t="s">
        <v>78</v>
      </c>
      <c r="H54" s="113" t="s">
        <v>480</v>
      </c>
      <c r="I54" s="113" t="s">
        <v>77</v>
      </c>
      <c r="J54" s="113" t="s">
        <v>441</v>
      </c>
      <c r="K54" s="113" t="s">
        <v>479</v>
      </c>
      <c r="L54" s="249">
        <v>1000000</v>
      </c>
      <c r="M54" s="116"/>
      <c r="N54" s="116"/>
      <c r="O54" s="116"/>
      <c r="P54" s="116"/>
      <c r="Q54" s="116"/>
      <c r="R54" s="117"/>
      <c r="S54" s="117"/>
      <c r="T54" s="383">
        <v>326531.52</v>
      </c>
      <c r="U54" s="11">
        <f t="shared" si="0"/>
        <v>32.653152</v>
      </c>
    </row>
    <row r="55" spans="1:21" s="14" customFormat="1" ht="38.25" customHeight="1">
      <c r="A55" s="15" t="s">
        <v>329</v>
      </c>
      <c r="B55" s="15"/>
      <c r="C55" s="145" t="s">
        <v>330</v>
      </c>
      <c r="D55" s="104" t="s">
        <v>103</v>
      </c>
      <c r="E55" s="104" t="s">
        <v>446</v>
      </c>
      <c r="F55" s="104" t="s">
        <v>105</v>
      </c>
      <c r="G55" s="104" t="s">
        <v>481</v>
      </c>
      <c r="H55" s="104" t="s">
        <v>439</v>
      </c>
      <c r="I55" s="104" t="s">
        <v>440</v>
      </c>
      <c r="J55" s="104" t="s">
        <v>441</v>
      </c>
      <c r="K55" s="104" t="s">
        <v>482</v>
      </c>
      <c r="L55" s="248">
        <f>L56+L59</f>
        <v>250000</v>
      </c>
      <c r="M55" s="88"/>
      <c r="N55" s="88"/>
      <c r="O55" s="88"/>
      <c r="P55" s="88"/>
      <c r="Q55" s="88"/>
      <c r="R55" s="89"/>
      <c r="S55" s="89"/>
      <c r="T55" s="248">
        <f>T56+T59</f>
        <v>25139.64</v>
      </c>
      <c r="U55" s="313">
        <f t="shared" si="0"/>
        <v>10.055855999999999</v>
      </c>
    </row>
    <row r="56" spans="1:21" s="14" customFormat="1" ht="35.25" customHeight="1">
      <c r="A56" s="165"/>
      <c r="B56" s="15"/>
      <c r="C56" s="341" t="s">
        <v>331</v>
      </c>
      <c r="D56" s="303" t="s">
        <v>103</v>
      </c>
      <c r="E56" s="303" t="s">
        <v>446</v>
      </c>
      <c r="F56" s="303" t="s">
        <v>105</v>
      </c>
      <c r="G56" s="303" t="s">
        <v>481</v>
      </c>
      <c r="H56" s="303" t="s">
        <v>447</v>
      </c>
      <c r="I56" s="303" t="s">
        <v>440</v>
      </c>
      <c r="J56" s="303" t="s">
        <v>441</v>
      </c>
      <c r="K56" s="303" t="s">
        <v>482</v>
      </c>
      <c r="L56" s="304">
        <f>L57+L58</f>
        <v>200000</v>
      </c>
      <c r="M56" s="342"/>
      <c r="N56" s="342">
        <f aca="true" t="shared" si="8" ref="N56:R57">N59+N69</f>
        <v>0</v>
      </c>
      <c r="O56" s="342">
        <f t="shared" si="8"/>
        <v>0</v>
      </c>
      <c r="P56" s="342">
        <f t="shared" si="8"/>
        <v>0</v>
      </c>
      <c r="Q56" s="342">
        <f t="shared" si="8"/>
        <v>0</v>
      </c>
      <c r="R56" s="343" t="e">
        <f t="shared" si="8"/>
        <v>#REF!</v>
      </c>
      <c r="S56" s="343" t="e">
        <f>#REF!=SUM(L56:R56)</f>
        <v>#REF!</v>
      </c>
      <c r="T56" s="367">
        <f>T57+T58+T59</f>
        <v>25139.64</v>
      </c>
      <c r="U56" s="299">
        <f>T56/L56*100</f>
        <v>12.569820000000002</v>
      </c>
    </row>
    <row r="57" spans="1:21" s="17" customFormat="1" ht="36.75" customHeight="1">
      <c r="A57" s="15"/>
      <c r="B57" s="15"/>
      <c r="C57" s="138" t="s">
        <v>154</v>
      </c>
      <c r="D57" s="106" t="s">
        <v>439</v>
      </c>
      <c r="E57" s="106" t="s">
        <v>446</v>
      </c>
      <c r="F57" s="106" t="s">
        <v>105</v>
      </c>
      <c r="G57" s="106" t="s">
        <v>481</v>
      </c>
      <c r="H57" s="106" t="s">
        <v>466</v>
      </c>
      <c r="I57" s="106" t="s">
        <v>76</v>
      </c>
      <c r="J57" s="106" t="s">
        <v>441</v>
      </c>
      <c r="K57" s="106" t="s">
        <v>482</v>
      </c>
      <c r="L57" s="249">
        <v>50000</v>
      </c>
      <c r="M57" s="96"/>
      <c r="N57" s="96" t="e">
        <f t="shared" si="8"/>
        <v>#REF!</v>
      </c>
      <c r="O57" s="96" t="e">
        <f t="shared" si="8"/>
        <v>#REF!</v>
      </c>
      <c r="P57" s="96" t="e">
        <f t="shared" si="8"/>
        <v>#REF!</v>
      </c>
      <c r="Q57" s="96" t="e">
        <f t="shared" si="8"/>
        <v>#REF!</v>
      </c>
      <c r="R57" s="97" t="e">
        <f t="shared" si="8"/>
        <v>#REF!</v>
      </c>
      <c r="S57" s="97" t="e">
        <f>#REF!=SUM(L57:R57)</f>
        <v>#REF!</v>
      </c>
      <c r="T57" s="384">
        <v>5074.18</v>
      </c>
      <c r="U57" s="11">
        <f t="shared" si="0"/>
        <v>10.14836</v>
      </c>
    </row>
    <row r="58" spans="1:21" s="17" customFormat="1" ht="36.75" customHeight="1">
      <c r="A58" s="165"/>
      <c r="B58" s="99"/>
      <c r="C58" s="138" t="s">
        <v>604</v>
      </c>
      <c r="D58" s="106" t="s">
        <v>439</v>
      </c>
      <c r="E58" s="106" t="s">
        <v>446</v>
      </c>
      <c r="F58" s="106" t="s">
        <v>105</v>
      </c>
      <c r="G58" s="106" t="s">
        <v>481</v>
      </c>
      <c r="H58" s="106" t="s">
        <v>466</v>
      </c>
      <c r="I58" s="106" t="s">
        <v>119</v>
      </c>
      <c r="J58" s="106" t="s">
        <v>441</v>
      </c>
      <c r="K58" s="106" t="s">
        <v>482</v>
      </c>
      <c r="L58" s="249">
        <v>150000</v>
      </c>
      <c r="M58" s="96"/>
      <c r="N58" s="96"/>
      <c r="O58" s="96"/>
      <c r="P58" s="96"/>
      <c r="Q58" s="96"/>
      <c r="R58" s="97"/>
      <c r="S58" s="97"/>
      <c r="T58" s="385">
        <v>20065.46</v>
      </c>
      <c r="U58" s="11"/>
    </row>
    <row r="59" spans="1:21" s="17" customFormat="1" ht="45.75" customHeight="1">
      <c r="A59" s="165"/>
      <c r="B59" s="99"/>
      <c r="C59" s="344" t="s">
        <v>332</v>
      </c>
      <c r="D59" s="303" t="s">
        <v>439</v>
      </c>
      <c r="E59" s="303" t="s">
        <v>446</v>
      </c>
      <c r="F59" s="303" t="s">
        <v>105</v>
      </c>
      <c r="G59" s="303" t="s">
        <v>481</v>
      </c>
      <c r="H59" s="303" t="s">
        <v>449</v>
      </c>
      <c r="I59" s="303" t="s">
        <v>440</v>
      </c>
      <c r="J59" s="303" t="s">
        <v>441</v>
      </c>
      <c r="K59" s="303" t="s">
        <v>482</v>
      </c>
      <c r="L59" s="345">
        <f>L60</f>
        <v>50000</v>
      </c>
      <c r="M59" s="305"/>
      <c r="N59" s="305"/>
      <c r="O59" s="305"/>
      <c r="P59" s="305"/>
      <c r="Q59" s="306"/>
      <c r="R59" s="306" t="e">
        <f>#REF!=SUM(L59:Q59)</f>
        <v>#REF!</v>
      </c>
      <c r="S59" s="310">
        <v>300000</v>
      </c>
      <c r="T59" s="367">
        <v>0</v>
      </c>
      <c r="U59" s="299">
        <f t="shared" si="0"/>
        <v>0</v>
      </c>
    </row>
    <row r="60" spans="1:21" ht="56.25" customHeight="1">
      <c r="A60" s="165"/>
      <c r="B60" s="87"/>
      <c r="C60" s="138" t="s">
        <v>161</v>
      </c>
      <c r="D60" s="106" t="s">
        <v>439</v>
      </c>
      <c r="E60" s="106" t="s">
        <v>446</v>
      </c>
      <c r="F60" s="106" t="s">
        <v>105</v>
      </c>
      <c r="G60" s="106" t="s">
        <v>481</v>
      </c>
      <c r="H60" s="106" t="s">
        <v>483</v>
      </c>
      <c r="I60" s="106" t="s">
        <v>77</v>
      </c>
      <c r="J60" s="106" t="s">
        <v>441</v>
      </c>
      <c r="K60" s="106" t="s">
        <v>482</v>
      </c>
      <c r="L60" s="252">
        <v>50000</v>
      </c>
      <c r="M60" s="85"/>
      <c r="N60" s="85" t="e">
        <f>N61+#REF!+N62</f>
        <v>#REF!</v>
      </c>
      <c r="O60" s="85" t="e">
        <f>O61+#REF!+O62</f>
        <v>#REF!</v>
      </c>
      <c r="P60" s="85" t="e">
        <f>P61+#REF!+P62</f>
        <v>#REF!</v>
      </c>
      <c r="Q60" s="85" t="e">
        <f>Q61+#REF!+Q62</f>
        <v>#REF!</v>
      </c>
      <c r="R60" s="85" t="e">
        <f>R61+#REF!+R62</f>
        <v>#REF!</v>
      </c>
      <c r="S60" s="86" t="e">
        <f>#REF!=SUM(L60:R60)</f>
        <v>#REF!</v>
      </c>
      <c r="T60" s="326">
        <v>0</v>
      </c>
      <c r="U60" s="11">
        <f t="shared" si="0"/>
        <v>0</v>
      </c>
    </row>
    <row r="61" spans="1:21" ht="30.75" customHeight="1">
      <c r="A61" s="95" t="s">
        <v>333</v>
      </c>
      <c r="B61" s="87"/>
      <c r="C61" s="109" t="s">
        <v>484</v>
      </c>
      <c r="D61" s="146" t="s">
        <v>439</v>
      </c>
      <c r="E61" s="147" t="s">
        <v>446</v>
      </c>
      <c r="F61" s="147" t="s">
        <v>485</v>
      </c>
      <c r="G61" s="147" t="s">
        <v>440</v>
      </c>
      <c r="H61" s="147" t="s">
        <v>439</v>
      </c>
      <c r="I61" s="147" t="s">
        <v>440</v>
      </c>
      <c r="J61" s="147" t="s">
        <v>441</v>
      </c>
      <c r="K61" s="147" t="s">
        <v>439</v>
      </c>
      <c r="L61" s="253">
        <f>L62+L65+L67+L70+L73+L77+L79+L81+L83</f>
        <v>1840000</v>
      </c>
      <c r="M61" s="88"/>
      <c r="N61" s="88"/>
      <c r="O61" s="88"/>
      <c r="P61" s="88"/>
      <c r="Q61" s="88"/>
      <c r="R61" s="89"/>
      <c r="S61" s="89" t="e">
        <f>#REF!=SUM(L61:R61)</f>
        <v>#REF!</v>
      </c>
      <c r="T61" s="247">
        <f>T62+T65+T67+T70+T73+T77+T79+T81+T83+T75</f>
        <v>508923.19000000006</v>
      </c>
      <c r="U61" s="300">
        <f t="shared" si="0"/>
        <v>27.658869021739136</v>
      </c>
    </row>
    <row r="62" spans="1:21" ht="29.25" customHeight="1">
      <c r="A62" s="91" t="s">
        <v>334</v>
      </c>
      <c r="B62" s="87"/>
      <c r="C62" s="103" t="s">
        <v>486</v>
      </c>
      <c r="D62" s="104" t="s">
        <v>439</v>
      </c>
      <c r="E62" s="104" t="s">
        <v>446</v>
      </c>
      <c r="F62" s="104" t="s">
        <v>485</v>
      </c>
      <c r="G62" s="104" t="s">
        <v>80</v>
      </c>
      <c r="H62" s="104" t="s">
        <v>439</v>
      </c>
      <c r="I62" s="104" t="s">
        <v>440</v>
      </c>
      <c r="J62" s="104" t="s">
        <v>441</v>
      </c>
      <c r="K62" s="104" t="s">
        <v>487</v>
      </c>
      <c r="L62" s="254">
        <f>L63+L64</f>
        <v>48000</v>
      </c>
      <c r="M62" s="88"/>
      <c r="N62" s="88"/>
      <c r="O62" s="88"/>
      <c r="P62" s="88"/>
      <c r="Q62" s="88"/>
      <c r="R62" s="89"/>
      <c r="S62" s="89" t="e">
        <f>#REF!=SUM(L62:R62)</f>
        <v>#REF!</v>
      </c>
      <c r="T62" s="327">
        <f>T63+T64</f>
        <v>12975.04</v>
      </c>
      <c r="U62" s="313">
        <f t="shared" si="0"/>
        <v>27.031333333333336</v>
      </c>
    </row>
    <row r="63" spans="1:21" ht="69" customHeight="1">
      <c r="A63" s="95"/>
      <c r="B63" s="87"/>
      <c r="C63" s="154" t="s">
        <v>335</v>
      </c>
      <c r="D63" s="106" t="s">
        <v>439</v>
      </c>
      <c r="E63" s="106" t="s">
        <v>446</v>
      </c>
      <c r="F63" s="106" t="s">
        <v>485</v>
      </c>
      <c r="G63" s="106" t="s">
        <v>80</v>
      </c>
      <c r="H63" s="106" t="s">
        <v>447</v>
      </c>
      <c r="I63" s="106" t="s">
        <v>71</v>
      </c>
      <c r="J63" s="106" t="s">
        <v>441</v>
      </c>
      <c r="K63" s="106" t="s">
        <v>487</v>
      </c>
      <c r="L63" s="249">
        <v>45000</v>
      </c>
      <c r="M63" s="88"/>
      <c r="N63" s="88"/>
      <c r="O63" s="88"/>
      <c r="P63" s="88"/>
      <c r="Q63" s="88"/>
      <c r="R63" s="89"/>
      <c r="S63" s="89"/>
      <c r="T63" s="386">
        <v>12825.04</v>
      </c>
      <c r="U63" s="11">
        <f t="shared" si="0"/>
        <v>28.500088888888893</v>
      </c>
    </row>
    <row r="64" spans="1:21" ht="53.25" customHeight="1">
      <c r="A64" s="91"/>
      <c r="B64" s="87"/>
      <c r="C64" s="122" t="s">
        <v>488</v>
      </c>
      <c r="D64" s="106" t="s">
        <v>439</v>
      </c>
      <c r="E64" s="106" t="s">
        <v>446</v>
      </c>
      <c r="F64" s="106" t="s">
        <v>485</v>
      </c>
      <c r="G64" s="106" t="s">
        <v>80</v>
      </c>
      <c r="H64" s="106" t="s">
        <v>451</v>
      </c>
      <c r="I64" s="106" t="s">
        <v>71</v>
      </c>
      <c r="J64" s="106" t="s">
        <v>441</v>
      </c>
      <c r="K64" s="106" t="s">
        <v>487</v>
      </c>
      <c r="L64" s="249">
        <v>3000</v>
      </c>
      <c r="M64" s="88"/>
      <c r="N64" s="88"/>
      <c r="O64" s="88"/>
      <c r="P64" s="88"/>
      <c r="Q64" s="88"/>
      <c r="R64" s="89"/>
      <c r="S64" s="89"/>
      <c r="T64" s="386">
        <v>150</v>
      </c>
      <c r="U64" s="11">
        <f t="shared" si="0"/>
        <v>5</v>
      </c>
    </row>
    <row r="65" spans="1:21" ht="46.5" customHeight="1">
      <c r="A65" s="91" t="s">
        <v>336</v>
      </c>
      <c r="B65" s="87"/>
      <c r="C65" s="155" t="s">
        <v>596</v>
      </c>
      <c r="D65" s="104" t="s">
        <v>439</v>
      </c>
      <c r="E65" s="104" t="s">
        <v>446</v>
      </c>
      <c r="F65" s="104" t="s">
        <v>485</v>
      </c>
      <c r="G65" s="104" t="s">
        <v>481</v>
      </c>
      <c r="H65" s="104" t="s">
        <v>439</v>
      </c>
      <c r="I65" s="104" t="s">
        <v>440</v>
      </c>
      <c r="J65" s="104" t="s">
        <v>441</v>
      </c>
      <c r="K65" s="104" t="s">
        <v>440</v>
      </c>
      <c r="L65" s="248">
        <f>L66</f>
        <v>42000</v>
      </c>
      <c r="M65" s="88"/>
      <c r="N65" s="88"/>
      <c r="O65" s="88"/>
      <c r="P65" s="88"/>
      <c r="Q65" s="88"/>
      <c r="R65" s="89"/>
      <c r="S65" s="89"/>
      <c r="T65" s="248">
        <f>T66</f>
        <v>20000</v>
      </c>
      <c r="U65" s="11">
        <f t="shared" si="0"/>
        <v>47.61904761904761</v>
      </c>
    </row>
    <row r="66" spans="1:21" ht="48.75" customHeight="1">
      <c r="A66" s="164"/>
      <c r="B66" s="87"/>
      <c r="C66" s="161" t="s">
        <v>596</v>
      </c>
      <c r="D66" s="159" t="s">
        <v>439</v>
      </c>
      <c r="E66" s="159" t="s">
        <v>446</v>
      </c>
      <c r="F66" s="159" t="s">
        <v>485</v>
      </c>
      <c r="G66" s="159" t="s">
        <v>481</v>
      </c>
      <c r="H66" s="159" t="s">
        <v>439</v>
      </c>
      <c r="I66" s="159" t="s">
        <v>71</v>
      </c>
      <c r="J66" s="159" t="s">
        <v>441</v>
      </c>
      <c r="K66" s="159" t="s">
        <v>487</v>
      </c>
      <c r="L66" s="255">
        <v>42000</v>
      </c>
      <c r="M66" s="93"/>
      <c r="N66" s="93"/>
      <c r="O66" s="93"/>
      <c r="P66" s="93"/>
      <c r="Q66" s="93"/>
      <c r="R66" s="94"/>
      <c r="S66" s="94"/>
      <c r="T66" s="387">
        <v>20000</v>
      </c>
      <c r="U66" s="11">
        <f t="shared" si="0"/>
        <v>47.61904761904761</v>
      </c>
    </row>
    <row r="67" spans="1:21" ht="48.75" customHeight="1">
      <c r="A67" s="91" t="s">
        <v>337</v>
      </c>
      <c r="B67" s="15"/>
      <c r="C67" s="243" t="s">
        <v>338</v>
      </c>
      <c r="D67" s="104" t="s">
        <v>439</v>
      </c>
      <c r="E67" s="104" t="s">
        <v>446</v>
      </c>
      <c r="F67" s="104" t="s">
        <v>485</v>
      </c>
      <c r="G67" s="104" t="s">
        <v>73</v>
      </c>
      <c r="H67" s="104" t="s">
        <v>439</v>
      </c>
      <c r="I67" s="104" t="s">
        <v>440</v>
      </c>
      <c r="J67" s="104" t="s">
        <v>441</v>
      </c>
      <c r="K67" s="104" t="s">
        <v>440</v>
      </c>
      <c r="L67" s="248">
        <f>L68+L69</f>
        <v>15000</v>
      </c>
      <c r="M67" s="93"/>
      <c r="N67" s="93"/>
      <c r="O67" s="93"/>
      <c r="P67" s="93"/>
      <c r="Q67" s="93"/>
      <c r="R67" s="94"/>
      <c r="S67" s="94"/>
      <c r="T67" s="248">
        <f>T68+T69</f>
        <v>0</v>
      </c>
      <c r="U67" s="313">
        <f>T67/L67*100</f>
        <v>0</v>
      </c>
    </row>
    <row r="68" spans="1:21" ht="47.25" customHeight="1">
      <c r="A68" s="164"/>
      <c r="B68" s="15"/>
      <c r="C68" s="162" t="s">
        <v>168</v>
      </c>
      <c r="D68" s="159" t="s">
        <v>439</v>
      </c>
      <c r="E68" s="159" t="s">
        <v>446</v>
      </c>
      <c r="F68" s="159" t="s">
        <v>485</v>
      </c>
      <c r="G68" s="159" t="s">
        <v>73</v>
      </c>
      <c r="H68" s="159" t="s">
        <v>447</v>
      </c>
      <c r="I68" s="159" t="s">
        <v>71</v>
      </c>
      <c r="J68" s="159" t="s">
        <v>441</v>
      </c>
      <c r="K68" s="159" t="s">
        <v>487</v>
      </c>
      <c r="L68" s="255">
        <v>8000</v>
      </c>
      <c r="M68" s="88"/>
      <c r="N68" s="88"/>
      <c r="O68" s="88"/>
      <c r="P68" s="88"/>
      <c r="Q68" s="88"/>
      <c r="R68" s="89"/>
      <c r="S68" s="89"/>
      <c r="T68" s="196">
        <v>0</v>
      </c>
      <c r="U68" s="11">
        <f>T68/L68*100</f>
        <v>0</v>
      </c>
    </row>
    <row r="69" spans="1:21" ht="42" customHeight="1">
      <c r="A69" s="91"/>
      <c r="B69" s="15"/>
      <c r="C69" s="162" t="s">
        <v>38</v>
      </c>
      <c r="D69" s="159" t="s">
        <v>439</v>
      </c>
      <c r="E69" s="159" t="s">
        <v>446</v>
      </c>
      <c r="F69" s="159" t="s">
        <v>485</v>
      </c>
      <c r="G69" s="159" t="s">
        <v>73</v>
      </c>
      <c r="H69" s="159" t="s">
        <v>449</v>
      </c>
      <c r="I69" s="159" t="s">
        <v>71</v>
      </c>
      <c r="J69" s="159" t="s">
        <v>441</v>
      </c>
      <c r="K69" s="159" t="s">
        <v>487</v>
      </c>
      <c r="L69" s="255">
        <v>7000</v>
      </c>
      <c r="M69" s="88"/>
      <c r="N69" s="88"/>
      <c r="O69" s="88"/>
      <c r="P69" s="88"/>
      <c r="Q69" s="88"/>
      <c r="R69" s="89"/>
      <c r="S69" s="89"/>
      <c r="T69" s="19">
        <v>0</v>
      </c>
      <c r="U69" s="11">
        <f t="shared" si="0"/>
        <v>0</v>
      </c>
    </row>
    <row r="70" spans="1:21" ht="68.25" customHeight="1">
      <c r="A70" s="91" t="s">
        <v>339</v>
      </c>
      <c r="B70" s="15"/>
      <c r="C70" s="155" t="s">
        <v>597</v>
      </c>
      <c r="D70" s="104" t="s">
        <v>439</v>
      </c>
      <c r="E70" s="104" t="s">
        <v>446</v>
      </c>
      <c r="F70" s="104" t="s">
        <v>485</v>
      </c>
      <c r="G70" s="104" t="s">
        <v>490</v>
      </c>
      <c r="H70" s="104" t="s">
        <v>439</v>
      </c>
      <c r="I70" s="104" t="s">
        <v>440</v>
      </c>
      <c r="J70" s="104" t="s">
        <v>441</v>
      </c>
      <c r="K70" s="104" t="s">
        <v>439</v>
      </c>
      <c r="L70" s="248">
        <f>L71+L72</f>
        <v>80000</v>
      </c>
      <c r="M70" s="85">
        <f aca="true" t="shared" si="9" ref="M70:R70">M71</f>
        <v>0</v>
      </c>
      <c r="N70" s="85">
        <f t="shared" si="9"/>
        <v>0</v>
      </c>
      <c r="O70" s="85">
        <f t="shared" si="9"/>
        <v>0</v>
      </c>
      <c r="P70" s="85">
        <f t="shared" si="9"/>
        <v>0</v>
      </c>
      <c r="Q70" s="85">
        <f t="shared" si="9"/>
        <v>0</v>
      </c>
      <c r="R70" s="86">
        <f t="shared" si="9"/>
        <v>0</v>
      </c>
      <c r="S70" s="86" t="e">
        <f>#REF!=SUM(L70:R70)</f>
        <v>#REF!</v>
      </c>
      <c r="T70" s="248">
        <f>T71+T72</f>
        <v>35056.18</v>
      </c>
      <c r="U70" s="313">
        <f t="shared" si="0"/>
        <v>43.820225</v>
      </c>
    </row>
    <row r="71" spans="1:21" s="17" customFormat="1" ht="34.5" customHeight="1">
      <c r="A71" s="164"/>
      <c r="B71" s="15"/>
      <c r="C71" s="158" t="s">
        <v>489</v>
      </c>
      <c r="D71" s="159" t="s">
        <v>439</v>
      </c>
      <c r="E71" s="159" t="s">
        <v>446</v>
      </c>
      <c r="F71" s="159" t="s">
        <v>485</v>
      </c>
      <c r="G71" s="159" t="s">
        <v>490</v>
      </c>
      <c r="H71" s="159" t="s">
        <v>451</v>
      </c>
      <c r="I71" s="159" t="s">
        <v>71</v>
      </c>
      <c r="J71" s="159" t="s">
        <v>441</v>
      </c>
      <c r="K71" s="159" t="s">
        <v>487</v>
      </c>
      <c r="L71" s="255">
        <v>25000</v>
      </c>
      <c r="M71" s="88"/>
      <c r="N71" s="88"/>
      <c r="O71" s="88"/>
      <c r="P71" s="88"/>
      <c r="Q71" s="88"/>
      <c r="R71" s="89"/>
      <c r="S71" s="89" t="e">
        <f>#REF!=SUM(L71:R71)</f>
        <v>#REF!</v>
      </c>
      <c r="T71" s="388">
        <v>15500</v>
      </c>
      <c r="U71" s="11">
        <f t="shared" si="0"/>
        <v>62</v>
      </c>
    </row>
    <row r="72" spans="1:21" s="17" customFormat="1" ht="33" customHeight="1">
      <c r="A72" s="91" t="s">
        <v>339</v>
      </c>
      <c r="B72" s="102"/>
      <c r="C72" s="160" t="s">
        <v>491</v>
      </c>
      <c r="D72" s="159" t="s">
        <v>439</v>
      </c>
      <c r="E72" s="159" t="s">
        <v>446</v>
      </c>
      <c r="F72" s="159" t="s">
        <v>485</v>
      </c>
      <c r="G72" s="159" t="s">
        <v>490</v>
      </c>
      <c r="H72" s="159" t="s">
        <v>492</v>
      </c>
      <c r="I72" s="159" t="s">
        <v>71</v>
      </c>
      <c r="J72" s="159" t="s">
        <v>441</v>
      </c>
      <c r="K72" s="159" t="s">
        <v>487</v>
      </c>
      <c r="L72" s="255">
        <v>55000</v>
      </c>
      <c r="M72" s="88"/>
      <c r="N72" s="88"/>
      <c r="O72" s="88"/>
      <c r="P72" s="88"/>
      <c r="Q72" s="88"/>
      <c r="R72" s="89"/>
      <c r="S72" s="89"/>
      <c r="T72" s="388">
        <v>19556.18</v>
      </c>
      <c r="U72" s="11">
        <f t="shared" si="0"/>
        <v>35.55669090909091</v>
      </c>
    </row>
    <row r="73" spans="1:21" s="17" customFormat="1" ht="45" customHeight="1">
      <c r="A73" s="91" t="s">
        <v>340</v>
      </c>
      <c r="B73" s="87"/>
      <c r="C73" s="119" t="s">
        <v>602</v>
      </c>
      <c r="D73" s="104" t="s">
        <v>439</v>
      </c>
      <c r="E73" s="104" t="s">
        <v>446</v>
      </c>
      <c r="F73" s="104" t="s">
        <v>485</v>
      </c>
      <c r="G73" s="104" t="s">
        <v>493</v>
      </c>
      <c r="H73" s="104" t="s">
        <v>439</v>
      </c>
      <c r="I73" s="104" t="s">
        <v>71</v>
      </c>
      <c r="J73" s="104" t="s">
        <v>441</v>
      </c>
      <c r="K73" s="104" t="s">
        <v>487</v>
      </c>
      <c r="L73" s="22">
        <f>L74</f>
        <v>100000</v>
      </c>
      <c r="M73" s="88"/>
      <c r="N73" s="88"/>
      <c r="O73" s="88"/>
      <c r="P73" s="88"/>
      <c r="Q73" s="88"/>
      <c r="R73" s="89"/>
      <c r="S73" s="89" t="e">
        <f>#REF!=SUM(L73:R73)</f>
        <v>#REF!</v>
      </c>
      <c r="T73" s="197">
        <f>T74</f>
        <v>87500</v>
      </c>
      <c r="U73" s="313">
        <f t="shared" si="0"/>
        <v>87.5</v>
      </c>
    </row>
    <row r="74" spans="1:21" s="17" customFormat="1" ht="54.75" customHeight="1">
      <c r="A74" s="164"/>
      <c r="B74" s="87"/>
      <c r="C74" s="161" t="s">
        <v>602</v>
      </c>
      <c r="D74" s="159" t="s">
        <v>439</v>
      </c>
      <c r="E74" s="159" t="s">
        <v>446</v>
      </c>
      <c r="F74" s="159" t="s">
        <v>485</v>
      </c>
      <c r="G74" s="159" t="s">
        <v>493</v>
      </c>
      <c r="H74" s="159" t="s">
        <v>439</v>
      </c>
      <c r="I74" s="159" t="s">
        <v>71</v>
      </c>
      <c r="J74" s="159" t="s">
        <v>441</v>
      </c>
      <c r="K74" s="159" t="s">
        <v>487</v>
      </c>
      <c r="L74" s="256">
        <v>100000</v>
      </c>
      <c r="M74" s="88"/>
      <c r="N74" s="88"/>
      <c r="O74" s="88"/>
      <c r="P74" s="88"/>
      <c r="Q74" s="88"/>
      <c r="R74" s="89"/>
      <c r="S74" s="89"/>
      <c r="T74" s="389">
        <v>87500</v>
      </c>
      <c r="U74" s="11">
        <f t="shared" si="0"/>
        <v>87.5</v>
      </c>
    </row>
    <row r="75" spans="1:21" s="17" customFormat="1" ht="30.75" customHeight="1">
      <c r="A75" s="164"/>
      <c r="B75" s="87"/>
      <c r="C75" s="314" t="s">
        <v>379</v>
      </c>
      <c r="D75" s="311" t="s">
        <v>439</v>
      </c>
      <c r="E75" s="311" t="s">
        <v>446</v>
      </c>
      <c r="F75" s="311" t="s">
        <v>485</v>
      </c>
      <c r="G75" s="311" t="s">
        <v>39</v>
      </c>
      <c r="H75" s="311" t="s">
        <v>439</v>
      </c>
      <c r="I75" s="311" t="s">
        <v>440</v>
      </c>
      <c r="J75" s="311" t="s">
        <v>441</v>
      </c>
      <c r="K75" s="311" t="s">
        <v>439</v>
      </c>
      <c r="L75" s="315"/>
      <c r="M75" s="316"/>
      <c r="N75" s="316"/>
      <c r="O75" s="316"/>
      <c r="P75" s="316"/>
      <c r="Q75" s="316"/>
      <c r="R75" s="317"/>
      <c r="S75" s="317"/>
      <c r="T75" s="365">
        <f>T76</f>
        <v>1000</v>
      </c>
      <c r="U75" s="299" t="e">
        <f>T75/L75*100</f>
        <v>#DIV/0!</v>
      </c>
    </row>
    <row r="76" spans="1:21" s="17" customFormat="1" ht="42.75" customHeight="1">
      <c r="A76" s="164"/>
      <c r="B76" s="87"/>
      <c r="C76" s="320" t="s">
        <v>380</v>
      </c>
      <c r="D76" s="279" t="s">
        <v>439</v>
      </c>
      <c r="E76" s="279" t="s">
        <v>446</v>
      </c>
      <c r="F76" s="279" t="s">
        <v>485</v>
      </c>
      <c r="G76" s="279" t="s">
        <v>39</v>
      </c>
      <c r="H76" s="279" t="s">
        <v>381</v>
      </c>
      <c r="I76" s="279" t="s">
        <v>71</v>
      </c>
      <c r="J76" s="279" t="s">
        <v>441</v>
      </c>
      <c r="K76" s="279" t="s">
        <v>439</v>
      </c>
      <c r="L76" s="319"/>
      <c r="M76" s="88"/>
      <c r="N76" s="88"/>
      <c r="O76" s="88"/>
      <c r="P76" s="88"/>
      <c r="Q76" s="88"/>
      <c r="R76" s="89"/>
      <c r="S76" s="89"/>
      <c r="T76" s="249">
        <v>1000</v>
      </c>
      <c r="U76" s="11" t="e">
        <f>T76/L76*100</f>
        <v>#DIV/0!</v>
      </c>
    </row>
    <row r="77" spans="1:21" s="17" customFormat="1" ht="29.25" customHeight="1">
      <c r="A77" s="91" t="s">
        <v>341</v>
      </c>
      <c r="B77" s="87"/>
      <c r="C77" s="155" t="s">
        <v>169</v>
      </c>
      <c r="D77" s="104" t="s">
        <v>439</v>
      </c>
      <c r="E77" s="104" t="s">
        <v>446</v>
      </c>
      <c r="F77" s="104" t="s">
        <v>485</v>
      </c>
      <c r="G77" s="104" t="s">
        <v>171</v>
      </c>
      <c r="H77" s="104" t="s">
        <v>439</v>
      </c>
      <c r="I77" s="104" t="s">
        <v>440</v>
      </c>
      <c r="J77" s="104" t="s">
        <v>441</v>
      </c>
      <c r="K77" s="104" t="s">
        <v>439</v>
      </c>
      <c r="L77" s="257">
        <f>L78</f>
        <v>135000</v>
      </c>
      <c r="M77" s="88"/>
      <c r="N77" s="88"/>
      <c r="O77" s="88"/>
      <c r="P77" s="88"/>
      <c r="Q77" s="88"/>
      <c r="R77" s="89"/>
      <c r="S77" s="89"/>
      <c r="T77" s="327">
        <f>T78</f>
        <v>0</v>
      </c>
      <c r="U77" s="313">
        <f>T77/L77*100</f>
        <v>0</v>
      </c>
    </row>
    <row r="78" spans="1:21" s="17" customFormat="1" ht="39" customHeight="1">
      <c r="A78" s="164"/>
      <c r="B78" s="87"/>
      <c r="C78" s="161" t="s">
        <v>170</v>
      </c>
      <c r="D78" s="163" t="s">
        <v>439</v>
      </c>
      <c r="E78" s="163" t="s">
        <v>446</v>
      </c>
      <c r="F78" s="163" t="s">
        <v>485</v>
      </c>
      <c r="G78" s="163" t="s">
        <v>171</v>
      </c>
      <c r="H78" s="163" t="s">
        <v>451</v>
      </c>
      <c r="I78" s="163" t="s">
        <v>77</v>
      </c>
      <c r="J78" s="163" t="s">
        <v>441</v>
      </c>
      <c r="K78" s="163" t="s">
        <v>487</v>
      </c>
      <c r="L78" s="258">
        <v>135000</v>
      </c>
      <c r="M78" s="88"/>
      <c r="N78" s="88"/>
      <c r="O78" s="88"/>
      <c r="P78" s="88"/>
      <c r="Q78" s="88"/>
      <c r="R78" s="89"/>
      <c r="S78" s="89"/>
      <c r="T78" s="328">
        <v>0</v>
      </c>
      <c r="U78" s="11">
        <f>T78/L78*100</f>
        <v>0</v>
      </c>
    </row>
    <row r="79" spans="1:21" s="17" customFormat="1" ht="63" customHeight="1">
      <c r="A79" s="91" t="s">
        <v>342</v>
      </c>
      <c r="B79" s="87"/>
      <c r="C79" s="120" t="s">
        <v>603</v>
      </c>
      <c r="D79" s="104" t="s">
        <v>439</v>
      </c>
      <c r="E79" s="104" t="s">
        <v>446</v>
      </c>
      <c r="F79" s="104" t="s">
        <v>485</v>
      </c>
      <c r="G79" s="104" t="s">
        <v>495</v>
      </c>
      <c r="H79" s="104" t="s">
        <v>439</v>
      </c>
      <c r="I79" s="104" t="s">
        <v>71</v>
      </c>
      <c r="J79" s="104" t="s">
        <v>441</v>
      </c>
      <c r="K79" s="104" t="s">
        <v>439</v>
      </c>
      <c r="L79" s="327">
        <f>L80</f>
        <v>800000</v>
      </c>
      <c r="M79" s="88"/>
      <c r="N79" s="88"/>
      <c r="O79" s="88"/>
      <c r="P79" s="88"/>
      <c r="Q79" s="88"/>
      <c r="R79" s="89"/>
      <c r="S79" s="89"/>
      <c r="T79" s="327">
        <f>T80</f>
        <v>112978.69</v>
      </c>
      <c r="U79" s="313">
        <f aca="true" t="shared" si="10" ref="U79:U91">T79/L79*100</f>
        <v>14.12233625</v>
      </c>
    </row>
    <row r="80" spans="1:21" s="17" customFormat="1" ht="55.5" customHeight="1">
      <c r="A80" s="164"/>
      <c r="B80" s="87"/>
      <c r="C80" s="161" t="s">
        <v>603</v>
      </c>
      <c r="D80" s="163" t="s">
        <v>439</v>
      </c>
      <c r="E80" s="163" t="s">
        <v>446</v>
      </c>
      <c r="F80" s="163" t="s">
        <v>485</v>
      </c>
      <c r="G80" s="163" t="s">
        <v>495</v>
      </c>
      <c r="H80" s="163" t="s">
        <v>439</v>
      </c>
      <c r="I80" s="163" t="s">
        <v>71</v>
      </c>
      <c r="J80" s="163" t="s">
        <v>441</v>
      </c>
      <c r="K80" s="163" t="s">
        <v>487</v>
      </c>
      <c r="L80" s="258">
        <v>800000</v>
      </c>
      <c r="M80" s="88"/>
      <c r="N80" s="88"/>
      <c r="O80" s="88"/>
      <c r="P80" s="88"/>
      <c r="Q80" s="88"/>
      <c r="R80" s="89"/>
      <c r="S80" s="89"/>
      <c r="T80" s="390">
        <v>112978.69</v>
      </c>
      <c r="U80" s="11">
        <f t="shared" si="10"/>
        <v>14.12233625</v>
      </c>
    </row>
    <row r="81" spans="1:21" s="17" customFormat="1" ht="47.25" customHeight="1">
      <c r="A81" s="91" t="s">
        <v>343</v>
      </c>
      <c r="B81" s="87"/>
      <c r="C81" s="120" t="s">
        <v>344</v>
      </c>
      <c r="D81" s="104" t="s">
        <v>103</v>
      </c>
      <c r="E81" s="104" t="s">
        <v>446</v>
      </c>
      <c r="F81" s="104" t="s">
        <v>485</v>
      </c>
      <c r="G81" s="104" t="s">
        <v>345</v>
      </c>
      <c r="H81" s="104" t="s">
        <v>439</v>
      </c>
      <c r="I81" s="104" t="s">
        <v>78</v>
      </c>
      <c r="J81" s="104" t="s">
        <v>441</v>
      </c>
      <c r="K81" s="104" t="s">
        <v>487</v>
      </c>
      <c r="L81" s="257">
        <f>L82</f>
        <v>0</v>
      </c>
      <c r="M81" s="88"/>
      <c r="N81" s="88"/>
      <c r="O81" s="88"/>
      <c r="P81" s="88"/>
      <c r="Q81" s="88"/>
      <c r="R81" s="89"/>
      <c r="S81" s="89"/>
      <c r="T81" s="368">
        <f>T82</f>
        <v>0</v>
      </c>
      <c r="U81" s="313" t="e">
        <f t="shared" si="10"/>
        <v>#DIV/0!</v>
      </c>
    </row>
    <row r="82" spans="1:21" ht="45.75" customHeight="1">
      <c r="A82" s="164"/>
      <c r="B82" s="87"/>
      <c r="C82" s="161" t="s">
        <v>346</v>
      </c>
      <c r="D82" s="163" t="s">
        <v>103</v>
      </c>
      <c r="E82" s="163" t="s">
        <v>446</v>
      </c>
      <c r="F82" s="163" t="s">
        <v>485</v>
      </c>
      <c r="G82" s="163" t="s">
        <v>345</v>
      </c>
      <c r="H82" s="163" t="s">
        <v>451</v>
      </c>
      <c r="I82" s="163" t="s">
        <v>78</v>
      </c>
      <c r="J82" s="163" t="s">
        <v>441</v>
      </c>
      <c r="K82" s="163" t="s">
        <v>487</v>
      </c>
      <c r="L82" s="258">
        <v>0</v>
      </c>
      <c r="M82" s="79" t="e">
        <f aca="true" t="shared" si="11" ref="M82:R82">M84</f>
        <v>#REF!</v>
      </c>
      <c r="N82" s="79" t="e">
        <f t="shared" si="11"/>
        <v>#REF!</v>
      </c>
      <c r="O82" s="79" t="e">
        <f t="shared" si="11"/>
        <v>#REF!</v>
      </c>
      <c r="P82" s="79" t="e">
        <f t="shared" si="11"/>
        <v>#REF!</v>
      </c>
      <c r="Q82" s="79" t="e">
        <f t="shared" si="11"/>
        <v>#REF!</v>
      </c>
      <c r="R82" s="98" t="e">
        <f t="shared" si="11"/>
        <v>#REF!</v>
      </c>
      <c r="S82" s="98" t="e">
        <f>#REF!=SUM(L82:R82)</f>
        <v>#REF!</v>
      </c>
      <c r="T82" s="230">
        <v>0</v>
      </c>
      <c r="U82" s="11" t="e">
        <f t="shared" si="10"/>
        <v>#DIV/0!</v>
      </c>
    </row>
    <row r="83" spans="1:21" ht="39" customHeight="1">
      <c r="A83" s="91" t="s">
        <v>347</v>
      </c>
      <c r="B83" s="87"/>
      <c r="C83" s="103" t="s">
        <v>496</v>
      </c>
      <c r="D83" s="104" t="s">
        <v>439</v>
      </c>
      <c r="E83" s="104" t="s">
        <v>446</v>
      </c>
      <c r="F83" s="104" t="s">
        <v>485</v>
      </c>
      <c r="G83" s="104" t="s">
        <v>497</v>
      </c>
      <c r="H83" s="104" t="s">
        <v>439</v>
      </c>
      <c r="I83" s="104" t="s">
        <v>440</v>
      </c>
      <c r="J83" s="104" t="s">
        <v>441</v>
      </c>
      <c r="K83" s="104" t="s">
        <v>487</v>
      </c>
      <c r="L83" s="259">
        <f>L84</f>
        <v>620000</v>
      </c>
      <c r="M83" s="79"/>
      <c r="N83" s="79"/>
      <c r="O83" s="79"/>
      <c r="P83" s="79"/>
      <c r="Q83" s="79"/>
      <c r="R83" s="98"/>
      <c r="S83" s="98"/>
      <c r="T83" s="248">
        <f>T84</f>
        <v>239413.28</v>
      </c>
      <c r="U83" s="313">
        <f t="shared" si="10"/>
        <v>38.615045161290325</v>
      </c>
    </row>
    <row r="84" spans="1:21" ht="36.75" customHeight="1">
      <c r="A84" s="164"/>
      <c r="B84" s="87"/>
      <c r="C84" s="148" t="s">
        <v>348</v>
      </c>
      <c r="D84" s="106" t="s">
        <v>439</v>
      </c>
      <c r="E84" s="106" t="s">
        <v>446</v>
      </c>
      <c r="F84" s="106" t="s">
        <v>485</v>
      </c>
      <c r="G84" s="106" t="s">
        <v>497</v>
      </c>
      <c r="H84" s="106" t="s">
        <v>464</v>
      </c>
      <c r="I84" s="106" t="s">
        <v>77</v>
      </c>
      <c r="J84" s="106" t="s">
        <v>441</v>
      </c>
      <c r="K84" s="106" t="s">
        <v>487</v>
      </c>
      <c r="L84" s="249">
        <v>620000</v>
      </c>
      <c r="M84" s="82" t="e">
        <f>M85+#REF!+#REF!+#REF!</f>
        <v>#REF!</v>
      </c>
      <c r="N84" s="82" t="e">
        <f>N85+#REF!+#REF!+#REF!</f>
        <v>#REF!</v>
      </c>
      <c r="O84" s="82" t="e">
        <f>O85+#REF!+#REF!+#REF!</f>
        <v>#REF!</v>
      </c>
      <c r="P84" s="82" t="e">
        <f>P85+#REF!+#REF!+#REF!</f>
        <v>#REF!</v>
      </c>
      <c r="Q84" s="82" t="e">
        <f>Q85+#REF!+#REF!+#REF!</f>
        <v>#REF!</v>
      </c>
      <c r="R84" s="83" t="e">
        <f>R85+#REF!+#REF!+#REF!</f>
        <v>#REF!</v>
      </c>
      <c r="S84" s="83" t="e">
        <f>#REF!=SUM(L84:R84)</f>
        <v>#REF!</v>
      </c>
      <c r="T84" s="391">
        <v>239413.28</v>
      </c>
      <c r="U84" s="11">
        <f t="shared" si="10"/>
        <v>38.615045161290325</v>
      </c>
    </row>
    <row r="85" spans="1:21" ht="24.75" customHeight="1">
      <c r="A85" s="100" t="s">
        <v>349</v>
      </c>
      <c r="B85" s="87"/>
      <c r="C85" s="109" t="s">
        <v>498</v>
      </c>
      <c r="D85" s="149" t="s">
        <v>439</v>
      </c>
      <c r="E85" s="149" t="s">
        <v>446</v>
      </c>
      <c r="F85" s="149" t="s">
        <v>499</v>
      </c>
      <c r="G85" s="149" t="s">
        <v>440</v>
      </c>
      <c r="H85" s="149" t="s">
        <v>439</v>
      </c>
      <c r="I85" s="149" t="s">
        <v>440</v>
      </c>
      <c r="J85" s="149" t="s">
        <v>441</v>
      </c>
      <c r="K85" s="149" t="s">
        <v>439</v>
      </c>
      <c r="L85" s="260">
        <f>L88</f>
        <v>600000</v>
      </c>
      <c r="M85" s="85">
        <f aca="true" t="shared" si="12" ref="M85:R85">SUM(M88:M89)</f>
        <v>0</v>
      </c>
      <c r="N85" s="85">
        <f t="shared" si="12"/>
        <v>0</v>
      </c>
      <c r="O85" s="85">
        <f t="shared" si="12"/>
        <v>0</v>
      </c>
      <c r="P85" s="85">
        <f t="shared" si="12"/>
        <v>0</v>
      </c>
      <c r="Q85" s="85">
        <f t="shared" si="12"/>
        <v>0</v>
      </c>
      <c r="R85" s="86">
        <f t="shared" si="12"/>
        <v>0</v>
      </c>
      <c r="S85" s="86" t="e">
        <f>#REF!=SUM(L85:R85)</f>
        <v>#REF!</v>
      </c>
      <c r="T85" s="247">
        <f>T86+T88</f>
        <v>172801.65</v>
      </c>
      <c r="U85" s="260">
        <f>U88</f>
        <v>16.618468333333333</v>
      </c>
    </row>
    <row r="86" spans="1:21" ht="24.75" customHeight="1">
      <c r="A86" s="91" t="s">
        <v>350</v>
      </c>
      <c r="B86" s="87"/>
      <c r="C86" s="330" t="s">
        <v>384</v>
      </c>
      <c r="D86" s="311" t="s">
        <v>439</v>
      </c>
      <c r="E86" s="311" t="s">
        <v>446</v>
      </c>
      <c r="F86" s="311" t="s">
        <v>499</v>
      </c>
      <c r="G86" s="311" t="s">
        <v>71</v>
      </c>
      <c r="H86" s="311" t="s">
        <v>439</v>
      </c>
      <c r="I86" s="311" t="s">
        <v>440</v>
      </c>
      <c r="J86" s="311" t="s">
        <v>441</v>
      </c>
      <c r="K86" s="311" t="s">
        <v>439</v>
      </c>
      <c r="L86" s="318">
        <f>L87</f>
        <v>0</v>
      </c>
      <c r="M86" s="308"/>
      <c r="N86" s="308"/>
      <c r="O86" s="308"/>
      <c r="P86" s="308"/>
      <c r="Q86" s="308"/>
      <c r="R86" s="309"/>
      <c r="S86" s="309" t="e">
        <f>#REF!=SUM(L86:R86)</f>
        <v>#REF!</v>
      </c>
      <c r="T86" s="366">
        <f>T87</f>
        <v>73090.84</v>
      </c>
      <c r="U86" s="331" t="e">
        <f>U87</f>
        <v>#DIV/0!</v>
      </c>
    </row>
    <row r="87" spans="1:21" ht="24.75" customHeight="1">
      <c r="A87" s="100"/>
      <c r="B87" s="87"/>
      <c r="C87" s="329" t="s">
        <v>382</v>
      </c>
      <c r="D87" s="113" t="s">
        <v>439</v>
      </c>
      <c r="E87" s="113" t="s">
        <v>446</v>
      </c>
      <c r="F87" s="113" t="s">
        <v>499</v>
      </c>
      <c r="G87" s="113" t="s">
        <v>71</v>
      </c>
      <c r="H87" s="113" t="s">
        <v>464</v>
      </c>
      <c r="I87" s="113" t="s">
        <v>77</v>
      </c>
      <c r="J87" s="113" t="s">
        <v>441</v>
      </c>
      <c r="K87" s="113" t="s">
        <v>500</v>
      </c>
      <c r="L87" s="249"/>
      <c r="M87" s="88"/>
      <c r="N87" s="88"/>
      <c r="O87" s="88"/>
      <c r="P87" s="88"/>
      <c r="Q87" s="88"/>
      <c r="R87" s="89"/>
      <c r="S87" s="89" t="e">
        <f>#REF!=SUM(L87:R87)</f>
        <v>#REF!</v>
      </c>
      <c r="T87" s="392">
        <v>73090.84</v>
      </c>
      <c r="U87" s="231" t="e">
        <f>T87/L87*100</f>
        <v>#DIV/0!</v>
      </c>
    </row>
    <row r="88" spans="1:21" ht="18.75" customHeight="1">
      <c r="A88" s="91" t="s">
        <v>383</v>
      </c>
      <c r="B88" s="105"/>
      <c r="C88" s="103" t="s">
        <v>501</v>
      </c>
      <c r="D88" s="104" t="s">
        <v>439</v>
      </c>
      <c r="E88" s="104" t="s">
        <v>446</v>
      </c>
      <c r="F88" s="104" t="s">
        <v>499</v>
      </c>
      <c r="G88" s="104" t="s">
        <v>77</v>
      </c>
      <c r="H88" s="104" t="s">
        <v>439</v>
      </c>
      <c r="I88" s="104" t="s">
        <v>440</v>
      </c>
      <c r="J88" s="104" t="s">
        <v>441</v>
      </c>
      <c r="K88" s="104" t="s">
        <v>439</v>
      </c>
      <c r="L88" s="318">
        <f>L89</f>
        <v>600000</v>
      </c>
      <c r="M88" s="308"/>
      <c r="N88" s="308"/>
      <c r="O88" s="308"/>
      <c r="P88" s="308"/>
      <c r="Q88" s="308"/>
      <c r="R88" s="309"/>
      <c r="S88" s="309" t="e">
        <f>#REF!=SUM(L88:R88)</f>
        <v>#REF!</v>
      </c>
      <c r="T88" s="366">
        <f>T89</f>
        <v>99710.81</v>
      </c>
      <c r="U88" s="331">
        <f>U89</f>
        <v>16.618468333333333</v>
      </c>
    </row>
    <row r="89" spans="1:21" ht="25.5" customHeight="1">
      <c r="A89" s="100"/>
      <c r="B89" s="99"/>
      <c r="C89" s="112" t="s">
        <v>502</v>
      </c>
      <c r="D89" s="113" t="s">
        <v>439</v>
      </c>
      <c r="E89" s="113" t="s">
        <v>446</v>
      </c>
      <c r="F89" s="113" t="s">
        <v>499</v>
      </c>
      <c r="G89" s="113" t="s">
        <v>77</v>
      </c>
      <c r="H89" s="113" t="s">
        <v>464</v>
      </c>
      <c r="I89" s="113" t="s">
        <v>77</v>
      </c>
      <c r="J89" s="113" t="s">
        <v>441</v>
      </c>
      <c r="K89" s="113" t="s">
        <v>500</v>
      </c>
      <c r="L89" s="249">
        <v>600000</v>
      </c>
      <c r="M89" s="88"/>
      <c r="N89" s="88"/>
      <c r="O89" s="88"/>
      <c r="P89" s="88"/>
      <c r="Q89" s="88"/>
      <c r="R89" s="89"/>
      <c r="S89" s="89" t="e">
        <f>#REF!=SUM(L89:R89)</f>
        <v>#REF!</v>
      </c>
      <c r="T89" s="393">
        <v>99710.81</v>
      </c>
      <c r="U89" s="231">
        <f t="shared" si="10"/>
        <v>16.618468333333333</v>
      </c>
    </row>
    <row r="90" spans="1:21" ht="22.5" customHeight="1">
      <c r="A90" s="78" t="s">
        <v>351</v>
      </c>
      <c r="B90" s="87"/>
      <c r="C90" s="134" t="s">
        <v>503</v>
      </c>
      <c r="D90" s="135" t="s">
        <v>439</v>
      </c>
      <c r="E90" s="136" t="s">
        <v>504</v>
      </c>
      <c r="F90" s="136" t="s">
        <v>440</v>
      </c>
      <c r="G90" s="136" t="s">
        <v>440</v>
      </c>
      <c r="H90" s="136" t="s">
        <v>439</v>
      </c>
      <c r="I90" s="136" t="s">
        <v>440</v>
      </c>
      <c r="J90" s="136" t="s">
        <v>441</v>
      </c>
      <c r="K90" s="136" t="s">
        <v>439</v>
      </c>
      <c r="L90" s="246">
        <f>L91+L117+L120</f>
        <v>276456276.53999996</v>
      </c>
      <c r="M90" s="88"/>
      <c r="N90" s="88"/>
      <c r="O90" s="88"/>
      <c r="P90" s="88"/>
      <c r="Q90" s="88"/>
      <c r="R90" s="89"/>
      <c r="S90" s="89"/>
      <c r="T90" s="246">
        <f>T91+T117+T120</f>
        <v>54563531.43</v>
      </c>
      <c r="U90" s="297">
        <f t="shared" si="10"/>
        <v>19.736767098541637</v>
      </c>
    </row>
    <row r="91" spans="1:21" ht="37.5" customHeight="1">
      <c r="A91" s="81" t="s">
        <v>276</v>
      </c>
      <c r="B91" s="15"/>
      <c r="C91" s="109" t="s">
        <v>505</v>
      </c>
      <c r="D91" s="137" t="s">
        <v>439</v>
      </c>
      <c r="E91" s="110" t="s">
        <v>504</v>
      </c>
      <c r="F91" s="110" t="s">
        <v>78</v>
      </c>
      <c r="G91" s="110" t="s">
        <v>440</v>
      </c>
      <c r="H91" s="110" t="s">
        <v>439</v>
      </c>
      <c r="I91" s="110" t="s">
        <v>440</v>
      </c>
      <c r="J91" s="110" t="s">
        <v>441</v>
      </c>
      <c r="K91" s="110" t="s">
        <v>439</v>
      </c>
      <c r="L91" s="247">
        <f>L92+L95+L102+L112</f>
        <v>275556276.53999996</v>
      </c>
      <c r="M91" s="88"/>
      <c r="N91" s="88"/>
      <c r="O91" s="88"/>
      <c r="P91" s="88"/>
      <c r="Q91" s="88"/>
      <c r="R91" s="89"/>
      <c r="S91" s="89"/>
      <c r="T91" s="247">
        <f>T92+T95+T102+T112</f>
        <v>54343931.44</v>
      </c>
      <c r="U91" s="300">
        <f t="shared" si="10"/>
        <v>19.721536421657735</v>
      </c>
    </row>
    <row r="92" spans="1:21" ht="22.5" customHeight="1">
      <c r="A92" s="15" t="s">
        <v>277</v>
      </c>
      <c r="B92" s="87"/>
      <c r="C92" s="103" t="s">
        <v>506</v>
      </c>
      <c r="D92" s="104" t="s">
        <v>439</v>
      </c>
      <c r="E92" s="104" t="s">
        <v>504</v>
      </c>
      <c r="F92" s="104" t="s">
        <v>78</v>
      </c>
      <c r="G92" s="104" t="s">
        <v>76</v>
      </c>
      <c r="H92" s="104" t="s">
        <v>439</v>
      </c>
      <c r="I92" s="104" t="s">
        <v>440</v>
      </c>
      <c r="J92" s="104" t="s">
        <v>441</v>
      </c>
      <c r="K92" s="104" t="s">
        <v>507</v>
      </c>
      <c r="L92" s="248">
        <f>L93</f>
        <v>48182000</v>
      </c>
      <c r="M92" s="88"/>
      <c r="N92" s="88"/>
      <c r="O92" s="88"/>
      <c r="P92" s="88"/>
      <c r="Q92" s="88"/>
      <c r="R92" s="89"/>
      <c r="S92" s="89"/>
      <c r="T92" s="248">
        <f>T93</f>
        <v>12045000</v>
      </c>
      <c r="U92" s="331">
        <f>U93</f>
        <v>24.99896226806691</v>
      </c>
    </row>
    <row r="93" spans="1:21" ht="19.5" customHeight="1">
      <c r="A93" s="18"/>
      <c r="B93" s="87"/>
      <c r="C93" s="357" t="s">
        <v>508</v>
      </c>
      <c r="D93" s="358" t="s">
        <v>439</v>
      </c>
      <c r="E93" s="358" t="s">
        <v>504</v>
      </c>
      <c r="F93" s="358" t="s">
        <v>78</v>
      </c>
      <c r="G93" s="358" t="s">
        <v>76</v>
      </c>
      <c r="H93" s="358" t="s">
        <v>509</v>
      </c>
      <c r="I93" s="358" t="s">
        <v>440</v>
      </c>
      <c r="J93" s="358" t="s">
        <v>441</v>
      </c>
      <c r="K93" s="358" t="s">
        <v>507</v>
      </c>
      <c r="L93" s="359">
        <f>L94</f>
        <v>48182000</v>
      </c>
      <c r="M93" s="360"/>
      <c r="N93" s="360"/>
      <c r="O93" s="360"/>
      <c r="P93" s="360"/>
      <c r="Q93" s="360"/>
      <c r="R93" s="361"/>
      <c r="S93" s="361"/>
      <c r="T93" s="362">
        <f>T94</f>
        <v>12045000</v>
      </c>
      <c r="U93" s="363">
        <f aca="true" t="shared" si="13" ref="U93:U122">T93/L93*100</f>
        <v>24.99896226806691</v>
      </c>
    </row>
    <row r="94" spans="1:21" ht="33.75" customHeight="1">
      <c r="A94" s="18"/>
      <c r="B94" s="87"/>
      <c r="C94" s="142" t="s">
        <v>510</v>
      </c>
      <c r="D94" s="106" t="s">
        <v>439</v>
      </c>
      <c r="E94" s="106" t="s">
        <v>504</v>
      </c>
      <c r="F94" s="106" t="s">
        <v>78</v>
      </c>
      <c r="G94" s="106" t="s">
        <v>352</v>
      </c>
      <c r="H94" s="106" t="s">
        <v>509</v>
      </c>
      <c r="I94" s="106" t="s">
        <v>77</v>
      </c>
      <c r="J94" s="106" t="s">
        <v>441</v>
      </c>
      <c r="K94" s="106" t="s">
        <v>507</v>
      </c>
      <c r="L94" s="249">
        <v>48182000</v>
      </c>
      <c r="M94" s="166"/>
      <c r="N94" s="166"/>
      <c r="O94" s="166"/>
      <c r="P94" s="166"/>
      <c r="Q94" s="166"/>
      <c r="R94" s="167"/>
      <c r="S94" s="167"/>
      <c r="T94" s="394">
        <v>12045000</v>
      </c>
      <c r="U94" s="232">
        <f t="shared" si="13"/>
        <v>24.99896226806691</v>
      </c>
    </row>
    <row r="95" spans="1:21" ht="31.5" customHeight="1">
      <c r="A95" s="15" t="s">
        <v>353</v>
      </c>
      <c r="B95" s="87"/>
      <c r="C95" s="265" t="s">
        <v>369</v>
      </c>
      <c r="D95" s="266" t="s">
        <v>439</v>
      </c>
      <c r="E95" s="266" t="s">
        <v>504</v>
      </c>
      <c r="F95" s="266" t="s">
        <v>78</v>
      </c>
      <c r="G95" s="266" t="s">
        <v>440</v>
      </c>
      <c r="H95" s="266" t="s">
        <v>439</v>
      </c>
      <c r="I95" s="266" t="s">
        <v>440</v>
      </c>
      <c r="J95" s="266" t="s">
        <v>441</v>
      </c>
      <c r="K95" s="266" t="s">
        <v>507</v>
      </c>
      <c r="L95" s="267">
        <f>L96+L98+L100</f>
        <v>32866276.54</v>
      </c>
      <c r="M95" s="268"/>
      <c r="N95" s="268"/>
      <c r="O95" s="268"/>
      <c r="P95" s="268"/>
      <c r="Q95" s="268"/>
      <c r="R95" s="269"/>
      <c r="S95" s="269"/>
      <c r="T95" s="365">
        <f>T96+T98+T100</f>
        <v>1179868.14</v>
      </c>
      <c r="U95" s="313">
        <f t="shared" si="13"/>
        <v>3.589905107029809</v>
      </c>
    </row>
    <row r="96" spans="1:21" ht="48" customHeight="1">
      <c r="A96" s="18"/>
      <c r="B96" s="87"/>
      <c r="C96" s="272" t="s">
        <v>370</v>
      </c>
      <c r="D96" s="273" t="s">
        <v>439</v>
      </c>
      <c r="E96" s="273" t="s">
        <v>504</v>
      </c>
      <c r="F96" s="273" t="s">
        <v>78</v>
      </c>
      <c r="G96" s="273" t="s">
        <v>371</v>
      </c>
      <c r="H96" s="273" t="s">
        <v>372</v>
      </c>
      <c r="I96" s="273" t="s">
        <v>440</v>
      </c>
      <c r="J96" s="273" t="s">
        <v>441</v>
      </c>
      <c r="K96" s="273" t="s">
        <v>507</v>
      </c>
      <c r="L96" s="274">
        <f>L97</f>
        <v>2537470.09</v>
      </c>
      <c r="M96" s="275"/>
      <c r="N96" s="275"/>
      <c r="O96" s="275"/>
      <c r="P96" s="275"/>
      <c r="Q96" s="275"/>
      <c r="R96" s="276"/>
      <c r="S96" s="276"/>
      <c r="T96" s="369">
        <f>T97</f>
        <v>0</v>
      </c>
      <c r="U96" s="277">
        <f t="shared" si="13"/>
        <v>0</v>
      </c>
    </row>
    <row r="97" spans="1:21" ht="64.5" customHeight="1">
      <c r="A97" s="18"/>
      <c r="B97" s="15"/>
      <c r="C97" s="278" t="s">
        <v>155</v>
      </c>
      <c r="D97" s="279" t="s">
        <v>439</v>
      </c>
      <c r="E97" s="279" t="s">
        <v>504</v>
      </c>
      <c r="F97" s="279" t="s">
        <v>78</v>
      </c>
      <c r="G97" s="279" t="s">
        <v>371</v>
      </c>
      <c r="H97" s="279" t="s">
        <v>372</v>
      </c>
      <c r="I97" s="279" t="s">
        <v>77</v>
      </c>
      <c r="J97" s="279" t="s">
        <v>441</v>
      </c>
      <c r="K97" s="279" t="s">
        <v>507</v>
      </c>
      <c r="L97" s="280">
        <v>2537470.09</v>
      </c>
      <c r="M97" s="281"/>
      <c r="N97" s="281"/>
      <c r="O97" s="281"/>
      <c r="P97" s="281"/>
      <c r="Q97" s="282"/>
      <c r="R97" s="282"/>
      <c r="S97" s="283">
        <f>S98</f>
        <v>0</v>
      </c>
      <c r="T97" s="230">
        <v>0</v>
      </c>
      <c r="U97" s="277">
        <f t="shared" si="13"/>
        <v>0</v>
      </c>
    </row>
    <row r="98" spans="1:21" ht="41.25" customHeight="1">
      <c r="A98" s="18"/>
      <c r="B98" s="244"/>
      <c r="C98" s="284" t="s">
        <v>373</v>
      </c>
      <c r="D98" s="273" t="s">
        <v>439</v>
      </c>
      <c r="E98" s="273" t="s">
        <v>504</v>
      </c>
      <c r="F98" s="273" t="s">
        <v>78</v>
      </c>
      <c r="G98" s="273" t="s">
        <v>371</v>
      </c>
      <c r="H98" s="273" t="s">
        <v>374</v>
      </c>
      <c r="I98" s="273" t="s">
        <v>440</v>
      </c>
      <c r="J98" s="273" t="s">
        <v>441</v>
      </c>
      <c r="K98" s="273" t="s">
        <v>507</v>
      </c>
      <c r="L98" s="274">
        <f>L99</f>
        <v>149985.45</v>
      </c>
      <c r="M98" s="275"/>
      <c r="N98" s="275"/>
      <c r="O98" s="275"/>
      <c r="P98" s="275"/>
      <c r="Q98" s="275"/>
      <c r="R98" s="276"/>
      <c r="S98" s="276"/>
      <c r="T98" s="369">
        <f>T99</f>
        <v>0</v>
      </c>
      <c r="U98" s="277">
        <f t="shared" si="13"/>
        <v>0</v>
      </c>
    </row>
    <row r="99" spans="1:21" ht="33" customHeight="1">
      <c r="A99" s="18"/>
      <c r="B99" s="123"/>
      <c r="C99" s="263" t="s">
        <v>156</v>
      </c>
      <c r="D99" s="113" t="s">
        <v>439</v>
      </c>
      <c r="E99" s="113" t="s">
        <v>504</v>
      </c>
      <c r="F99" s="113" t="s">
        <v>78</v>
      </c>
      <c r="G99" s="113" t="s">
        <v>371</v>
      </c>
      <c r="H99" s="113" t="s">
        <v>374</v>
      </c>
      <c r="I99" s="113" t="s">
        <v>440</v>
      </c>
      <c r="J99" s="113" t="s">
        <v>441</v>
      </c>
      <c r="K99" s="113" t="s">
        <v>507</v>
      </c>
      <c r="L99" s="270">
        <v>149985.45</v>
      </c>
      <c r="M99" s="88"/>
      <c r="N99" s="88"/>
      <c r="O99" s="88"/>
      <c r="P99" s="88"/>
      <c r="Q99" s="88"/>
      <c r="R99" s="89"/>
      <c r="S99" s="89"/>
      <c r="T99" s="19">
        <v>0</v>
      </c>
      <c r="U99" s="277">
        <f t="shared" si="13"/>
        <v>0</v>
      </c>
    </row>
    <row r="100" spans="1:21" ht="21.75" customHeight="1" thickBot="1">
      <c r="A100" s="18"/>
      <c r="B100" s="123"/>
      <c r="C100" s="285" t="s">
        <v>511</v>
      </c>
      <c r="D100" s="273" t="s">
        <v>439</v>
      </c>
      <c r="E100" s="273" t="s">
        <v>504</v>
      </c>
      <c r="F100" s="273" t="s">
        <v>78</v>
      </c>
      <c r="G100" s="273" t="s">
        <v>78</v>
      </c>
      <c r="H100" s="273" t="s">
        <v>512</v>
      </c>
      <c r="I100" s="273" t="s">
        <v>440</v>
      </c>
      <c r="J100" s="273" t="s">
        <v>441</v>
      </c>
      <c r="K100" s="273" t="s">
        <v>507</v>
      </c>
      <c r="L100" s="274">
        <f>L101</f>
        <v>30178821</v>
      </c>
      <c r="M100" s="275"/>
      <c r="N100" s="275"/>
      <c r="O100" s="275"/>
      <c r="P100" s="275"/>
      <c r="Q100" s="275"/>
      <c r="R100" s="276"/>
      <c r="S100" s="276"/>
      <c r="T100" s="198">
        <f>T101</f>
        <v>1179868.14</v>
      </c>
      <c r="U100" s="277">
        <f t="shared" si="13"/>
        <v>3.90958990743873</v>
      </c>
    </row>
    <row r="101" spans="1:21" ht="33.75" customHeight="1" thickBot="1">
      <c r="A101" s="18"/>
      <c r="B101" s="124"/>
      <c r="C101" s="264" t="s">
        <v>513</v>
      </c>
      <c r="D101" s="113" t="s">
        <v>439</v>
      </c>
      <c r="E101" s="113" t="s">
        <v>504</v>
      </c>
      <c r="F101" s="113" t="s">
        <v>78</v>
      </c>
      <c r="G101" s="113" t="s">
        <v>78</v>
      </c>
      <c r="H101" s="113" t="s">
        <v>512</v>
      </c>
      <c r="I101" s="113" t="s">
        <v>77</v>
      </c>
      <c r="J101" s="113" t="s">
        <v>441</v>
      </c>
      <c r="K101" s="113" t="s">
        <v>507</v>
      </c>
      <c r="L101" s="271">
        <v>30178821</v>
      </c>
      <c r="M101" s="88"/>
      <c r="N101" s="88"/>
      <c r="O101" s="88"/>
      <c r="P101" s="88"/>
      <c r="Q101" s="88"/>
      <c r="R101" s="89"/>
      <c r="S101" s="89"/>
      <c r="T101" s="395">
        <v>1179868.14</v>
      </c>
      <c r="U101" s="277">
        <f t="shared" si="13"/>
        <v>3.90958990743873</v>
      </c>
    </row>
    <row r="102" spans="1:21" ht="33.75" customHeight="1">
      <c r="A102" s="15" t="s">
        <v>354</v>
      </c>
      <c r="B102" s="7"/>
      <c r="C102" s="286" t="s">
        <v>375</v>
      </c>
      <c r="D102" s="104" t="s">
        <v>439</v>
      </c>
      <c r="E102" s="104" t="s">
        <v>504</v>
      </c>
      <c r="F102" s="104" t="s">
        <v>78</v>
      </c>
      <c r="G102" s="104" t="s">
        <v>39</v>
      </c>
      <c r="H102" s="104" t="s">
        <v>439</v>
      </c>
      <c r="I102" s="104" t="s">
        <v>440</v>
      </c>
      <c r="J102" s="104" t="s">
        <v>441</v>
      </c>
      <c r="K102" s="104" t="s">
        <v>507</v>
      </c>
      <c r="L102" s="248">
        <f>L104+L106+L108+L110</f>
        <v>192365000</v>
      </c>
      <c r="M102" s="88"/>
      <c r="N102" s="88"/>
      <c r="O102" s="88"/>
      <c r="P102" s="88"/>
      <c r="Q102" s="89"/>
      <c r="R102" s="89"/>
      <c r="S102" s="195"/>
      <c r="T102" s="248">
        <f>T104+T106+T108+T110</f>
        <v>40948647.3</v>
      </c>
      <c r="U102" s="313">
        <f t="shared" si="13"/>
        <v>21.286953083980972</v>
      </c>
    </row>
    <row r="103" spans="1:21" ht="0.75" customHeight="1">
      <c r="A103" s="18"/>
      <c r="B103" s="7"/>
      <c r="C103" s="287" t="s">
        <v>355</v>
      </c>
      <c r="D103" s="107" t="s">
        <v>439</v>
      </c>
      <c r="E103" s="107" t="s">
        <v>504</v>
      </c>
      <c r="F103" s="107" t="s">
        <v>78</v>
      </c>
      <c r="G103" s="107" t="s">
        <v>80</v>
      </c>
      <c r="H103" s="107" t="s">
        <v>146</v>
      </c>
      <c r="I103" s="107" t="s">
        <v>77</v>
      </c>
      <c r="J103" s="107" t="s">
        <v>441</v>
      </c>
      <c r="K103" s="107" t="s">
        <v>507</v>
      </c>
      <c r="L103" s="261"/>
      <c r="M103" s="88"/>
      <c r="N103" s="88"/>
      <c r="O103" s="88"/>
      <c r="P103" s="88"/>
      <c r="Q103" s="88"/>
      <c r="R103" s="89"/>
      <c r="S103" s="89"/>
      <c r="T103" s="126">
        <f>T104</f>
        <v>8542813.27</v>
      </c>
      <c r="U103" s="277" t="e">
        <f t="shared" si="13"/>
        <v>#DIV/0!</v>
      </c>
    </row>
    <row r="104" spans="1:21" ht="36.75" customHeight="1">
      <c r="A104" s="18"/>
      <c r="B104" s="7"/>
      <c r="C104" s="293" t="s">
        <v>517</v>
      </c>
      <c r="D104" s="273" t="s">
        <v>439</v>
      </c>
      <c r="E104" s="273" t="s">
        <v>504</v>
      </c>
      <c r="F104" s="273" t="s">
        <v>78</v>
      </c>
      <c r="G104" s="273" t="s">
        <v>39</v>
      </c>
      <c r="H104" s="273" t="s">
        <v>518</v>
      </c>
      <c r="I104" s="273" t="s">
        <v>440</v>
      </c>
      <c r="J104" s="273" t="s">
        <v>441</v>
      </c>
      <c r="K104" s="273" t="s">
        <v>507</v>
      </c>
      <c r="L104" s="288">
        <f>L105</f>
        <v>38747000</v>
      </c>
      <c r="M104" s="289"/>
      <c r="N104" s="289"/>
      <c r="O104" s="289"/>
      <c r="P104" s="289"/>
      <c r="Q104" s="289"/>
      <c r="R104" s="290"/>
      <c r="S104" s="290"/>
      <c r="T104" s="370">
        <f>T105</f>
        <v>8542813.27</v>
      </c>
      <c r="U104" s="277">
        <f t="shared" si="13"/>
        <v>22.047676645933876</v>
      </c>
    </row>
    <row r="105" spans="1:21" ht="36.75" customHeight="1">
      <c r="A105" s="18"/>
      <c r="B105" s="7"/>
      <c r="C105" s="291" t="s">
        <v>519</v>
      </c>
      <c r="D105" s="113" t="s">
        <v>439</v>
      </c>
      <c r="E105" s="113" t="s">
        <v>504</v>
      </c>
      <c r="F105" s="113" t="s">
        <v>78</v>
      </c>
      <c r="G105" s="113" t="s">
        <v>39</v>
      </c>
      <c r="H105" s="113" t="s">
        <v>518</v>
      </c>
      <c r="I105" s="113" t="s">
        <v>77</v>
      </c>
      <c r="J105" s="113" t="s">
        <v>441</v>
      </c>
      <c r="K105" s="113" t="s">
        <v>507</v>
      </c>
      <c r="L105" s="354">
        <v>38747000</v>
      </c>
      <c r="M105" s="68"/>
      <c r="N105" s="68"/>
      <c r="O105" s="68"/>
      <c r="P105" s="68"/>
      <c r="Q105" s="68"/>
      <c r="R105" s="69"/>
      <c r="S105" s="69"/>
      <c r="T105" s="396">
        <v>8542813.27</v>
      </c>
      <c r="U105" s="277">
        <f t="shared" si="13"/>
        <v>22.047676645933876</v>
      </c>
    </row>
    <row r="106" spans="1:21" s="21" customFormat="1" ht="51" customHeight="1">
      <c r="A106" s="18"/>
      <c r="B106" s="7"/>
      <c r="C106" s="294" t="s">
        <v>157</v>
      </c>
      <c r="D106" s="273" t="s">
        <v>439</v>
      </c>
      <c r="E106" s="273" t="s">
        <v>504</v>
      </c>
      <c r="F106" s="273" t="s">
        <v>78</v>
      </c>
      <c r="G106" s="273" t="s">
        <v>171</v>
      </c>
      <c r="H106" s="273" t="s">
        <v>358</v>
      </c>
      <c r="I106" s="273" t="s">
        <v>440</v>
      </c>
      <c r="J106" s="273" t="s">
        <v>441</v>
      </c>
      <c r="K106" s="273" t="s">
        <v>507</v>
      </c>
      <c r="L106" s="274">
        <f>L107</f>
        <v>1247000</v>
      </c>
      <c r="M106" s="88"/>
      <c r="N106" s="88"/>
      <c r="O106" s="88"/>
      <c r="P106" s="88"/>
      <c r="Q106" s="88"/>
      <c r="R106" s="89"/>
      <c r="S106" s="89"/>
      <c r="T106" s="369">
        <f>T107</f>
        <v>0</v>
      </c>
      <c r="U106" s="277">
        <f t="shared" si="13"/>
        <v>0</v>
      </c>
    </row>
    <row r="107" spans="1:21" s="21" customFormat="1" ht="48" customHeight="1">
      <c r="A107" s="18"/>
      <c r="B107" s="7"/>
      <c r="C107" s="292" t="s">
        <v>158</v>
      </c>
      <c r="D107" s="113" t="s">
        <v>439</v>
      </c>
      <c r="E107" s="113" t="s">
        <v>504</v>
      </c>
      <c r="F107" s="113" t="s">
        <v>78</v>
      </c>
      <c r="G107" s="113" t="s">
        <v>171</v>
      </c>
      <c r="H107" s="113" t="s">
        <v>358</v>
      </c>
      <c r="I107" s="113" t="s">
        <v>77</v>
      </c>
      <c r="J107" s="113" t="s">
        <v>441</v>
      </c>
      <c r="K107" s="113" t="s">
        <v>507</v>
      </c>
      <c r="L107" s="355">
        <v>1247000</v>
      </c>
      <c r="M107" s="88"/>
      <c r="N107" s="88"/>
      <c r="O107" s="88"/>
      <c r="P107" s="88"/>
      <c r="Q107" s="88"/>
      <c r="R107" s="89"/>
      <c r="S107" s="89"/>
      <c r="T107" s="19"/>
      <c r="U107" s="277">
        <f t="shared" si="13"/>
        <v>0</v>
      </c>
    </row>
    <row r="108" spans="1:21" ht="47.25" customHeight="1">
      <c r="A108" s="18"/>
      <c r="B108" s="7"/>
      <c r="C108" s="296" t="s">
        <v>356</v>
      </c>
      <c r="D108" s="273" t="s">
        <v>439</v>
      </c>
      <c r="E108" s="273" t="s">
        <v>504</v>
      </c>
      <c r="F108" s="273" t="s">
        <v>78</v>
      </c>
      <c r="G108" s="273" t="s">
        <v>171</v>
      </c>
      <c r="H108" s="273" t="s">
        <v>357</v>
      </c>
      <c r="I108" s="273" t="s">
        <v>440</v>
      </c>
      <c r="J108" s="273" t="s">
        <v>441</v>
      </c>
      <c r="K108" s="273" t="s">
        <v>507</v>
      </c>
      <c r="L108" s="274">
        <f>L109</f>
        <v>636000</v>
      </c>
      <c r="M108" s="275"/>
      <c r="N108" s="275"/>
      <c r="O108" s="275"/>
      <c r="P108" s="275"/>
      <c r="Q108" s="275"/>
      <c r="R108" s="276"/>
      <c r="S108" s="276"/>
      <c r="T108" s="198">
        <f>T109</f>
        <v>159100</v>
      </c>
      <c r="U108" s="277">
        <f t="shared" si="13"/>
        <v>25.015723270440255</v>
      </c>
    </row>
    <row r="109" spans="1:21" ht="44.25" customHeight="1">
      <c r="A109" s="18"/>
      <c r="B109" s="7"/>
      <c r="C109" s="295" t="s">
        <v>514</v>
      </c>
      <c r="D109" s="113" t="s">
        <v>439</v>
      </c>
      <c r="E109" s="113" t="s">
        <v>504</v>
      </c>
      <c r="F109" s="113" t="s">
        <v>78</v>
      </c>
      <c r="G109" s="113" t="s">
        <v>171</v>
      </c>
      <c r="H109" s="113" t="s">
        <v>357</v>
      </c>
      <c r="I109" s="113" t="s">
        <v>77</v>
      </c>
      <c r="J109" s="113" t="s">
        <v>441</v>
      </c>
      <c r="K109" s="113" t="s">
        <v>507</v>
      </c>
      <c r="L109" s="356">
        <v>636000</v>
      </c>
      <c r="M109" s="88"/>
      <c r="N109" s="88"/>
      <c r="O109" s="88"/>
      <c r="P109" s="88"/>
      <c r="Q109" s="89"/>
      <c r="R109" s="89"/>
      <c r="S109" s="153">
        <v>10500</v>
      </c>
      <c r="T109" s="397">
        <v>159100</v>
      </c>
      <c r="U109" s="277">
        <f t="shared" si="13"/>
        <v>25.015723270440255</v>
      </c>
    </row>
    <row r="110" spans="1:21" ht="24" customHeight="1">
      <c r="A110" s="18"/>
      <c r="B110" s="7"/>
      <c r="C110" s="114" t="s">
        <v>521</v>
      </c>
      <c r="D110" s="107" t="s">
        <v>439</v>
      </c>
      <c r="E110" s="107" t="s">
        <v>504</v>
      </c>
      <c r="F110" s="107" t="s">
        <v>78</v>
      </c>
      <c r="G110" s="107" t="s">
        <v>359</v>
      </c>
      <c r="H110" s="107" t="s">
        <v>512</v>
      </c>
      <c r="I110" s="107" t="s">
        <v>440</v>
      </c>
      <c r="J110" s="107" t="s">
        <v>441</v>
      </c>
      <c r="K110" s="107" t="s">
        <v>507</v>
      </c>
      <c r="L110" s="261">
        <f>L111</f>
        <v>151735000</v>
      </c>
      <c r="M110" s="88"/>
      <c r="N110" s="88"/>
      <c r="O110" s="88"/>
      <c r="P110" s="88"/>
      <c r="Q110" s="89"/>
      <c r="R110" s="89"/>
      <c r="S110" s="19">
        <v>10500</v>
      </c>
      <c r="T110" s="261">
        <f>T111</f>
        <v>32246734.03</v>
      </c>
      <c r="U110" s="277">
        <f t="shared" si="13"/>
        <v>21.252007796487298</v>
      </c>
    </row>
    <row r="111" spans="1:21" ht="27.75" customHeight="1">
      <c r="A111" s="18"/>
      <c r="B111" s="7"/>
      <c r="C111" s="138" t="s">
        <v>522</v>
      </c>
      <c r="D111" s="106" t="s">
        <v>439</v>
      </c>
      <c r="E111" s="106" t="s">
        <v>504</v>
      </c>
      <c r="F111" s="106" t="s">
        <v>78</v>
      </c>
      <c r="G111" s="106" t="s">
        <v>359</v>
      </c>
      <c r="H111" s="106" t="s">
        <v>512</v>
      </c>
      <c r="I111" s="106" t="s">
        <v>77</v>
      </c>
      <c r="J111" s="106" t="s">
        <v>441</v>
      </c>
      <c r="K111" s="106" t="s">
        <v>507</v>
      </c>
      <c r="L111" s="249">
        <v>151735000</v>
      </c>
      <c r="M111" s="88"/>
      <c r="N111" s="88"/>
      <c r="O111" s="88"/>
      <c r="P111" s="88"/>
      <c r="Q111" s="89"/>
      <c r="R111" s="89"/>
      <c r="S111" s="153">
        <v>643000</v>
      </c>
      <c r="T111" s="398">
        <v>32246734.03</v>
      </c>
      <c r="U111" s="277">
        <f t="shared" si="13"/>
        <v>21.252007796487298</v>
      </c>
    </row>
    <row r="112" spans="1:21" ht="33.75" customHeight="1">
      <c r="A112" s="15" t="s">
        <v>360</v>
      </c>
      <c r="B112" s="7"/>
      <c r="C112" s="103" t="s">
        <v>120</v>
      </c>
      <c r="D112" s="104" t="s">
        <v>439</v>
      </c>
      <c r="E112" s="104" t="s">
        <v>504</v>
      </c>
      <c r="F112" s="104" t="s">
        <v>78</v>
      </c>
      <c r="G112" s="104" t="s">
        <v>361</v>
      </c>
      <c r="H112" s="104" t="s">
        <v>439</v>
      </c>
      <c r="I112" s="104" t="s">
        <v>440</v>
      </c>
      <c r="J112" s="104" t="s">
        <v>441</v>
      </c>
      <c r="K112" s="104" t="s">
        <v>507</v>
      </c>
      <c r="L112" s="248">
        <f>L115</f>
        <v>2143000</v>
      </c>
      <c r="M112" s="166"/>
      <c r="N112" s="166"/>
      <c r="O112" s="166"/>
      <c r="P112" s="166"/>
      <c r="Q112" s="167"/>
      <c r="R112" s="167"/>
      <c r="S112" s="198">
        <v>686000</v>
      </c>
      <c r="T112" s="248">
        <f>T115</f>
        <v>170416</v>
      </c>
      <c r="U112" s="313">
        <f t="shared" si="13"/>
        <v>7.95221651889874</v>
      </c>
    </row>
    <row r="113" spans="1:21" ht="31.5" customHeight="1" hidden="1">
      <c r="A113" s="18"/>
      <c r="B113" s="7"/>
      <c r="C113" s="114" t="s">
        <v>362</v>
      </c>
      <c r="D113" s="107" t="s">
        <v>439</v>
      </c>
      <c r="E113" s="107" t="s">
        <v>504</v>
      </c>
      <c r="F113" s="107" t="s">
        <v>78</v>
      </c>
      <c r="G113" s="107" t="s">
        <v>81</v>
      </c>
      <c r="H113" s="107" t="s">
        <v>363</v>
      </c>
      <c r="I113" s="107" t="s">
        <v>440</v>
      </c>
      <c r="J113" s="107" t="s">
        <v>441</v>
      </c>
      <c r="K113" s="107" t="s">
        <v>507</v>
      </c>
      <c r="L113" s="261">
        <f>L114</f>
        <v>0</v>
      </c>
      <c r="M113" s="88"/>
      <c r="N113" s="88"/>
      <c r="O113" s="88"/>
      <c r="P113" s="88"/>
      <c r="Q113" s="89"/>
      <c r="R113" s="89"/>
      <c r="S113" s="19">
        <v>686000</v>
      </c>
      <c r="T113" s="261">
        <f>T114</f>
        <v>0</v>
      </c>
      <c r="U113" s="277" t="e">
        <f t="shared" si="13"/>
        <v>#DIV/0!</v>
      </c>
    </row>
    <row r="114" spans="1:21" ht="0.75" customHeight="1">
      <c r="A114" s="18"/>
      <c r="B114" s="7"/>
      <c r="C114" s="138" t="s">
        <v>364</v>
      </c>
      <c r="D114" s="106" t="s">
        <v>439</v>
      </c>
      <c r="E114" s="106" t="s">
        <v>504</v>
      </c>
      <c r="F114" s="106" t="s">
        <v>78</v>
      </c>
      <c r="G114" s="106" t="s">
        <v>81</v>
      </c>
      <c r="H114" s="106" t="s">
        <v>363</v>
      </c>
      <c r="I114" s="106" t="s">
        <v>77</v>
      </c>
      <c r="J114" s="106" t="s">
        <v>441</v>
      </c>
      <c r="K114" s="106" t="s">
        <v>507</v>
      </c>
      <c r="L114" s="249">
        <v>0</v>
      </c>
      <c r="M114" s="88"/>
      <c r="N114" s="88"/>
      <c r="O114" s="88"/>
      <c r="P114" s="88"/>
      <c r="Q114" s="89"/>
      <c r="R114" s="89"/>
      <c r="S114" s="19"/>
      <c r="T114" s="249">
        <v>0</v>
      </c>
      <c r="U114" s="277" t="e">
        <f t="shared" si="13"/>
        <v>#DIV/0!</v>
      </c>
    </row>
    <row r="115" spans="1:21" ht="49.5" customHeight="1">
      <c r="A115" s="18"/>
      <c r="B115" s="7"/>
      <c r="C115" s="115" t="s">
        <v>523</v>
      </c>
      <c r="D115" s="107" t="s">
        <v>439</v>
      </c>
      <c r="E115" s="107" t="s">
        <v>504</v>
      </c>
      <c r="F115" s="107" t="s">
        <v>78</v>
      </c>
      <c r="G115" s="107" t="s">
        <v>361</v>
      </c>
      <c r="H115" s="107" t="s">
        <v>494</v>
      </c>
      <c r="I115" s="107" t="s">
        <v>440</v>
      </c>
      <c r="J115" s="107" t="s">
        <v>441</v>
      </c>
      <c r="K115" s="107" t="s">
        <v>507</v>
      </c>
      <c r="L115" s="261">
        <f>L116</f>
        <v>2143000</v>
      </c>
      <c r="M115" s="166"/>
      <c r="N115" s="166"/>
      <c r="O115" s="166"/>
      <c r="P115" s="166"/>
      <c r="Q115" s="167"/>
      <c r="R115" s="167"/>
      <c r="S115" s="198">
        <v>541000</v>
      </c>
      <c r="T115" s="261">
        <f>T116</f>
        <v>170416</v>
      </c>
      <c r="U115" s="277">
        <f t="shared" si="13"/>
        <v>7.95221651889874</v>
      </c>
    </row>
    <row r="116" spans="1:21" ht="52.5" customHeight="1">
      <c r="A116" s="18"/>
      <c r="B116" s="7"/>
      <c r="C116" s="129" t="s">
        <v>524</v>
      </c>
      <c r="D116" s="106" t="s">
        <v>439</v>
      </c>
      <c r="E116" s="106" t="s">
        <v>504</v>
      </c>
      <c r="F116" s="106" t="s">
        <v>78</v>
      </c>
      <c r="G116" s="106" t="s">
        <v>361</v>
      </c>
      <c r="H116" s="106" t="s">
        <v>494</v>
      </c>
      <c r="I116" s="106" t="s">
        <v>77</v>
      </c>
      <c r="J116" s="106" t="s">
        <v>441</v>
      </c>
      <c r="K116" s="106" t="s">
        <v>507</v>
      </c>
      <c r="L116" s="20">
        <v>2143000</v>
      </c>
      <c r="M116" s="166"/>
      <c r="N116" s="166"/>
      <c r="O116" s="166"/>
      <c r="P116" s="166"/>
      <c r="Q116" s="167"/>
      <c r="R116" s="167"/>
      <c r="S116" s="230">
        <v>541000</v>
      </c>
      <c r="T116" s="399">
        <v>170416</v>
      </c>
      <c r="U116" s="277">
        <f t="shared" si="13"/>
        <v>7.95221651889874</v>
      </c>
    </row>
    <row r="117" spans="1:21" ht="24.75" customHeight="1">
      <c r="A117" s="346" t="s">
        <v>365</v>
      </c>
      <c r="B117" s="349"/>
      <c r="C117" s="333" t="s">
        <v>525</v>
      </c>
      <c r="D117" s="335" t="s">
        <v>439</v>
      </c>
      <c r="E117" s="335" t="s">
        <v>504</v>
      </c>
      <c r="F117" s="335" t="s">
        <v>72</v>
      </c>
      <c r="G117" s="335" t="s">
        <v>440</v>
      </c>
      <c r="H117" s="335" t="s">
        <v>439</v>
      </c>
      <c r="I117" s="335" t="s">
        <v>440</v>
      </c>
      <c r="J117" s="335" t="s">
        <v>441</v>
      </c>
      <c r="K117" s="335" t="s">
        <v>500</v>
      </c>
      <c r="L117" s="336">
        <f>L118</f>
        <v>900000</v>
      </c>
      <c r="M117" s="350"/>
      <c r="N117" s="350"/>
      <c r="O117" s="350"/>
      <c r="P117" s="350"/>
      <c r="Q117" s="350"/>
      <c r="R117" s="350"/>
      <c r="S117" s="350"/>
      <c r="T117" s="247">
        <f>T118</f>
        <v>235929.13</v>
      </c>
      <c r="U117" s="300">
        <f t="shared" si="13"/>
        <v>26.214347777777782</v>
      </c>
    </row>
    <row r="118" spans="1:21" ht="27" customHeight="1">
      <c r="A118" s="18"/>
      <c r="B118" s="7"/>
      <c r="C118" s="130" t="s">
        <v>526</v>
      </c>
      <c r="D118" s="131" t="s">
        <v>439</v>
      </c>
      <c r="E118" s="131" t="s">
        <v>504</v>
      </c>
      <c r="F118" s="131" t="s">
        <v>72</v>
      </c>
      <c r="G118" s="131" t="s">
        <v>77</v>
      </c>
      <c r="H118" s="131" t="s">
        <v>451</v>
      </c>
      <c r="I118" s="131" t="s">
        <v>77</v>
      </c>
      <c r="J118" s="131" t="s">
        <v>441</v>
      </c>
      <c r="K118" s="131" t="s">
        <v>500</v>
      </c>
      <c r="L118" s="262">
        <v>900000</v>
      </c>
      <c r="M118" s="23"/>
      <c r="N118" s="23"/>
      <c r="O118" s="23"/>
      <c r="P118" s="23"/>
      <c r="Q118" s="23"/>
      <c r="R118" s="23"/>
      <c r="S118" s="23"/>
      <c r="T118" s="400">
        <v>235929.13</v>
      </c>
      <c r="U118" s="277">
        <f t="shared" si="13"/>
        <v>26.214347777777782</v>
      </c>
    </row>
    <row r="119" spans="1:21" ht="23.25" customHeight="1" hidden="1">
      <c r="A119" s="18"/>
      <c r="B119" s="7"/>
      <c r="C119" s="130" t="s">
        <v>163</v>
      </c>
      <c r="D119" s="131" t="s">
        <v>439</v>
      </c>
      <c r="E119" s="131" t="s">
        <v>504</v>
      </c>
      <c r="F119" s="131" t="s">
        <v>162</v>
      </c>
      <c r="G119" s="131" t="s">
        <v>77</v>
      </c>
      <c r="H119" s="131" t="s">
        <v>447</v>
      </c>
      <c r="I119" s="131" t="s">
        <v>77</v>
      </c>
      <c r="J119" s="131" t="s">
        <v>441</v>
      </c>
      <c r="K119" s="131" t="s">
        <v>507</v>
      </c>
      <c r="L119" s="262">
        <v>0</v>
      </c>
      <c r="M119" s="23"/>
      <c r="N119" s="23"/>
      <c r="O119" s="23"/>
      <c r="P119" s="23"/>
      <c r="Q119" s="23"/>
      <c r="R119" s="23"/>
      <c r="S119" s="23"/>
      <c r="T119" s="199"/>
      <c r="U119" s="277" t="e">
        <f t="shared" si="13"/>
        <v>#DIV/0!</v>
      </c>
    </row>
    <row r="120" spans="1:21" ht="56.25" customHeight="1">
      <c r="A120" s="346" t="s">
        <v>366</v>
      </c>
      <c r="B120" s="347"/>
      <c r="C120" s="333" t="s">
        <v>527</v>
      </c>
      <c r="D120" s="335" t="s">
        <v>439</v>
      </c>
      <c r="E120" s="335" t="s">
        <v>504</v>
      </c>
      <c r="F120" s="335" t="s">
        <v>528</v>
      </c>
      <c r="G120" s="335" t="s">
        <v>440</v>
      </c>
      <c r="H120" s="335" t="s">
        <v>439</v>
      </c>
      <c r="I120" s="335" t="s">
        <v>440</v>
      </c>
      <c r="J120" s="335" t="s">
        <v>441</v>
      </c>
      <c r="K120" s="335" t="s">
        <v>439</v>
      </c>
      <c r="L120" s="339">
        <f>L121</f>
        <v>0</v>
      </c>
      <c r="M120" s="348"/>
      <c r="N120" s="348"/>
      <c r="O120" s="348"/>
      <c r="P120" s="348"/>
      <c r="Q120" s="348"/>
      <c r="R120" s="348"/>
      <c r="S120" s="348"/>
      <c r="T120" s="13">
        <f>T121</f>
        <v>-16329.14</v>
      </c>
      <c r="U120" s="298" t="e">
        <f t="shared" si="13"/>
        <v>#DIV/0!</v>
      </c>
    </row>
    <row r="121" spans="1:21" ht="30" customHeight="1" thickBot="1">
      <c r="A121" s="245"/>
      <c r="B121" s="7"/>
      <c r="C121" s="151" t="s">
        <v>529</v>
      </c>
      <c r="D121" s="132" t="s">
        <v>439</v>
      </c>
      <c r="E121" s="132" t="s">
        <v>504</v>
      </c>
      <c r="F121" s="132" t="s">
        <v>528</v>
      </c>
      <c r="G121" s="132" t="s">
        <v>77</v>
      </c>
      <c r="H121" s="132" t="s">
        <v>439</v>
      </c>
      <c r="I121" s="132" t="s">
        <v>77</v>
      </c>
      <c r="J121" s="132" t="s">
        <v>441</v>
      </c>
      <c r="K121" s="132" t="s">
        <v>507</v>
      </c>
      <c r="L121" s="150"/>
      <c r="M121" s="23"/>
      <c r="N121" s="23"/>
      <c r="O121" s="23"/>
      <c r="P121" s="23"/>
      <c r="Q121" s="23"/>
      <c r="R121" s="23"/>
      <c r="S121" s="23"/>
      <c r="T121" s="150">
        <v>-16329.14</v>
      </c>
      <c r="U121" s="277" t="e">
        <f t="shared" si="13"/>
        <v>#DIV/0!</v>
      </c>
    </row>
    <row r="122" spans="1:23" ht="28.5" customHeight="1" thickBot="1">
      <c r="A122" s="41"/>
      <c r="B122" s="7"/>
      <c r="C122" s="353" t="s">
        <v>530</v>
      </c>
      <c r="D122" s="152"/>
      <c r="E122" s="152"/>
      <c r="F122" s="152"/>
      <c r="G122" s="152"/>
      <c r="H122" s="152"/>
      <c r="I122" s="152"/>
      <c r="J122" s="152"/>
      <c r="K122" s="152"/>
      <c r="L122" s="351">
        <f>L8+L90</f>
        <v>387905276.53999996</v>
      </c>
      <c r="M122" s="352"/>
      <c r="N122" s="352"/>
      <c r="O122" s="352"/>
      <c r="P122" s="352"/>
      <c r="Q122" s="352"/>
      <c r="R122" s="352"/>
      <c r="S122" s="352"/>
      <c r="T122" s="351">
        <f>T8+T90</f>
        <v>79629027.15</v>
      </c>
      <c r="U122" s="297">
        <f t="shared" si="13"/>
        <v>20.527956685783526</v>
      </c>
      <c r="W122" s="24"/>
    </row>
    <row r="123" spans="1:19" ht="18.75">
      <c r="A123" s="6"/>
      <c r="B123" s="7"/>
      <c r="C123" s="6"/>
      <c r="D123" s="8"/>
      <c r="E123" s="8"/>
      <c r="F123" s="8"/>
      <c r="G123" s="8"/>
      <c r="H123" s="8"/>
      <c r="I123" s="8"/>
      <c r="J123" s="8"/>
      <c r="K123" s="8"/>
      <c r="L123" s="1"/>
      <c r="M123" s="23"/>
      <c r="N123" s="23"/>
      <c r="O123" s="23"/>
      <c r="P123" s="23"/>
      <c r="Q123" s="23"/>
      <c r="R123" s="23"/>
      <c r="S123" s="23"/>
    </row>
    <row r="124" spans="1:19" ht="18.75">
      <c r="A124" s="6"/>
      <c r="B124" s="7"/>
      <c r="C124" s="6"/>
      <c r="D124" s="8"/>
      <c r="E124" s="8"/>
      <c r="F124" s="8"/>
      <c r="G124" s="8"/>
      <c r="H124" s="8"/>
      <c r="I124" s="8"/>
      <c r="J124" s="8"/>
      <c r="K124" s="8"/>
      <c r="L124" s="1"/>
      <c r="M124" s="23"/>
      <c r="N124" s="23"/>
      <c r="O124" s="23"/>
      <c r="P124" s="23"/>
      <c r="Q124" s="23"/>
      <c r="R124" s="23"/>
      <c r="S124" s="23"/>
    </row>
    <row r="125" spans="1:19" ht="18.75">
      <c r="A125" s="6"/>
      <c r="B125" s="7"/>
      <c r="C125" s="6"/>
      <c r="D125" s="8"/>
      <c r="E125" s="8"/>
      <c r="F125" s="8"/>
      <c r="G125" s="8"/>
      <c r="H125" s="8"/>
      <c r="I125" s="8"/>
      <c r="J125" s="8"/>
      <c r="K125" s="8"/>
      <c r="L125" s="1"/>
      <c r="M125" s="23"/>
      <c r="N125" s="23"/>
      <c r="O125" s="23"/>
      <c r="P125" s="23"/>
      <c r="Q125" s="23"/>
      <c r="R125" s="23"/>
      <c r="S125" s="23"/>
    </row>
    <row r="126" spans="1:19" ht="18.75">
      <c r="A126" s="6"/>
      <c r="B126" s="7"/>
      <c r="C126" s="6"/>
      <c r="D126" s="8"/>
      <c r="E126" s="8"/>
      <c r="F126" s="8"/>
      <c r="G126" s="8"/>
      <c r="H126" s="8"/>
      <c r="I126" s="8"/>
      <c r="J126" s="8"/>
      <c r="K126" s="8"/>
      <c r="L126" s="1"/>
      <c r="M126" s="23"/>
      <c r="N126" s="23"/>
      <c r="O126" s="23"/>
      <c r="P126" s="23"/>
      <c r="Q126" s="23"/>
      <c r="R126" s="23"/>
      <c r="S126" s="23"/>
    </row>
    <row r="127" spans="1:19" ht="18.75">
      <c r="A127" s="6"/>
      <c r="B127" s="7"/>
      <c r="C127" s="6"/>
      <c r="D127" s="8"/>
      <c r="E127" s="8"/>
      <c r="F127" s="8"/>
      <c r="G127" s="8"/>
      <c r="H127" s="8"/>
      <c r="I127" s="8"/>
      <c r="J127" s="8"/>
      <c r="K127" s="8"/>
      <c r="L127" s="1"/>
      <c r="M127" s="23"/>
      <c r="N127" s="23"/>
      <c r="O127" s="23"/>
      <c r="P127" s="23"/>
      <c r="Q127" s="23"/>
      <c r="R127" s="23"/>
      <c r="S127" s="23"/>
    </row>
    <row r="128" spans="1:19" ht="18.75">
      <c r="A128" s="6"/>
      <c r="B128" s="7"/>
      <c r="C128" s="6"/>
      <c r="D128" s="8"/>
      <c r="E128" s="8"/>
      <c r="F128" s="8"/>
      <c r="G128" s="8"/>
      <c r="H128" s="8"/>
      <c r="I128" s="8"/>
      <c r="J128" s="8"/>
      <c r="K128" s="8"/>
      <c r="L128" s="1"/>
      <c r="M128" s="23"/>
      <c r="N128" s="23"/>
      <c r="O128" s="23"/>
      <c r="P128" s="23"/>
      <c r="Q128" s="23"/>
      <c r="R128" s="23"/>
      <c r="S128" s="23"/>
    </row>
    <row r="129" spans="1:19" ht="18.75">
      <c r="A129" s="6"/>
      <c r="B129" s="7"/>
      <c r="C129" s="6"/>
      <c r="D129" s="8"/>
      <c r="E129" s="8"/>
      <c r="F129" s="8"/>
      <c r="G129" s="8"/>
      <c r="H129" s="8"/>
      <c r="I129" s="8"/>
      <c r="J129" s="8"/>
      <c r="K129" s="8"/>
      <c r="L129" s="1"/>
      <c r="M129" s="23"/>
      <c r="N129" s="23"/>
      <c r="O129" s="23"/>
      <c r="P129" s="23"/>
      <c r="Q129" s="23"/>
      <c r="R129" s="23"/>
      <c r="S129" s="23"/>
    </row>
    <row r="130" spans="1:19" ht="18.75">
      <c r="A130" s="6"/>
      <c r="B130" s="7"/>
      <c r="C130" s="6"/>
      <c r="D130" s="8"/>
      <c r="E130" s="8"/>
      <c r="F130" s="8"/>
      <c r="G130" s="8"/>
      <c r="H130" s="8"/>
      <c r="I130" s="8"/>
      <c r="J130" s="8"/>
      <c r="K130" s="8"/>
      <c r="L130" s="1"/>
      <c r="M130" s="23"/>
      <c r="N130" s="23"/>
      <c r="O130" s="23"/>
      <c r="P130" s="23"/>
      <c r="Q130" s="23"/>
      <c r="R130" s="23"/>
      <c r="S130" s="23"/>
    </row>
    <row r="131" spans="1:19" ht="18.75">
      <c r="A131" s="6"/>
      <c r="B131" s="7"/>
      <c r="C131" s="6"/>
      <c r="D131" s="8"/>
      <c r="E131" s="8"/>
      <c r="F131" s="8"/>
      <c r="G131" s="8"/>
      <c r="H131" s="8"/>
      <c r="I131" s="8"/>
      <c r="J131" s="8"/>
      <c r="K131" s="8"/>
      <c r="L131" s="1"/>
      <c r="M131" s="23"/>
      <c r="N131" s="23"/>
      <c r="O131" s="23"/>
      <c r="P131" s="23"/>
      <c r="Q131" s="23"/>
      <c r="R131" s="23"/>
      <c r="S131" s="23"/>
    </row>
    <row r="132" spans="1:19" ht="18.75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23"/>
      <c r="N132" s="23"/>
      <c r="O132" s="23"/>
      <c r="P132" s="23"/>
      <c r="Q132" s="23"/>
      <c r="R132" s="23"/>
      <c r="S132" s="23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23"/>
      <c r="N133" s="23"/>
      <c r="O133" s="23"/>
      <c r="P133" s="23"/>
      <c r="Q133" s="23"/>
      <c r="R133" s="23"/>
      <c r="S133" s="23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23"/>
      <c r="N134" s="23"/>
      <c r="O134" s="23"/>
      <c r="P134" s="23"/>
      <c r="Q134" s="23"/>
      <c r="R134" s="23"/>
      <c r="S134" s="23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23"/>
      <c r="N135" s="23"/>
      <c r="O135" s="23"/>
      <c r="P135" s="23"/>
      <c r="Q135" s="23"/>
      <c r="R135" s="23"/>
      <c r="S135" s="23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23"/>
      <c r="N136" s="23"/>
      <c r="O136" s="23"/>
      <c r="P136" s="23"/>
      <c r="Q136" s="23"/>
      <c r="R136" s="23"/>
      <c r="S136" s="23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23"/>
      <c r="N137" s="23"/>
      <c r="O137" s="23"/>
      <c r="P137" s="23"/>
      <c r="Q137" s="23"/>
      <c r="R137" s="23"/>
      <c r="S137" s="23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23"/>
      <c r="N138" s="23"/>
      <c r="O138" s="23"/>
      <c r="P138" s="23"/>
      <c r="Q138" s="23"/>
      <c r="R138" s="23"/>
      <c r="S138" s="23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23"/>
      <c r="N139" s="23"/>
      <c r="O139" s="23"/>
      <c r="P139" s="23"/>
      <c r="Q139" s="23"/>
      <c r="R139" s="23"/>
      <c r="S139" s="23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23"/>
      <c r="N140" s="23"/>
      <c r="O140" s="23"/>
      <c r="P140" s="23"/>
      <c r="Q140" s="23"/>
      <c r="R140" s="23"/>
      <c r="S140" s="23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23"/>
      <c r="N141" s="23"/>
      <c r="O141" s="23"/>
      <c r="P141" s="23"/>
      <c r="Q141" s="23"/>
      <c r="R141" s="23"/>
      <c r="S141" s="23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23"/>
      <c r="M142" s="23"/>
      <c r="N142" s="23"/>
      <c r="O142" s="23"/>
      <c r="P142" s="23"/>
      <c r="Q142" s="23"/>
      <c r="R142" s="23"/>
      <c r="S142" s="23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23"/>
      <c r="M143" s="23"/>
      <c r="N143" s="23"/>
      <c r="O143" s="23"/>
      <c r="P143" s="23"/>
      <c r="Q143" s="23"/>
      <c r="R143" s="23"/>
      <c r="S143" s="23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23"/>
      <c r="M144" s="23"/>
      <c r="N144" s="23"/>
      <c r="O144" s="23"/>
      <c r="P144" s="23"/>
      <c r="Q144" s="23"/>
      <c r="R144" s="23"/>
      <c r="S144" s="23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23"/>
      <c r="M145" s="23"/>
      <c r="N145" s="23"/>
      <c r="O145" s="23"/>
      <c r="P145" s="23"/>
      <c r="Q145" s="23"/>
      <c r="R145" s="23"/>
      <c r="S145" s="23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23"/>
      <c r="M146" s="23"/>
      <c r="N146" s="23"/>
      <c r="O146" s="23"/>
      <c r="P146" s="23"/>
      <c r="Q146" s="23"/>
      <c r="R146" s="23"/>
      <c r="S146" s="23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23"/>
      <c r="M147" s="23"/>
      <c r="N147" s="23"/>
      <c r="O147" s="23"/>
      <c r="P147" s="23"/>
      <c r="Q147" s="23"/>
      <c r="R147" s="23"/>
      <c r="S147" s="23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23"/>
      <c r="M148" s="23"/>
      <c r="N148" s="23"/>
      <c r="O148" s="23"/>
      <c r="P148" s="23"/>
      <c r="Q148" s="23"/>
      <c r="R148" s="23"/>
      <c r="S148" s="23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23"/>
      <c r="M149" s="23"/>
      <c r="N149" s="23"/>
      <c r="O149" s="23"/>
      <c r="P149" s="23"/>
      <c r="Q149" s="23"/>
      <c r="R149" s="23"/>
      <c r="S149" s="23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23"/>
      <c r="M150" s="23"/>
      <c r="N150" s="23"/>
      <c r="O150" s="23"/>
      <c r="P150" s="23"/>
      <c r="Q150" s="23"/>
      <c r="R150" s="23"/>
      <c r="S150" s="23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23"/>
      <c r="M151" s="23"/>
      <c r="N151" s="23"/>
      <c r="O151" s="23"/>
      <c r="P151" s="23"/>
      <c r="Q151" s="23"/>
      <c r="R151" s="23"/>
      <c r="S151" s="23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23"/>
      <c r="M152" s="23"/>
      <c r="N152" s="23"/>
      <c r="O152" s="23"/>
      <c r="P152" s="23"/>
      <c r="Q152" s="23"/>
      <c r="R152" s="23"/>
      <c r="S152" s="23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23"/>
      <c r="M153" s="23"/>
      <c r="N153" s="23"/>
      <c r="O153" s="23"/>
      <c r="P153" s="23"/>
      <c r="Q153" s="23"/>
      <c r="R153" s="23"/>
      <c r="S153" s="23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23"/>
      <c r="M154" s="23"/>
      <c r="N154" s="23"/>
      <c r="O154" s="23"/>
      <c r="P154" s="23"/>
      <c r="Q154" s="23"/>
      <c r="R154" s="23"/>
      <c r="S154" s="23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23"/>
      <c r="M155" s="23"/>
      <c r="N155" s="23"/>
      <c r="O155" s="23"/>
      <c r="P155" s="23"/>
      <c r="Q155" s="23"/>
      <c r="R155" s="23"/>
      <c r="S155" s="23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23"/>
      <c r="M156" s="23"/>
      <c r="N156" s="23"/>
      <c r="O156" s="23"/>
      <c r="P156" s="23"/>
      <c r="Q156" s="23"/>
      <c r="R156" s="23"/>
      <c r="S156" s="23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23"/>
      <c r="M157" s="23"/>
      <c r="N157" s="23"/>
      <c r="O157" s="23"/>
      <c r="P157" s="23"/>
      <c r="Q157" s="23"/>
      <c r="R157" s="23"/>
      <c r="S157" s="23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23"/>
      <c r="M158" s="23"/>
      <c r="N158" s="23"/>
      <c r="O158" s="23"/>
      <c r="P158" s="23"/>
      <c r="Q158" s="23"/>
      <c r="R158" s="23"/>
      <c r="S158" s="23"/>
    </row>
    <row r="159" ht="18.75">
      <c r="C159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5" r:id="rId1"/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317">
      <selection activeCell="G346" sqref="G346"/>
    </sheetView>
  </sheetViews>
  <sheetFormatPr defaultColWidth="9.00390625" defaultRowHeight="12.75"/>
  <cols>
    <col min="1" max="1" width="46.75390625" style="43" customWidth="1"/>
    <col min="2" max="2" width="6.00390625" style="43" customWidth="1"/>
    <col min="3" max="3" width="6.875" style="43" customWidth="1"/>
    <col min="4" max="4" width="6.375" style="43" customWidth="1"/>
    <col min="5" max="5" width="12.75390625" style="43" customWidth="1"/>
    <col min="6" max="6" width="8.00390625" style="43" customWidth="1"/>
    <col min="7" max="7" width="19.00390625" style="43" customWidth="1"/>
    <col min="8" max="8" width="20.00390625" style="43" customWidth="1"/>
    <col min="9" max="9" width="9.00390625" style="43" customWidth="1"/>
    <col min="10" max="10" width="17.625" style="43" customWidth="1"/>
    <col min="11" max="11" width="14.125" style="43" customWidth="1"/>
    <col min="12" max="12" width="12.625" style="43" customWidth="1"/>
    <col min="13" max="13" width="13.25390625" style="43" customWidth="1"/>
    <col min="14" max="14" width="13.75390625" style="43" customWidth="1"/>
    <col min="15" max="16384" width="9.125" style="43" customWidth="1"/>
  </cols>
  <sheetData>
    <row r="1" spans="3:12" ht="12.75">
      <c r="C1" s="43" t="s">
        <v>533</v>
      </c>
      <c r="D1" s="44"/>
      <c r="E1" s="44"/>
      <c r="F1" s="44"/>
      <c r="G1" s="44"/>
      <c r="H1" s="44"/>
      <c r="I1" s="44"/>
      <c r="J1" s="44"/>
      <c r="K1" s="45"/>
      <c r="L1" s="45"/>
    </row>
    <row r="2" spans="3:12" ht="12.75" customHeight="1">
      <c r="C2" s="46" t="s">
        <v>534</v>
      </c>
      <c r="D2" s="47"/>
      <c r="E2" s="47"/>
      <c r="F2" s="47"/>
      <c r="G2" s="47"/>
      <c r="H2" s="47"/>
      <c r="I2" s="47"/>
      <c r="J2" s="47"/>
      <c r="K2" s="47"/>
      <c r="L2" s="47"/>
    </row>
    <row r="3" ht="12.75">
      <c r="C3" s="48" t="s">
        <v>57</v>
      </c>
    </row>
    <row r="4" ht="12.75">
      <c r="G4" s="49"/>
    </row>
    <row r="5" spans="1:7" ht="31.5" customHeight="1" thickBot="1">
      <c r="A5" s="534" t="s">
        <v>58</v>
      </c>
      <c r="B5" s="534"/>
      <c r="C5" s="534"/>
      <c r="D5" s="534"/>
      <c r="E5" s="534"/>
      <c r="F5" s="534"/>
      <c r="G5" s="534"/>
    </row>
    <row r="6" spans="1:9" ht="12.75" customHeight="1">
      <c r="A6" s="547" t="s">
        <v>69</v>
      </c>
      <c r="B6" s="550" t="s">
        <v>102</v>
      </c>
      <c r="C6" s="550" t="s">
        <v>70</v>
      </c>
      <c r="D6" s="553" t="s">
        <v>79</v>
      </c>
      <c r="E6" s="538" t="s">
        <v>89</v>
      </c>
      <c r="F6" s="541" t="s">
        <v>90</v>
      </c>
      <c r="G6" s="544" t="s">
        <v>536</v>
      </c>
      <c r="H6" s="544" t="s">
        <v>385</v>
      </c>
      <c r="I6" s="535" t="s">
        <v>532</v>
      </c>
    </row>
    <row r="7" spans="1:9" ht="12.75">
      <c r="A7" s="548"/>
      <c r="B7" s="551"/>
      <c r="C7" s="551"/>
      <c r="D7" s="554"/>
      <c r="E7" s="539"/>
      <c r="F7" s="542"/>
      <c r="G7" s="545"/>
      <c r="H7" s="545"/>
      <c r="I7" s="536"/>
    </row>
    <row r="8" spans="1:9" ht="12.75">
      <c r="A8" s="548"/>
      <c r="B8" s="551"/>
      <c r="C8" s="551"/>
      <c r="D8" s="554"/>
      <c r="E8" s="539"/>
      <c r="F8" s="542"/>
      <c r="G8" s="545"/>
      <c r="H8" s="545"/>
      <c r="I8" s="536"/>
    </row>
    <row r="9" spans="1:9" ht="12.75">
      <c r="A9" s="548"/>
      <c r="B9" s="551"/>
      <c r="C9" s="551"/>
      <c r="D9" s="554"/>
      <c r="E9" s="539"/>
      <c r="F9" s="542"/>
      <c r="G9" s="545"/>
      <c r="H9" s="545"/>
      <c r="I9" s="536"/>
    </row>
    <row r="10" spans="1:9" ht="12.75">
      <c r="A10" s="548"/>
      <c r="B10" s="551"/>
      <c r="C10" s="551"/>
      <c r="D10" s="554"/>
      <c r="E10" s="539"/>
      <c r="F10" s="542"/>
      <c r="G10" s="545"/>
      <c r="H10" s="545"/>
      <c r="I10" s="536"/>
    </row>
    <row r="11" spans="1:9" ht="13.5" thickBot="1">
      <c r="A11" s="549"/>
      <c r="B11" s="552"/>
      <c r="C11" s="552"/>
      <c r="D11" s="555"/>
      <c r="E11" s="540"/>
      <c r="F11" s="543"/>
      <c r="G11" s="546"/>
      <c r="H11" s="546"/>
      <c r="I11" s="537"/>
    </row>
    <row r="12" spans="1:9" ht="13.5" thickBot="1">
      <c r="A12" s="402" t="s">
        <v>44</v>
      </c>
      <c r="B12" s="403" t="s">
        <v>103</v>
      </c>
      <c r="C12" s="401"/>
      <c r="D12" s="401"/>
      <c r="E12" s="404"/>
      <c r="F12" s="401"/>
      <c r="G12" s="405">
        <f>G329</f>
        <v>397800276.54</v>
      </c>
      <c r="H12" s="67">
        <f>H13+H82+H86+H105+H126+H249+H269+H273+H304+H313+H317+H321</f>
        <v>77839849.42999999</v>
      </c>
      <c r="I12" s="200">
        <f>H12/G12*100</f>
        <v>19.567570467028812</v>
      </c>
    </row>
    <row r="13" spans="1:9" ht="18.75">
      <c r="A13" s="406" t="s">
        <v>85</v>
      </c>
      <c r="B13" s="407" t="s">
        <v>103</v>
      </c>
      <c r="C13" s="408" t="s">
        <v>71</v>
      </c>
      <c r="D13" s="408"/>
      <c r="E13" s="408"/>
      <c r="F13" s="408"/>
      <c r="G13" s="409">
        <f>G14+G18+G60+G63</f>
        <v>25868265</v>
      </c>
      <c r="H13" s="171">
        <f>H14+H18+H63</f>
        <v>5200069.05</v>
      </c>
      <c r="I13" s="50">
        <f aca="true" t="shared" si="0" ref="I13:I76">H13/G13*100</f>
        <v>20.10211759466667</v>
      </c>
    </row>
    <row r="14" spans="1:13" ht="41.25" customHeight="1">
      <c r="A14" s="410" t="s">
        <v>106</v>
      </c>
      <c r="B14" s="403" t="s">
        <v>103</v>
      </c>
      <c r="C14" s="411" t="s">
        <v>71</v>
      </c>
      <c r="D14" s="51" t="s">
        <v>80</v>
      </c>
      <c r="E14" s="51"/>
      <c r="F14" s="51"/>
      <c r="G14" s="412">
        <f>G15</f>
        <v>300100</v>
      </c>
      <c r="H14" s="172">
        <f>H15</f>
        <v>60825</v>
      </c>
      <c r="I14" s="50">
        <f t="shared" si="0"/>
        <v>20.268243918693766</v>
      </c>
      <c r="J14" s="38"/>
      <c r="K14"/>
      <c r="L14"/>
      <c r="M14"/>
    </row>
    <row r="15" spans="1:13" ht="21.75" customHeight="1">
      <c r="A15" s="413" t="s">
        <v>416</v>
      </c>
      <c r="B15" s="403" t="s">
        <v>103</v>
      </c>
      <c r="C15" s="414" t="s">
        <v>71</v>
      </c>
      <c r="D15" s="52" t="s">
        <v>80</v>
      </c>
      <c r="E15" s="52" t="s">
        <v>172</v>
      </c>
      <c r="F15" s="52"/>
      <c r="G15" s="415">
        <f>G16+G17</f>
        <v>300100</v>
      </c>
      <c r="H15" s="173">
        <f>H16+H17</f>
        <v>60825</v>
      </c>
      <c r="I15" s="50">
        <f t="shared" si="0"/>
        <v>20.268243918693766</v>
      </c>
      <c r="J15" s="64"/>
      <c r="K15" s="38"/>
      <c r="L15" s="64"/>
      <c r="M15" s="64"/>
    </row>
    <row r="16" spans="1:13" ht="52.5" customHeight="1">
      <c r="A16" s="416" t="s">
        <v>606</v>
      </c>
      <c r="B16" s="403" t="s">
        <v>103</v>
      </c>
      <c r="C16" s="417" t="s">
        <v>71</v>
      </c>
      <c r="D16" s="53" t="s">
        <v>80</v>
      </c>
      <c r="E16" s="53" t="s">
        <v>172</v>
      </c>
      <c r="F16" s="53" t="s">
        <v>607</v>
      </c>
      <c r="G16" s="175">
        <v>172100</v>
      </c>
      <c r="H16" s="174">
        <v>60825</v>
      </c>
      <c r="I16" s="50">
        <f t="shared" si="0"/>
        <v>35.34282393957002</v>
      </c>
      <c r="J16" s="64"/>
      <c r="K16" s="38"/>
      <c r="L16" s="64"/>
      <c r="M16" s="64"/>
    </row>
    <row r="17" spans="1:9" ht="25.5" customHeight="1">
      <c r="A17" s="416" t="s">
        <v>143</v>
      </c>
      <c r="B17" s="403" t="s">
        <v>103</v>
      </c>
      <c r="C17" s="417" t="s">
        <v>71</v>
      </c>
      <c r="D17" s="53" t="s">
        <v>80</v>
      </c>
      <c r="E17" s="53" t="s">
        <v>172</v>
      </c>
      <c r="F17" s="53" t="s">
        <v>144</v>
      </c>
      <c r="G17" s="175">
        <v>128000</v>
      </c>
      <c r="H17" s="174">
        <v>0</v>
      </c>
      <c r="I17" s="50">
        <f t="shared" si="0"/>
        <v>0</v>
      </c>
    </row>
    <row r="18" spans="1:9" ht="39.75" customHeight="1">
      <c r="A18" s="418" t="s">
        <v>98</v>
      </c>
      <c r="B18" s="403" t="s">
        <v>103</v>
      </c>
      <c r="C18" s="411" t="s">
        <v>71</v>
      </c>
      <c r="D18" s="51" t="s">
        <v>81</v>
      </c>
      <c r="E18" s="51"/>
      <c r="F18" s="51"/>
      <c r="G18" s="412">
        <f>G19+G24+G27+G32+G36+G42+G44+G48+G50+G52+G56+G58</f>
        <v>17728000</v>
      </c>
      <c r="H18" s="172">
        <f>H19+H24+H27+H32+H36+H42+H44+H48+H50+H52+H56+H58</f>
        <v>3612513.2699999996</v>
      </c>
      <c r="I18" s="50">
        <f t="shared" si="0"/>
        <v>20.377443986913356</v>
      </c>
    </row>
    <row r="19" spans="1:9" ht="36.75" customHeight="1">
      <c r="A19" s="413" t="s">
        <v>149</v>
      </c>
      <c r="B19" s="403" t="s">
        <v>103</v>
      </c>
      <c r="C19" s="414" t="s">
        <v>71</v>
      </c>
      <c r="D19" s="52" t="s">
        <v>81</v>
      </c>
      <c r="E19" s="52" t="s">
        <v>173</v>
      </c>
      <c r="F19" s="52"/>
      <c r="G19" s="415">
        <f>SUM(G20:G23)</f>
        <v>15241000</v>
      </c>
      <c r="H19" s="182">
        <f>H20+H21+H22+H23</f>
        <v>3155479.3899999997</v>
      </c>
      <c r="I19" s="50">
        <f t="shared" si="0"/>
        <v>20.703886818450233</v>
      </c>
    </row>
    <row r="20" spans="1:9" ht="18.75" customHeight="1">
      <c r="A20" s="416" t="s">
        <v>174</v>
      </c>
      <c r="B20" s="403" t="s">
        <v>103</v>
      </c>
      <c r="C20" s="417" t="s">
        <v>71</v>
      </c>
      <c r="D20" s="53" t="s">
        <v>81</v>
      </c>
      <c r="E20" s="53" t="s">
        <v>173</v>
      </c>
      <c r="F20" s="53" t="s">
        <v>146</v>
      </c>
      <c r="G20" s="175">
        <v>10300000</v>
      </c>
      <c r="H20" s="175">
        <v>1964002.5</v>
      </c>
      <c r="I20" s="50">
        <f t="shared" si="0"/>
        <v>19.067985436893203</v>
      </c>
    </row>
    <row r="21" spans="1:9" ht="27" customHeight="1">
      <c r="A21" s="416" t="s">
        <v>150</v>
      </c>
      <c r="B21" s="403" t="s">
        <v>103</v>
      </c>
      <c r="C21" s="417" t="s">
        <v>151</v>
      </c>
      <c r="D21" s="53" t="s">
        <v>81</v>
      </c>
      <c r="E21" s="53" t="s">
        <v>173</v>
      </c>
      <c r="F21" s="53" t="s">
        <v>152</v>
      </c>
      <c r="G21" s="175">
        <v>270000</v>
      </c>
      <c r="H21" s="174">
        <v>28235</v>
      </c>
      <c r="I21" s="50">
        <f t="shared" si="0"/>
        <v>10.457407407407407</v>
      </c>
    </row>
    <row r="22" spans="1:9" ht="24.75" customHeight="1">
      <c r="A22" s="416" t="s">
        <v>175</v>
      </c>
      <c r="B22" s="403" t="s">
        <v>103</v>
      </c>
      <c r="C22" s="417" t="s">
        <v>151</v>
      </c>
      <c r="D22" s="53" t="s">
        <v>81</v>
      </c>
      <c r="E22" s="53" t="s">
        <v>173</v>
      </c>
      <c r="F22" s="53" t="s">
        <v>176</v>
      </c>
      <c r="G22" s="175">
        <v>3171000</v>
      </c>
      <c r="H22" s="174">
        <v>886368.36</v>
      </c>
      <c r="I22" s="50">
        <f t="shared" si="0"/>
        <v>27.952329233680228</v>
      </c>
    </row>
    <row r="23" spans="1:9" ht="25.5" customHeight="1">
      <c r="A23" s="416" t="s">
        <v>143</v>
      </c>
      <c r="B23" s="403" t="s">
        <v>103</v>
      </c>
      <c r="C23" s="417" t="s">
        <v>71</v>
      </c>
      <c r="D23" s="53" t="s">
        <v>81</v>
      </c>
      <c r="E23" s="53" t="s">
        <v>173</v>
      </c>
      <c r="F23" s="53" t="s">
        <v>144</v>
      </c>
      <c r="G23" s="175">
        <v>1500000</v>
      </c>
      <c r="H23" s="174">
        <v>276873.53</v>
      </c>
      <c r="I23" s="50">
        <f t="shared" si="0"/>
        <v>18.458235333333338</v>
      </c>
    </row>
    <row r="24" spans="1:9" ht="39" customHeight="1">
      <c r="A24" s="419" t="s">
        <v>104</v>
      </c>
      <c r="B24" s="403" t="s">
        <v>103</v>
      </c>
      <c r="C24" s="414" t="s">
        <v>71</v>
      </c>
      <c r="D24" s="52" t="s">
        <v>81</v>
      </c>
      <c r="E24" s="52" t="s">
        <v>177</v>
      </c>
      <c r="F24" s="52"/>
      <c r="G24" s="514">
        <f>G25+G26</f>
        <v>1400000</v>
      </c>
      <c r="H24" s="515">
        <f>H25+H26</f>
        <v>316222.07</v>
      </c>
      <c r="I24" s="50">
        <f t="shared" si="0"/>
        <v>22.587290714285714</v>
      </c>
    </row>
    <row r="25" spans="1:9" ht="17.25" customHeight="1">
      <c r="A25" s="416" t="s">
        <v>178</v>
      </c>
      <c r="B25" s="403" t="s">
        <v>103</v>
      </c>
      <c r="C25" s="417" t="s">
        <v>71</v>
      </c>
      <c r="D25" s="53" t="s">
        <v>81</v>
      </c>
      <c r="E25" s="53" t="s">
        <v>177</v>
      </c>
      <c r="F25" s="53" t="s">
        <v>146</v>
      </c>
      <c r="G25" s="175">
        <v>1100000</v>
      </c>
      <c r="H25" s="174">
        <v>156813.22</v>
      </c>
      <c r="I25" s="50">
        <f t="shared" si="0"/>
        <v>14.255747272727273</v>
      </c>
    </row>
    <row r="26" spans="1:9" ht="25.5" customHeight="1">
      <c r="A26" s="416" t="s">
        <v>175</v>
      </c>
      <c r="B26" s="403" t="s">
        <v>103</v>
      </c>
      <c r="C26" s="417" t="s">
        <v>71</v>
      </c>
      <c r="D26" s="53" t="s">
        <v>81</v>
      </c>
      <c r="E26" s="53" t="s">
        <v>177</v>
      </c>
      <c r="F26" s="53" t="s">
        <v>176</v>
      </c>
      <c r="G26" s="175">
        <v>300000</v>
      </c>
      <c r="H26" s="488">
        <v>159408.85</v>
      </c>
      <c r="I26" s="50">
        <f t="shared" si="0"/>
        <v>53.13628333333333</v>
      </c>
    </row>
    <row r="27" spans="1:9" ht="39" customHeight="1">
      <c r="A27" s="420" t="s">
        <v>123</v>
      </c>
      <c r="B27" s="403" t="s">
        <v>103</v>
      </c>
      <c r="C27" s="414" t="s">
        <v>71</v>
      </c>
      <c r="D27" s="52" t="s">
        <v>81</v>
      </c>
      <c r="E27" s="52" t="s">
        <v>179</v>
      </c>
      <c r="F27" s="52"/>
      <c r="G27" s="415">
        <f>SUM(G28:G31)</f>
        <v>333000</v>
      </c>
      <c r="H27" s="515">
        <f>H28+H29+H30+H31</f>
        <v>28041.02</v>
      </c>
      <c r="I27" s="50">
        <f t="shared" si="0"/>
        <v>8.420726726726727</v>
      </c>
    </row>
    <row r="28" spans="1:9" ht="15" customHeight="1">
      <c r="A28" s="416" t="s">
        <v>178</v>
      </c>
      <c r="B28" s="403" t="s">
        <v>103</v>
      </c>
      <c r="C28" s="417" t="s">
        <v>71</v>
      </c>
      <c r="D28" s="53" t="s">
        <v>81</v>
      </c>
      <c r="E28" s="53" t="s">
        <v>179</v>
      </c>
      <c r="F28" s="53" t="s">
        <v>146</v>
      </c>
      <c r="G28" s="175">
        <v>174000</v>
      </c>
      <c r="H28" s="174">
        <v>12571.93</v>
      </c>
      <c r="I28" s="50">
        <f t="shared" si="0"/>
        <v>7.2252471264367815</v>
      </c>
    </row>
    <row r="29" spans="1:9" ht="24" customHeight="1">
      <c r="A29" s="416" t="s">
        <v>150</v>
      </c>
      <c r="B29" s="403" t="s">
        <v>103</v>
      </c>
      <c r="C29" s="417" t="s">
        <v>71</v>
      </c>
      <c r="D29" s="53" t="s">
        <v>81</v>
      </c>
      <c r="E29" s="53" t="s">
        <v>179</v>
      </c>
      <c r="F29" s="53" t="s">
        <v>152</v>
      </c>
      <c r="G29" s="175">
        <v>11000</v>
      </c>
      <c r="H29" s="174">
        <v>755</v>
      </c>
      <c r="I29" s="50">
        <f t="shared" si="0"/>
        <v>6.863636363636363</v>
      </c>
    </row>
    <row r="30" spans="1:9" ht="39" customHeight="1">
      <c r="A30" s="416" t="s">
        <v>175</v>
      </c>
      <c r="B30" s="403" t="s">
        <v>103</v>
      </c>
      <c r="C30" s="417" t="s">
        <v>71</v>
      </c>
      <c r="D30" s="53" t="s">
        <v>81</v>
      </c>
      <c r="E30" s="53" t="s">
        <v>179</v>
      </c>
      <c r="F30" s="53" t="s">
        <v>176</v>
      </c>
      <c r="G30" s="175">
        <v>85000</v>
      </c>
      <c r="H30" s="174">
        <v>12701.09</v>
      </c>
      <c r="I30" s="50">
        <f t="shared" si="0"/>
        <v>14.942458823529412</v>
      </c>
    </row>
    <row r="31" spans="1:9" ht="30" customHeight="1">
      <c r="A31" s="416" t="s">
        <v>143</v>
      </c>
      <c r="B31" s="403" t="s">
        <v>103</v>
      </c>
      <c r="C31" s="417" t="s">
        <v>71</v>
      </c>
      <c r="D31" s="53" t="s">
        <v>81</v>
      </c>
      <c r="E31" s="53" t="s">
        <v>179</v>
      </c>
      <c r="F31" s="53" t="s">
        <v>144</v>
      </c>
      <c r="G31" s="175">
        <v>63000</v>
      </c>
      <c r="H31" s="174">
        <v>2013</v>
      </c>
      <c r="I31" s="50">
        <f t="shared" si="0"/>
        <v>3.1952380952380954</v>
      </c>
    </row>
    <row r="32" spans="1:9" ht="27.75" customHeight="1">
      <c r="A32" s="413" t="s">
        <v>108</v>
      </c>
      <c r="B32" s="403" t="s">
        <v>103</v>
      </c>
      <c r="C32" s="414" t="s">
        <v>71</v>
      </c>
      <c r="D32" s="52" t="s">
        <v>81</v>
      </c>
      <c r="E32" s="52" t="s">
        <v>180</v>
      </c>
      <c r="F32" s="52"/>
      <c r="G32" s="415">
        <f>SUM(G33:G35)</f>
        <v>69000</v>
      </c>
      <c r="H32" s="515">
        <f>H33+H34+H35</f>
        <v>17926.9</v>
      </c>
      <c r="I32" s="50">
        <f t="shared" si="0"/>
        <v>25.981014492753623</v>
      </c>
    </row>
    <row r="33" spans="1:9" ht="21.75" customHeight="1">
      <c r="A33" s="416" t="s">
        <v>178</v>
      </c>
      <c r="B33" s="403" t="s">
        <v>103</v>
      </c>
      <c r="C33" s="417" t="s">
        <v>71</v>
      </c>
      <c r="D33" s="53" t="s">
        <v>81</v>
      </c>
      <c r="E33" s="53" t="s">
        <v>180</v>
      </c>
      <c r="F33" s="53" t="s">
        <v>146</v>
      </c>
      <c r="G33" s="175">
        <v>51200</v>
      </c>
      <c r="H33" s="174">
        <v>14926.9</v>
      </c>
      <c r="I33" s="50">
        <f t="shared" si="0"/>
        <v>29.154101562500003</v>
      </c>
    </row>
    <row r="34" spans="1:9" ht="38.25" customHeight="1">
      <c r="A34" s="416" t="s">
        <v>175</v>
      </c>
      <c r="B34" s="403" t="s">
        <v>103</v>
      </c>
      <c r="C34" s="417" t="s">
        <v>71</v>
      </c>
      <c r="D34" s="53" t="s">
        <v>81</v>
      </c>
      <c r="E34" s="53" t="s">
        <v>180</v>
      </c>
      <c r="F34" s="53" t="s">
        <v>176</v>
      </c>
      <c r="G34" s="175">
        <v>15800</v>
      </c>
      <c r="H34" s="174">
        <v>3000</v>
      </c>
      <c r="I34" s="50">
        <f t="shared" si="0"/>
        <v>18.9873417721519</v>
      </c>
    </row>
    <row r="35" spans="1:9" ht="30" customHeight="1">
      <c r="A35" s="416" t="s">
        <v>143</v>
      </c>
      <c r="B35" s="403" t="s">
        <v>103</v>
      </c>
      <c r="C35" s="417" t="s">
        <v>71</v>
      </c>
      <c r="D35" s="53" t="s">
        <v>81</v>
      </c>
      <c r="E35" s="53" t="s">
        <v>180</v>
      </c>
      <c r="F35" s="53" t="s">
        <v>144</v>
      </c>
      <c r="G35" s="175">
        <v>2000</v>
      </c>
      <c r="H35" s="174">
        <v>0</v>
      </c>
      <c r="I35" s="50">
        <f t="shared" si="0"/>
        <v>0</v>
      </c>
    </row>
    <row r="36" spans="1:9" ht="64.5" customHeight="1">
      <c r="A36" s="421" t="s">
        <v>138</v>
      </c>
      <c r="B36" s="403" t="s">
        <v>103</v>
      </c>
      <c r="C36" s="422" t="s">
        <v>71</v>
      </c>
      <c r="D36" s="54" t="s">
        <v>81</v>
      </c>
      <c r="E36" s="54" t="s">
        <v>181</v>
      </c>
      <c r="F36" s="54"/>
      <c r="G36" s="415">
        <f>SUM(G37:G41)</f>
        <v>342000</v>
      </c>
      <c r="H36" s="515">
        <f>H37+H38+H39+H40+H41</f>
        <v>76664.7</v>
      </c>
      <c r="I36" s="50">
        <f t="shared" si="0"/>
        <v>22.41657894736842</v>
      </c>
    </row>
    <row r="37" spans="1:9" ht="24" customHeight="1">
      <c r="A37" s="416" t="s">
        <v>174</v>
      </c>
      <c r="B37" s="403" t="s">
        <v>103</v>
      </c>
      <c r="C37" s="417" t="s">
        <v>71</v>
      </c>
      <c r="D37" s="53" t="s">
        <v>81</v>
      </c>
      <c r="E37" s="53" t="s">
        <v>181</v>
      </c>
      <c r="F37" s="53" t="s">
        <v>146</v>
      </c>
      <c r="G37" s="175">
        <v>214000</v>
      </c>
      <c r="H37" s="174">
        <v>62866.4</v>
      </c>
      <c r="I37" s="50">
        <f t="shared" si="0"/>
        <v>29.37682242990654</v>
      </c>
    </row>
    <row r="38" spans="1:9" ht="22.5" customHeight="1">
      <c r="A38" s="416" t="s">
        <v>150</v>
      </c>
      <c r="B38" s="403" t="s">
        <v>103</v>
      </c>
      <c r="C38" s="417" t="s">
        <v>71</v>
      </c>
      <c r="D38" s="53" t="s">
        <v>81</v>
      </c>
      <c r="E38" s="53" t="s">
        <v>181</v>
      </c>
      <c r="F38" s="53" t="s">
        <v>152</v>
      </c>
      <c r="G38" s="175">
        <v>14000</v>
      </c>
      <c r="H38" s="174">
        <v>0</v>
      </c>
      <c r="I38" s="50">
        <f t="shared" si="0"/>
        <v>0</v>
      </c>
    </row>
    <row r="39" spans="1:9" ht="39.75" customHeight="1">
      <c r="A39" s="416" t="s">
        <v>175</v>
      </c>
      <c r="B39" s="403" t="s">
        <v>103</v>
      </c>
      <c r="C39" s="417" t="s">
        <v>71</v>
      </c>
      <c r="D39" s="53" t="s">
        <v>81</v>
      </c>
      <c r="E39" s="53" t="s">
        <v>181</v>
      </c>
      <c r="F39" s="53" t="s">
        <v>176</v>
      </c>
      <c r="G39" s="175">
        <v>62000</v>
      </c>
      <c r="H39" s="174">
        <v>11298.3</v>
      </c>
      <c r="I39" s="50">
        <f t="shared" si="0"/>
        <v>18.223064516129032</v>
      </c>
    </row>
    <row r="40" spans="1:9" ht="25.5">
      <c r="A40" s="416" t="s">
        <v>143</v>
      </c>
      <c r="B40" s="403" t="s">
        <v>103</v>
      </c>
      <c r="C40" s="417" t="s">
        <v>71</v>
      </c>
      <c r="D40" s="53" t="s">
        <v>81</v>
      </c>
      <c r="E40" s="53" t="s">
        <v>181</v>
      </c>
      <c r="F40" s="53" t="s">
        <v>144</v>
      </c>
      <c r="G40" s="175">
        <v>42000</v>
      </c>
      <c r="H40" s="174">
        <v>0</v>
      </c>
      <c r="I40" s="50">
        <f t="shared" si="0"/>
        <v>0</v>
      </c>
    </row>
    <row r="41" spans="1:9" ht="15.75" customHeight="1">
      <c r="A41" s="416" t="s">
        <v>153</v>
      </c>
      <c r="B41" s="403" t="s">
        <v>103</v>
      </c>
      <c r="C41" s="417" t="s">
        <v>71</v>
      </c>
      <c r="D41" s="53" t="s">
        <v>81</v>
      </c>
      <c r="E41" s="53" t="s">
        <v>181</v>
      </c>
      <c r="F41" s="53" t="s">
        <v>135</v>
      </c>
      <c r="G41" s="175">
        <v>10000</v>
      </c>
      <c r="H41" s="174">
        <v>2500</v>
      </c>
      <c r="I41" s="50">
        <f t="shared" si="0"/>
        <v>25</v>
      </c>
    </row>
    <row r="42" spans="1:9" ht="36" customHeight="1">
      <c r="A42" s="413" t="s">
        <v>147</v>
      </c>
      <c r="B42" s="403" t="s">
        <v>103</v>
      </c>
      <c r="C42" s="414" t="s">
        <v>71</v>
      </c>
      <c r="D42" s="52" t="s">
        <v>81</v>
      </c>
      <c r="E42" s="52" t="s">
        <v>182</v>
      </c>
      <c r="F42" s="52"/>
      <c r="G42" s="415">
        <f>G43</f>
        <v>200000</v>
      </c>
      <c r="H42" s="182">
        <f>H43</f>
        <v>12500</v>
      </c>
      <c r="I42" s="50">
        <f t="shared" si="0"/>
        <v>6.25</v>
      </c>
    </row>
    <row r="43" spans="1:9" ht="28.5" customHeight="1">
      <c r="A43" s="416" t="s">
        <v>143</v>
      </c>
      <c r="B43" s="403" t="s">
        <v>103</v>
      </c>
      <c r="C43" s="417" t="s">
        <v>71</v>
      </c>
      <c r="D43" s="53" t="s">
        <v>81</v>
      </c>
      <c r="E43" s="53" t="s">
        <v>182</v>
      </c>
      <c r="F43" s="53" t="s">
        <v>144</v>
      </c>
      <c r="G43" s="175">
        <v>200000</v>
      </c>
      <c r="H43" s="488">
        <v>12500</v>
      </c>
      <c r="I43" s="50">
        <f t="shared" si="0"/>
        <v>6.25</v>
      </c>
    </row>
    <row r="44" spans="1:9" ht="36.75" customHeight="1">
      <c r="A44" s="413" t="s">
        <v>608</v>
      </c>
      <c r="B44" s="403" t="s">
        <v>103</v>
      </c>
      <c r="C44" s="414" t="s">
        <v>71</v>
      </c>
      <c r="D44" s="52" t="s">
        <v>81</v>
      </c>
      <c r="E44" s="52" t="s">
        <v>183</v>
      </c>
      <c r="F44" s="52"/>
      <c r="G44" s="415">
        <f>SUM(G45:G47)</f>
        <v>50000</v>
      </c>
      <c r="H44" s="182">
        <f>H45+H46+H47</f>
        <v>0</v>
      </c>
      <c r="I44" s="50">
        <f t="shared" si="0"/>
        <v>0</v>
      </c>
    </row>
    <row r="45" spans="1:9" ht="24.75" customHeight="1">
      <c r="A45" s="416" t="s">
        <v>178</v>
      </c>
      <c r="B45" s="403" t="s">
        <v>103</v>
      </c>
      <c r="C45" s="417" t="s">
        <v>71</v>
      </c>
      <c r="D45" s="53" t="s">
        <v>81</v>
      </c>
      <c r="E45" s="53" t="s">
        <v>183</v>
      </c>
      <c r="F45" s="53" t="s">
        <v>146</v>
      </c>
      <c r="G45" s="175">
        <v>37000</v>
      </c>
      <c r="H45" s="174">
        <v>0</v>
      </c>
      <c r="I45" s="50">
        <f t="shared" si="0"/>
        <v>0</v>
      </c>
    </row>
    <row r="46" spans="1:9" ht="36.75" customHeight="1">
      <c r="A46" s="416" t="s">
        <v>175</v>
      </c>
      <c r="B46" s="403" t="s">
        <v>103</v>
      </c>
      <c r="C46" s="417" t="s">
        <v>71</v>
      </c>
      <c r="D46" s="53" t="s">
        <v>81</v>
      </c>
      <c r="E46" s="53" t="s">
        <v>183</v>
      </c>
      <c r="F46" s="53" t="s">
        <v>176</v>
      </c>
      <c r="G46" s="175">
        <v>11000</v>
      </c>
      <c r="H46" s="174">
        <v>0</v>
      </c>
      <c r="I46" s="50">
        <f t="shared" si="0"/>
        <v>0</v>
      </c>
    </row>
    <row r="47" spans="1:9" ht="29.25" customHeight="1">
      <c r="A47" s="416" t="s">
        <v>143</v>
      </c>
      <c r="B47" s="403" t="s">
        <v>103</v>
      </c>
      <c r="C47" s="417" t="s">
        <v>71</v>
      </c>
      <c r="D47" s="53" t="s">
        <v>81</v>
      </c>
      <c r="E47" s="53" t="s">
        <v>183</v>
      </c>
      <c r="F47" s="53" t="s">
        <v>144</v>
      </c>
      <c r="G47" s="175">
        <v>2000</v>
      </c>
      <c r="H47" s="174">
        <v>0</v>
      </c>
      <c r="I47" s="50">
        <f t="shared" si="0"/>
        <v>0</v>
      </c>
    </row>
    <row r="48" spans="1:9" ht="25.5" customHeight="1">
      <c r="A48" s="413" t="s">
        <v>184</v>
      </c>
      <c r="B48" s="403" t="s">
        <v>103</v>
      </c>
      <c r="C48" s="414" t="s">
        <v>71</v>
      </c>
      <c r="D48" s="52" t="s">
        <v>81</v>
      </c>
      <c r="E48" s="52" t="s">
        <v>185</v>
      </c>
      <c r="F48" s="52"/>
      <c r="G48" s="415">
        <f>G49</f>
        <v>5000</v>
      </c>
      <c r="H48" s="182">
        <f>H49</f>
        <v>0</v>
      </c>
      <c r="I48" s="50">
        <f t="shared" si="0"/>
        <v>0</v>
      </c>
    </row>
    <row r="49" spans="1:9" ht="26.25" customHeight="1">
      <c r="A49" s="416" t="s">
        <v>143</v>
      </c>
      <c r="B49" s="403" t="s">
        <v>103</v>
      </c>
      <c r="C49" s="417" t="s">
        <v>71</v>
      </c>
      <c r="D49" s="53" t="s">
        <v>81</v>
      </c>
      <c r="E49" s="53" t="s">
        <v>185</v>
      </c>
      <c r="F49" s="53" t="s">
        <v>144</v>
      </c>
      <c r="G49" s="175">
        <v>5000</v>
      </c>
      <c r="H49" s="488">
        <v>0</v>
      </c>
      <c r="I49" s="50">
        <f t="shared" si="0"/>
        <v>0</v>
      </c>
    </row>
    <row r="50" spans="1:9" ht="39.75" customHeight="1">
      <c r="A50" s="420" t="s">
        <v>186</v>
      </c>
      <c r="B50" s="403" t="s">
        <v>103</v>
      </c>
      <c r="C50" s="414" t="s">
        <v>71</v>
      </c>
      <c r="D50" s="52" t="s">
        <v>81</v>
      </c>
      <c r="E50" s="52" t="s">
        <v>187</v>
      </c>
      <c r="F50" s="52"/>
      <c r="G50" s="415">
        <f>G51</f>
        <v>11000</v>
      </c>
      <c r="H50" s="182">
        <f>H51</f>
        <v>0</v>
      </c>
      <c r="I50" s="50">
        <f t="shared" si="0"/>
        <v>0</v>
      </c>
    </row>
    <row r="51" spans="1:9" ht="31.5" customHeight="1">
      <c r="A51" s="416" t="s">
        <v>143</v>
      </c>
      <c r="B51" s="403" t="s">
        <v>103</v>
      </c>
      <c r="C51" s="417" t="s">
        <v>71</v>
      </c>
      <c r="D51" s="53" t="s">
        <v>81</v>
      </c>
      <c r="E51" s="53" t="s">
        <v>188</v>
      </c>
      <c r="F51" s="53" t="s">
        <v>144</v>
      </c>
      <c r="G51" s="175">
        <v>11000</v>
      </c>
      <c r="H51" s="488">
        <v>0</v>
      </c>
      <c r="I51" s="50">
        <f t="shared" si="0"/>
        <v>0</v>
      </c>
    </row>
    <row r="52" spans="1:9" ht="39" customHeight="1">
      <c r="A52" s="420" t="s">
        <v>189</v>
      </c>
      <c r="B52" s="403" t="s">
        <v>103</v>
      </c>
      <c r="C52" s="414" t="s">
        <v>71</v>
      </c>
      <c r="D52" s="52" t="s">
        <v>81</v>
      </c>
      <c r="E52" s="52" t="s">
        <v>190</v>
      </c>
      <c r="F52" s="52"/>
      <c r="G52" s="415">
        <f>SUM(G53:G55)</f>
        <v>33000</v>
      </c>
      <c r="H52" s="515">
        <f>H53+H54+H55</f>
        <v>5679.19</v>
      </c>
      <c r="I52" s="50">
        <f t="shared" si="0"/>
        <v>17.209666666666664</v>
      </c>
    </row>
    <row r="53" spans="1:9" ht="19.5" customHeight="1">
      <c r="A53" s="416" t="s">
        <v>174</v>
      </c>
      <c r="B53" s="403" t="s">
        <v>103</v>
      </c>
      <c r="C53" s="417" t="s">
        <v>71</v>
      </c>
      <c r="D53" s="53" t="s">
        <v>81</v>
      </c>
      <c r="E53" s="53" t="s">
        <v>190</v>
      </c>
      <c r="F53" s="53" t="s">
        <v>146</v>
      </c>
      <c r="G53" s="175">
        <f>16000+11000</f>
        <v>27000</v>
      </c>
      <c r="H53" s="174">
        <v>0</v>
      </c>
      <c r="I53" s="50">
        <f t="shared" si="0"/>
        <v>0</v>
      </c>
    </row>
    <row r="54" spans="1:9" ht="43.5" customHeight="1">
      <c r="A54" s="416" t="s">
        <v>175</v>
      </c>
      <c r="B54" s="403" t="s">
        <v>103</v>
      </c>
      <c r="C54" s="417" t="s">
        <v>71</v>
      </c>
      <c r="D54" s="53" t="s">
        <v>81</v>
      </c>
      <c r="E54" s="53" t="s">
        <v>190</v>
      </c>
      <c r="F54" s="53" t="s">
        <v>176</v>
      </c>
      <c r="G54" s="175">
        <v>4000</v>
      </c>
      <c r="H54" s="174">
        <v>0</v>
      </c>
      <c r="I54" s="50">
        <f t="shared" si="0"/>
        <v>0</v>
      </c>
    </row>
    <row r="55" spans="1:9" ht="27" customHeight="1">
      <c r="A55" s="416" t="s">
        <v>143</v>
      </c>
      <c r="B55" s="403" t="s">
        <v>103</v>
      </c>
      <c r="C55" s="417" t="s">
        <v>71</v>
      </c>
      <c r="D55" s="53" t="s">
        <v>81</v>
      </c>
      <c r="E55" s="53" t="s">
        <v>190</v>
      </c>
      <c r="F55" s="53" t="s">
        <v>144</v>
      </c>
      <c r="G55" s="175">
        <v>2000</v>
      </c>
      <c r="H55" s="174">
        <v>5679.19</v>
      </c>
      <c r="I55" s="50">
        <f t="shared" si="0"/>
        <v>283.9595</v>
      </c>
    </row>
    <row r="56" spans="1:9" ht="51" customHeight="1">
      <c r="A56" s="420" t="s">
        <v>191</v>
      </c>
      <c r="B56" s="403" t="s">
        <v>103</v>
      </c>
      <c r="C56" s="414" t="s">
        <v>71</v>
      </c>
      <c r="D56" s="52" t="s">
        <v>81</v>
      </c>
      <c r="E56" s="52" t="s">
        <v>192</v>
      </c>
      <c r="F56" s="52"/>
      <c r="G56" s="415">
        <f>G57</f>
        <v>11000</v>
      </c>
      <c r="H56" s="515">
        <f>H57</f>
        <v>0</v>
      </c>
      <c r="I56" s="50">
        <f t="shared" si="0"/>
        <v>0</v>
      </c>
    </row>
    <row r="57" spans="1:9" ht="34.5" customHeight="1">
      <c r="A57" s="416" t="s">
        <v>143</v>
      </c>
      <c r="B57" s="403" t="s">
        <v>103</v>
      </c>
      <c r="C57" s="417" t="s">
        <v>71</v>
      </c>
      <c r="D57" s="53" t="s">
        <v>81</v>
      </c>
      <c r="E57" s="53" t="s">
        <v>192</v>
      </c>
      <c r="F57" s="53" t="s">
        <v>144</v>
      </c>
      <c r="G57" s="175">
        <v>11000</v>
      </c>
      <c r="H57" s="488">
        <v>0</v>
      </c>
      <c r="I57" s="50">
        <f t="shared" si="0"/>
        <v>0</v>
      </c>
    </row>
    <row r="58" spans="1:9" ht="42.75" customHeight="1">
      <c r="A58" s="420" t="s">
        <v>193</v>
      </c>
      <c r="B58" s="403" t="s">
        <v>103</v>
      </c>
      <c r="C58" s="414" t="s">
        <v>71</v>
      </c>
      <c r="D58" s="52" t="s">
        <v>81</v>
      </c>
      <c r="E58" s="52" t="s">
        <v>45</v>
      </c>
      <c r="F58" s="52"/>
      <c r="G58" s="415">
        <f>G59</f>
        <v>33000</v>
      </c>
      <c r="H58" s="515">
        <f>H59</f>
        <v>0</v>
      </c>
      <c r="I58" s="50">
        <f t="shared" si="0"/>
        <v>0</v>
      </c>
    </row>
    <row r="59" spans="1:9" ht="31.5" customHeight="1">
      <c r="A59" s="416" t="s">
        <v>143</v>
      </c>
      <c r="B59" s="403" t="s">
        <v>103</v>
      </c>
      <c r="C59" s="417" t="s">
        <v>71</v>
      </c>
      <c r="D59" s="53" t="s">
        <v>81</v>
      </c>
      <c r="E59" s="53" t="s">
        <v>45</v>
      </c>
      <c r="F59" s="53" t="s">
        <v>144</v>
      </c>
      <c r="G59" s="175">
        <v>33000</v>
      </c>
      <c r="H59" s="174">
        <f>H60</f>
        <v>0</v>
      </c>
      <c r="I59" s="50">
        <f t="shared" si="0"/>
        <v>0</v>
      </c>
    </row>
    <row r="60" spans="1:9" ht="14.25" customHeight="1">
      <c r="A60" s="423" t="s">
        <v>115</v>
      </c>
      <c r="B60" s="403" t="s">
        <v>103</v>
      </c>
      <c r="C60" s="411" t="s">
        <v>71</v>
      </c>
      <c r="D60" s="51" t="s">
        <v>101</v>
      </c>
      <c r="E60" s="51"/>
      <c r="F60" s="51"/>
      <c r="G60" s="412">
        <f>G61</f>
        <v>100000</v>
      </c>
      <c r="H60" s="412">
        <f>H61</f>
        <v>0</v>
      </c>
      <c r="I60" s="50">
        <f t="shared" si="0"/>
        <v>0</v>
      </c>
    </row>
    <row r="61" spans="1:9" ht="12.75" customHeight="1">
      <c r="A61" s="424" t="s">
        <v>116</v>
      </c>
      <c r="B61" s="403" t="s">
        <v>103</v>
      </c>
      <c r="C61" s="414" t="s">
        <v>71</v>
      </c>
      <c r="D61" s="52" t="s">
        <v>101</v>
      </c>
      <c r="E61" s="52" t="s">
        <v>194</v>
      </c>
      <c r="F61" s="52"/>
      <c r="G61" s="415">
        <f>G62</f>
        <v>100000</v>
      </c>
      <c r="H61" s="415">
        <f>H62</f>
        <v>0</v>
      </c>
      <c r="I61" s="50">
        <f t="shared" si="0"/>
        <v>0</v>
      </c>
    </row>
    <row r="62" spans="1:9" ht="18.75" customHeight="1">
      <c r="A62" s="425" t="s">
        <v>392</v>
      </c>
      <c r="B62" s="403" t="s">
        <v>103</v>
      </c>
      <c r="C62" s="417" t="s">
        <v>71</v>
      </c>
      <c r="D62" s="53" t="s">
        <v>101</v>
      </c>
      <c r="E62" s="53" t="s">
        <v>195</v>
      </c>
      <c r="F62" s="53" t="s">
        <v>137</v>
      </c>
      <c r="G62" s="175">
        <v>100000</v>
      </c>
      <c r="H62" s="175">
        <v>0</v>
      </c>
      <c r="I62" s="50">
        <f t="shared" si="0"/>
        <v>0</v>
      </c>
    </row>
    <row r="63" spans="1:9" ht="16.5" customHeight="1">
      <c r="A63" s="418" t="s">
        <v>86</v>
      </c>
      <c r="B63" s="403" t="s">
        <v>103</v>
      </c>
      <c r="C63" s="411" t="s">
        <v>71</v>
      </c>
      <c r="D63" s="51" t="s">
        <v>119</v>
      </c>
      <c r="E63" s="51" t="s">
        <v>196</v>
      </c>
      <c r="F63" s="51"/>
      <c r="G63" s="412">
        <f>G64+G71+G80</f>
        <v>7740165</v>
      </c>
      <c r="H63" s="172">
        <f>H64+H71+H80</f>
        <v>1526730.78</v>
      </c>
      <c r="I63" s="50">
        <f t="shared" si="0"/>
        <v>19.724783386400677</v>
      </c>
    </row>
    <row r="64" spans="1:9" ht="27" customHeight="1">
      <c r="A64" s="413" t="s">
        <v>417</v>
      </c>
      <c r="B64" s="403" t="s">
        <v>103</v>
      </c>
      <c r="C64" s="414" t="s">
        <v>71</v>
      </c>
      <c r="D64" s="52" t="s">
        <v>119</v>
      </c>
      <c r="E64" s="52" t="s">
        <v>46</v>
      </c>
      <c r="F64" s="52"/>
      <c r="G64" s="415">
        <f>SUM(G65:G70)</f>
        <v>701165</v>
      </c>
      <c r="H64" s="173">
        <f>H65+H66+H67+H68+H69+H70</f>
        <v>75438.84</v>
      </c>
      <c r="I64" s="50">
        <f t="shared" si="0"/>
        <v>10.759070974734906</v>
      </c>
    </row>
    <row r="65" spans="1:9" ht="32.25" customHeight="1">
      <c r="A65" s="416" t="s">
        <v>143</v>
      </c>
      <c r="B65" s="403" t="s">
        <v>103</v>
      </c>
      <c r="C65" s="417" t="s">
        <v>71</v>
      </c>
      <c r="D65" s="53" t="s">
        <v>119</v>
      </c>
      <c r="E65" s="53" t="s">
        <v>46</v>
      </c>
      <c r="F65" s="53" t="s">
        <v>144</v>
      </c>
      <c r="G65" s="175">
        <v>425165</v>
      </c>
      <c r="H65" s="174">
        <v>59871.49</v>
      </c>
      <c r="I65" s="50">
        <f t="shared" si="0"/>
        <v>14.081942304752273</v>
      </c>
    </row>
    <row r="66" spans="1:9" ht="16.5" customHeight="1">
      <c r="A66" s="416" t="s">
        <v>197</v>
      </c>
      <c r="B66" s="403" t="s">
        <v>103</v>
      </c>
      <c r="C66" s="417" t="s">
        <v>71</v>
      </c>
      <c r="D66" s="53" t="s">
        <v>119</v>
      </c>
      <c r="E66" s="53" t="s">
        <v>46</v>
      </c>
      <c r="F66" s="53" t="s">
        <v>198</v>
      </c>
      <c r="G66" s="175">
        <v>16000</v>
      </c>
      <c r="H66" s="174">
        <v>0</v>
      </c>
      <c r="I66" s="50">
        <f t="shared" si="0"/>
        <v>0</v>
      </c>
    </row>
    <row r="67" spans="1:9" ht="12.75" customHeight="1">
      <c r="A67" s="426" t="s">
        <v>47</v>
      </c>
      <c r="B67" s="403" t="s">
        <v>103</v>
      </c>
      <c r="C67" s="417" t="s">
        <v>71</v>
      </c>
      <c r="D67" s="53" t="s">
        <v>119</v>
      </c>
      <c r="E67" s="53" t="s">
        <v>46</v>
      </c>
      <c r="F67" s="53" t="s">
        <v>394</v>
      </c>
      <c r="G67" s="175">
        <v>135000</v>
      </c>
      <c r="H67" s="174">
        <v>0</v>
      </c>
      <c r="I67" s="50">
        <f t="shared" si="0"/>
        <v>0</v>
      </c>
    </row>
    <row r="68" spans="1:9" ht="12.75" customHeight="1">
      <c r="A68" s="416" t="s">
        <v>393</v>
      </c>
      <c r="B68" s="403" t="s">
        <v>103</v>
      </c>
      <c r="C68" s="417" t="s">
        <v>71</v>
      </c>
      <c r="D68" s="53" t="s">
        <v>119</v>
      </c>
      <c r="E68" s="53" t="s">
        <v>46</v>
      </c>
      <c r="F68" s="53" t="s">
        <v>396</v>
      </c>
      <c r="G68" s="175">
        <v>35000</v>
      </c>
      <c r="H68" s="174">
        <v>721</v>
      </c>
      <c r="I68" s="50">
        <f t="shared" si="0"/>
        <v>2.06</v>
      </c>
    </row>
    <row r="69" spans="1:9" ht="26.25" customHeight="1">
      <c r="A69" s="416" t="s">
        <v>395</v>
      </c>
      <c r="B69" s="403" t="s">
        <v>103</v>
      </c>
      <c r="C69" s="417" t="s">
        <v>71</v>
      </c>
      <c r="D69" s="53" t="s">
        <v>119</v>
      </c>
      <c r="E69" s="53" t="s">
        <v>46</v>
      </c>
      <c r="F69" s="53" t="s">
        <v>397</v>
      </c>
      <c r="G69" s="175">
        <v>47000</v>
      </c>
      <c r="H69" s="174">
        <v>4752</v>
      </c>
      <c r="I69" s="50">
        <f t="shared" si="0"/>
        <v>10.11063829787234</v>
      </c>
    </row>
    <row r="70" spans="1:9" ht="17.25" customHeight="1">
      <c r="A70" s="416" t="s">
        <v>199</v>
      </c>
      <c r="B70" s="403" t="s">
        <v>103</v>
      </c>
      <c r="C70" s="417" t="s">
        <v>71</v>
      </c>
      <c r="D70" s="53" t="s">
        <v>119</v>
      </c>
      <c r="E70" s="53" t="s">
        <v>46</v>
      </c>
      <c r="F70" s="53" t="s">
        <v>200</v>
      </c>
      <c r="G70" s="175">
        <v>43000</v>
      </c>
      <c r="H70" s="174">
        <v>10094.35</v>
      </c>
      <c r="I70" s="50">
        <f t="shared" si="0"/>
        <v>23.475232558139535</v>
      </c>
    </row>
    <row r="71" spans="1:9" ht="17.25" customHeight="1">
      <c r="A71" s="413" t="s">
        <v>136</v>
      </c>
      <c r="B71" s="403" t="s">
        <v>103</v>
      </c>
      <c r="C71" s="226" t="s">
        <v>71</v>
      </c>
      <c r="D71" s="176" t="s">
        <v>119</v>
      </c>
      <c r="E71" s="176" t="s">
        <v>201</v>
      </c>
      <c r="F71" s="176"/>
      <c r="G71" s="427">
        <f>SUM(G72:G79)</f>
        <v>6989000</v>
      </c>
      <c r="H71" s="516">
        <f>H72+H73+H74+H75+H76+H77+H78+H79+H80</f>
        <v>1451291.94</v>
      </c>
      <c r="I71" s="50">
        <f t="shared" si="0"/>
        <v>20.765373300901416</v>
      </c>
    </row>
    <row r="72" spans="1:9" ht="24" customHeight="1">
      <c r="A72" s="416" t="s">
        <v>202</v>
      </c>
      <c r="B72" s="403" t="s">
        <v>103</v>
      </c>
      <c r="C72" s="227" t="s">
        <v>71</v>
      </c>
      <c r="D72" s="55" t="s">
        <v>119</v>
      </c>
      <c r="E72" s="55" t="s">
        <v>201</v>
      </c>
      <c r="F72" s="55" t="s">
        <v>399</v>
      </c>
      <c r="G72" s="228">
        <v>3000000</v>
      </c>
      <c r="H72" s="174">
        <v>560644.73</v>
      </c>
      <c r="I72" s="50">
        <f t="shared" si="0"/>
        <v>18.688157666666665</v>
      </c>
    </row>
    <row r="73" spans="1:9" ht="25.5" customHeight="1">
      <c r="A73" s="416" t="s">
        <v>401</v>
      </c>
      <c r="B73" s="403" t="s">
        <v>103</v>
      </c>
      <c r="C73" s="227" t="s">
        <v>71</v>
      </c>
      <c r="D73" s="55" t="s">
        <v>119</v>
      </c>
      <c r="E73" s="55" t="s">
        <v>201</v>
      </c>
      <c r="F73" s="55" t="s">
        <v>400</v>
      </c>
      <c r="G73" s="228">
        <v>20000</v>
      </c>
      <c r="H73" s="174">
        <v>769.44</v>
      </c>
      <c r="I73" s="50">
        <f t="shared" si="0"/>
        <v>3.847200000000001</v>
      </c>
    </row>
    <row r="74" spans="1:9" ht="41.25" customHeight="1">
      <c r="A74" s="416" t="s">
        <v>203</v>
      </c>
      <c r="B74" s="403" t="s">
        <v>103</v>
      </c>
      <c r="C74" s="227" t="s">
        <v>71</v>
      </c>
      <c r="D74" s="55" t="s">
        <v>119</v>
      </c>
      <c r="E74" s="55" t="s">
        <v>201</v>
      </c>
      <c r="F74" s="55" t="s">
        <v>520</v>
      </c>
      <c r="G74" s="228">
        <v>906000</v>
      </c>
      <c r="H74" s="174">
        <v>228069.94</v>
      </c>
      <c r="I74" s="50">
        <f t="shared" si="0"/>
        <v>25.1732825607064</v>
      </c>
    </row>
    <row r="75" spans="1:9" ht="29.25" customHeight="1">
      <c r="A75" s="416" t="s">
        <v>402</v>
      </c>
      <c r="B75" s="403" t="s">
        <v>103</v>
      </c>
      <c r="C75" s="227" t="s">
        <v>71</v>
      </c>
      <c r="D75" s="55" t="s">
        <v>119</v>
      </c>
      <c r="E75" s="55" t="s">
        <v>201</v>
      </c>
      <c r="F75" s="55" t="s">
        <v>144</v>
      </c>
      <c r="G75" s="228">
        <v>2700000</v>
      </c>
      <c r="H75" s="174">
        <v>613871.08</v>
      </c>
      <c r="I75" s="50">
        <f t="shared" si="0"/>
        <v>22.735965925925925</v>
      </c>
    </row>
    <row r="76" spans="1:9" ht="93" customHeight="1">
      <c r="A76" s="426" t="s">
        <v>398</v>
      </c>
      <c r="B76" s="403" t="s">
        <v>103</v>
      </c>
      <c r="C76" s="227" t="s">
        <v>71</v>
      </c>
      <c r="D76" s="55" t="s">
        <v>119</v>
      </c>
      <c r="E76" s="55" t="s">
        <v>201</v>
      </c>
      <c r="F76" s="55" t="s">
        <v>394</v>
      </c>
      <c r="G76" s="228">
        <v>90000</v>
      </c>
      <c r="H76" s="174">
        <v>0</v>
      </c>
      <c r="I76" s="50">
        <f t="shared" si="0"/>
        <v>0</v>
      </c>
    </row>
    <row r="77" spans="1:9" ht="25.5" customHeight="1">
      <c r="A77" s="416" t="s">
        <v>393</v>
      </c>
      <c r="B77" s="403" t="s">
        <v>103</v>
      </c>
      <c r="C77" s="417" t="s">
        <v>71</v>
      </c>
      <c r="D77" s="53" t="s">
        <v>119</v>
      </c>
      <c r="E77" s="55" t="s">
        <v>201</v>
      </c>
      <c r="F77" s="53" t="s">
        <v>396</v>
      </c>
      <c r="G77" s="472">
        <v>106000</v>
      </c>
      <c r="H77" s="174">
        <v>20650</v>
      </c>
      <c r="I77" s="50">
        <f aca="true" t="shared" si="1" ref="I77:I139">H77/G77*100</f>
        <v>19.4811320754717</v>
      </c>
    </row>
    <row r="78" spans="1:9" ht="29.25" customHeight="1">
      <c r="A78" s="416" t="s">
        <v>395</v>
      </c>
      <c r="B78" s="403" t="s">
        <v>103</v>
      </c>
      <c r="C78" s="417" t="s">
        <v>71</v>
      </c>
      <c r="D78" s="53" t="s">
        <v>119</v>
      </c>
      <c r="E78" s="55" t="s">
        <v>201</v>
      </c>
      <c r="F78" s="53" t="s">
        <v>397</v>
      </c>
      <c r="G78" s="472">
        <v>135000</v>
      </c>
      <c r="H78" s="174">
        <v>22625.69</v>
      </c>
      <c r="I78" s="50">
        <f t="shared" si="1"/>
        <v>16.75977037037037</v>
      </c>
    </row>
    <row r="79" spans="1:9" ht="18.75" customHeight="1">
      <c r="A79" s="416" t="s">
        <v>199</v>
      </c>
      <c r="B79" s="403" t="s">
        <v>103</v>
      </c>
      <c r="C79" s="417" t="s">
        <v>71</v>
      </c>
      <c r="D79" s="53" t="s">
        <v>119</v>
      </c>
      <c r="E79" s="55" t="s">
        <v>201</v>
      </c>
      <c r="F79" s="53" t="s">
        <v>200</v>
      </c>
      <c r="G79" s="472">
        <v>32000</v>
      </c>
      <c r="H79" s="174">
        <v>4661.06</v>
      </c>
      <c r="I79" s="50">
        <f t="shared" si="1"/>
        <v>14.5658125</v>
      </c>
    </row>
    <row r="80" spans="1:9" ht="25.5" customHeight="1">
      <c r="A80" s="419" t="s">
        <v>609</v>
      </c>
      <c r="B80" s="403" t="s">
        <v>103</v>
      </c>
      <c r="C80" s="428" t="s">
        <v>71</v>
      </c>
      <c r="D80" s="52" t="s">
        <v>119</v>
      </c>
      <c r="E80" s="52" t="s">
        <v>204</v>
      </c>
      <c r="F80" s="187"/>
      <c r="G80" s="438">
        <f>SUM(G81:G81)</f>
        <v>50000</v>
      </c>
      <c r="H80" s="516">
        <f>H81</f>
        <v>0</v>
      </c>
      <c r="I80" s="50">
        <f t="shared" si="1"/>
        <v>0</v>
      </c>
    </row>
    <row r="81" spans="1:9" ht="24.75" customHeight="1">
      <c r="A81" s="416" t="s">
        <v>402</v>
      </c>
      <c r="B81" s="403" t="s">
        <v>103</v>
      </c>
      <c r="C81" s="429" t="s">
        <v>71</v>
      </c>
      <c r="D81" s="187" t="s">
        <v>119</v>
      </c>
      <c r="E81" s="53" t="s">
        <v>204</v>
      </c>
      <c r="F81" s="187" t="s">
        <v>144</v>
      </c>
      <c r="G81" s="472">
        <v>50000</v>
      </c>
      <c r="H81" s="174">
        <v>0</v>
      </c>
      <c r="I81" s="50">
        <f t="shared" si="1"/>
        <v>0</v>
      </c>
    </row>
    <row r="82" spans="1:13" ht="14.25" customHeight="1">
      <c r="A82" s="430" t="s">
        <v>131</v>
      </c>
      <c r="B82" s="431" t="s">
        <v>103</v>
      </c>
      <c r="C82" s="190" t="s">
        <v>78</v>
      </c>
      <c r="D82" s="190"/>
      <c r="E82" s="190"/>
      <c r="F82" s="190"/>
      <c r="G82" s="490">
        <f aca="true" t="shared" si="2" ref="G82:H84">G83</f>
        <v>636000</v>
      </c>
      <c r="H82" s="491">
        <f t="shared" si="2"/>
        <v>159100</v>
      </c>
      <c r="I82" s="50">
        <f t="shared" si="1"/>
        <v>25.015723270440255</v>
      </c>
      <c r="J82" s="65"/>
      <c r="K82" s="65"/>
      <c r="L82" s="65"/>
      <c r="M82" s="65"/>
    </row>
    <row r="83" spans="1:9" ht="14.25" customHeight="1">
      <c r="A83" s="418" t="s">
        <v>132</v>
      </c>
      <c r="B83" s="403" t="s">
        <v>103</v>
      </c>
      <c r="C83" s="411" t="s">
        <v>78</v>
      </c>
      <c r="D83" s="51" t="s">
        <v>80</v>
      </c>
      <c r="E83" s="51"/>
      <c r="F83" s="51"/>
      <c r="G83" s="412">
        <f t="shared" si="2"/>
        <v>636000</v>
      </c>
      <c r="H83" s="412">
        <f t="shared" si="2"/>
        <v>159100</v>
      </c>
      <c r="I83" s="50">
        <f t="shared" si="1"/>
        <v>25.015723270440255</v>
      </c>
    </row>
    <row r="84" spans="1:11" ht="27" customHeight="1">
      <c r="A84" s="420" t="s">
        <v>121</v>
      </c>
      <c r="B84" s="403" t="s">
        <v>103</v>
      </c>
      <c r="C84" s="414" t="s">
        <v>78</v>
      </c>
      <c r="D84" s="52" t="s">
        <v>80</v>
      </c>
      <c r="E84" s="52" t="s">
        <v>205</v>
      </c>
      <c r="F84" s="52"/>
      <c r="G84" s="415">
        <f t="shared" si="2"/>
        <v>636000</v>
      </c>
      <c r="H84" s="415">
        <f t="shared" si="2"/>
        <v>159100</v>
      </c>
      <c r="I84" s="50">
        <f t="shared" si="1"/>
        <v>25.015723270440255</v>
      </c>
      <c r="K84" s="64"/>
    </row>
    <row r="85" spans="1:11" ht="17.25" customHeight="1">
      <c r="A85" s="416" t="s">
        <v>153</v>
      </c>
      <c r="B85" s="403" t="s">
        <v>103</v>
      </c>
      <c r="C85" s="417" t="s">
        <v>78</v>
      </c>
      <c r="D85" s="53" t="s">
        <v>80</v>
      </c>
      <c r="E85" s="53" t="s">
        <v>205</v>
      </c>
      <c r="F85" s="53" t="s">
        <v>135</v>
      </c>
      <c r="G85" s="175">
        <v>636000</v>
      </c>
      <c r="H85" s="175">
        <v>159100</v>
      </c>
      <c r="I85" s="50">
        <f t="shared" si="1"/>
        <v>25.015723270440255</v>
      </c>
      <c r="K85" s="64"/>
    </row>
    <row r="86" spans="1:9" ht="22.5" customHeight="1">
      <c r="A86" s="430" t="s">
        <v>99</v>
      </c>
      <c r="B86" s="431" t="s">
        <v>103</v>
      </c>
      <c r="C86" s="190" t="s">
        <v>81</v>
      </c>
      <c r="D86" s="432"/>
      <c r="E86" s="432"/>
      <c r="F86" s="432"/>
      <c r="G86" s="490">
        <f>G87+G92+G102</f>
        <v>14473000</v>
      </c>
      <c r="H86" s="491">
        <f>H87+H92+H102</f>
        <v>0</v>
      </c>
      <c r="I86" s="50">
        <f t="shared" si="1"/>
        <v>0</v>
      </c>
    </row>
    <row r="87" spans="1:11" ht="19.5" customHeight="1">
      <c r="A87" s="410" t="s">
        <v>418</v>
      </c>
      <c r="B87" s="403" t="s">
        <v>103</v>
      </c>
      <c r="C87" s="63" t="s">
        <v>81</v>
      </c>
      <c r="D87" s="51" t="s">
        <v>77</v>
      </c>
      <c r="E87" s="51"/>
      <c r="F87" s="51"/>
      <c r="G87" s="517">
        <f>G88+G90</f>
        <v>309000</v>
      </c>
      <c r="H87" s="518">
        <f>H88</f>
        <v>0</v>
      </c>
      <c r="I87" s="50">
        <f t="shared" si="1"/>
        <v>0</v>
      </c>
      <c r="K87" s="64"/>
    </row>
    <row r="88" spans="1:11" ht="60.75" customHeight="1">
      <c r="A88" s="420" t="s">
        <v>165</v>
      </c>
      <c r="B88" s="403" t="s">
        <v>103</v>
      </c>
      <c r="C88" s="57" t="s">
        <v>81</v>
      </c>
      <c r="D88" s="52" t="s">
        <v>77</v>
      </c>
      <c r="E88" s="52" t="s">
        <v>206</v>
      </c>
      <c r="F88" s="52"/>
      <c r="G88" s="415">
        <f>G89</f>
        <v>209000</v>
      </c>
      <c r="H88" s="516">
        <f>H89</f>
        <v>0</v>
      </c>
      <c r="I88" s="50">
        <f t="shared" si="1"/>
        <v>0</v>
      </c>
      <c r="K88" s="64"/>
    </row>
    <row r="89" spans="1:9" ht="27" customHeight="1">
      <c r="A89" s="416" t="s">
        <v>402</v>
      </c>
      <c r="B89" s="403" t="s">
        <v>103</v>
      </c>
      <c r="C89" s="56" t="s">
        <v>81</v>
      </c>
      <c r="D89" s="53" t="s">
        <v>77</v>
      </c>
      <c r="E89" s="53" t="s">
        <v>206</v>
      </c>
      <c r="F89" s="53" t="s">
        <v>144</v>
      </c>
      <c r="G89" s="175">
        <v>209000</v>
      </c>
      <c r="H89" s="174">
        <v>0</v>
      </c>
      <c r="I89" s="50">
        <f t="shared" si="1"/>
        <v>0</v>
      </c>
    </row>
    <row r="90" spans="1:9" ht="27" customHeight="1">
      <c r="A90" s="420" t="s">
        <v>302</v>
      </c>
      <c r="B90" s="403" t="s">
        <v>103</v>
      </c>
      <c r="C90" s="57" t="s">
        <v>81</v>
      </c>
      <c r="D90" s="52" t="s">
        <v>77</v>
      </c>
      <c r="E90" s="52" t="s">
        <v>303</v>
      </c>
      <c r="F90" s="52"/>
      <c r="G90" s="415">
        <f>G91</f>
        <v>100000</v>
      </c>
      <c r="H90" s="415">
        <f>H91</f>
        <v>0</v>
      </c>
      <c r="I90" s="50">
        <f t="shared" si="1"/>
        <v>0</v>
      </c>
    </row>
    <row r="91" spans="1:9" ht="27" customHeight="1">
      <c r="A91" s="416" t="s">
        <v>402</v>
      </c>
      <c r="B91" s="403" t="s">
        <v>103</v>
      </c>
      <c r="C91" s="56" t="s">
        <v>81</v>
      </c>
      <c r="D91" s="53" t="s">
        <v>77</v>
      </c>
      <c r="E91" s="53" t="s">
        <v>303</v>
      </c>
      <c r="F91" s="53" t="s">
        <v>144</v>
      </c>
      <c r="G91" s="175">
        <v>100000</v>
      </c>
      <c r="H91" s="175">
        <v>0</v>
      </c>
      <c r="I91" s="50">
        <f t="shared" si="1"/>
        <v>0</v>
      </c>
    </row>
    <row r="92" spans="1:9" ht="16.5" customHeight="1">
      <c r="A92" s="410" t="s">
        <v>40</v>
      </c>
      <c r="B92" s="403" t="s">
        <v>103</v>
      </c>
      <c r="C92" s="63" t="s">
        <v>81</v>
      </c>
      <c r="D92" s="51" t="s">
        <v>74</v>
      </c>
      <c r="E92" s="51"/>
      <c r="F92" s="51"/>
      <c r="G92" s="412">
        <f>G93+G98+G100</f>
        <v>14114000</v>
      </c>
      <c r="H92" s="519">
        <f>H93</f>
        <v>0</v>
      </c>
      <c r="I92" s="50">
        <f t="shared" si="1"/>
        <v>0</v>
      </c>
    </row>
    <row r="93" spans="1:11" ht="39.75" customHeight="1">
      <c r="A93" s="433" t="s">
        <v>610</v>
      </c>
      <c r="B93" s="403" t="s">
        <v>103</v>
      </c>
      <c r="C93" s="179" t="s">
        <v>81</v>
      </c>
      <c r="D93" s="60" t="s">
        <v>74</v>
      </c>
      <c r="E93" s="60" t="s">
        <v>207</v>
      </c>
      <c r="F93" s="60"/>
      <c r="G93" s="520">
        <f>G94+G96</f>
        <v>117000</v>
      </c>
      <c r="H93" s="520">
        <f>H94+H96</f>
        <v>0</v>
      </c>
      <c r="I93" s="50">
        <f t="shared" si="1"/>
        <v>0</v>
      </c>
      <c r="J93" s="64"/>
      <c r="K93" s="64"/>
    </row>
    <row r="94" spans="1:11" ht="30" customHeight="1">
      <c r="A94" s="419" t="s">
        <v>611</v>
      </c>
      <c r="B94" s="403" t="s">
        <v>103</v>
      </c>
      <c r="C94" s="414" t="s">
        <v>81</v>
      </c>
      <c r="D94" s="52" t="s">
        <v>74</v>
      </c>
      <c r="E94" s="52" t="s">
        <v>208</v>
      </c>
      <c r="F94" s="53"/>
      <c r="G94" s="415">
        <f>G95</f>
        <v>8000</v>
      </c>
      <c r="H94" s="415">
        <f>H95</f>
        <v>0</v>
      </c>
      <c r="I94" s="50">
        <f t="shared" si="1"/>
        <v>0</v>
      </c>
      <c r="J94" s="64"/>
      <c r="K94" s="64"/>
    </row>
    <row r="95" spans="1:9" ht="24" customHeight="1">
      <c r="A95" s="416" t="s">
        <v>402</v>
      </c>
      <c r="B95" s="403" t="s">
        <v>103</v>
      </c>
      <c r="C95" s="417" t="s">
        <v>81</v>
      </c>
      <c r="D95" s="53" t="s">
        <v>74</v>
      </c>
      <c r="E95" s="53" t="s">
        <v>208</v>
      </c>
      <c r="F95" s="53" t="s">
        <v>144</v>
      </c>
      <c r="G95" s="472">
        <v>8000</v>
      </c>
      <c r="H95" s="488">
        <v>0</v>
      </c>
      <c r="I95" s="50">
        <f t="shared" si="1"/>
        <v>0</v>
      </c>
    </row>
    <row r="96" spans="1:9" ht="17.25" customHeight="1">
      <c r="A96" s="419" t="s">
        <v>612</v>
      </c>
      <c r="B96" s="403" t="s">
        <v>103</v>
      </c>
      <c r="C96" s="414" t="s">
        <v>81</v>
      </c>
      <c r="D96" s="52" t="s">
        <v>74</v>
      </c>
      <c r="E96" s="52" t="s">
        <v>209</v>
      </c>
      <c r="F96" s="53"/>
      <c r="G96" s="415">
        <f>G97</f>
        <v>109000</v>
      </c>
      <c r="H96" s="415">
        <f>H97</f>
        <v>0</v>
      </c>
      <c r="I96" s="50">
        <f t="shared" si="1"/>
        <v>0</v>
      </c>
    </row>
    <row r="97" spans="1:11" ht="27.75" customHeight="1">
      <c r="A97" s="416" t="s">
        <v>402</v>
      </c>
      <c r="B97" s="403" t="s">
        <v>103</v>
      </c>
      <c r="C97" s="417" t="s">
        <v>81</v>
      </c>
      <c r="D97" s="53" t="s">
        <v>74</v>
      </c>
      <c r="E97" s="53" t="s">
        <v>209</v>
      </c>
      <c r="F97" s="53" t="s">
        <v>144</v>
      </c>
      <c r="G97" s="175">
        <v>109000</v>
      </c>
      <c r="H97" s="174">
        <v>0</v>
      </c>
      <c r="I97" s="50">
        <f t="shared" si="1"/>
        <v>0</v>
      </c>
      <c r="J97" s="64"/>
      <c r="K97"/>
    </row>
    <row r="98" spans="1:9" ht="37.5" customHeight="1">
      <c r="A98" s="413" t="s">
        <v>304</v>
      </c>
      <c r="B98" s="403" t="s">
        <v>103</v>
      </c>
      <c r="C98" s="414" t="s">
        <v>81</v>
      </c>
      <c r="D98" s="52" t="s">
        <v>74</v>
      </c>
      <c r="E98" s="52" t="s">
        <v>305</v>
      </c>
      <c r="F98" s="53"/>
      <c r="G98" s="415">
        <f>G99</f>
        <v>1000000</v>
      </c>
      <c r="H98" s="415">
        <f>H99</f>
        <v>0</v>
      </c>
      <c r="I98" s="50">
        <f t="shared" si="1"/>
        <v>0</v>
      </c>
    </row>
    <row r="99" spans="1:9" ht="39" customHeight="1">
      <c r="A99" s="416" t="s">
        <v>306</v>
      </c>
      <c r="B99" s="403" t="s">
        <v>103</v>
      </c>
      <c r="C99" s="417" t="s">
        <v>81</v>
      </c>
      <c r="D99" s="53" t="s">
        <v>74</v>
      </c>
      <c r="E99" s="53" t="s">
        <v>305</v>
      </c>
      <c r="F99" s="53" t="s">
        <v>307</v>
      </c>
      <c r="G99" s="175">
        <v>1000000</v>
      </c>
      <c r="H99" s="175">
        <v>0</v>
      </c>
      <c r="I99" s="50">
        <f t="shared" si="1"/>
        <v>0</v>
      </c>
    </row>
    <row r="100" spans="1:9" ht="51" customHeight="1">
      <c r="A100" s="413" t="s">
        <v>308</v>
      </c>
      <c r="B100" s="403" t="s">
        <v>103</v>
      </c>
      <c r="C100" s="414" t="s">
        <v>81</v>
      </c>
      <c r="D100" s="52" t="s">
        <v>74</v>
      </c>
      <c r="E100" s="52" t="s">
        <v>309</v>
      </c>
      <c r="F100" s="53"/>
      <c r="G100" s="415">
        <f>G101</f>
        <v>12997000</v>
      </c>
      <c r="H100" s="415">
        <f>H101</f>
        <v>0</v>
      </c>
      <c r="I100" s="50">
        <f t="shared" si="1"/>
        <v>0</v>
      </c>
    </row>
    <row r="101" spans="1:9" ht="42" customHeight="1">
      <c r="A101" s="416" t="s">
        <v>306</v>
      </c>
      <c r="B101" s="403" t="s">
        <v>103</v>
      </c>
      <c r="C101" s="417" t="s">
        <v>81</v>
      </c>
      <c r="D101" s="53" t="s">
        <v>74</v>
      </c>
      <c r="E101" s="53" t="s">
        <v>309</v>
      </c>
      <c r="F101" s="53" t="s">
        <v>307</v>
      </c>
      <c r="G101" s="175">
        <v>12997000</v>
      </c>
      <c r="H101" s="175">
        <v>0</v>
      </c>
      <c r="I101" s="50">
        <f t="shared" si="1"/>
        <v>0</v>
      </c>
    </row>
    <row r="102" spans="1:11" ht="27" customHeight="1">
      <c r="A102" s="410" t="s">
        <v>117</v>
      </c>
      <c r="B102" s="403" t="s">
        <v>103</v>
      </c>
      <c r="C102" s="63" t="s">
        <v>81</v>
      </c>
      <c r="D102" s="51" t="s">
        <v>75</v>
      </c>
      <c r="E102" s="51"/>
      <c r="F102" s="51"/>
      <c r="G102" s="412">
        <f>G103</f>
        <v>50000</v>
      </c>
      <c r="H102" s="412">
        <f>H103</f>
        <v>0</v>
      </c>
      <c r="I102" s="50">
        <f t="shared" si="1"/>
        <v>0</v>
      </c>
      <c r="J102" s="64"/>
      <c r="K102"/>
    </row>
    <row r="103" spans="1:9" ht="40.5" customHeight="1">
      <c r="A103" s="420" t="s">
        <v>613</v>
      </c>
      <c r="B103" s="403" t="s">
        <v>103</v>
      </c>
      <c r="C103" s="57" t="s">
        <v>81</v>
      </c>
      <c r="D103" s="52" t="s">
        <v>75</v>
      </c>
      <c r="E103" s="52" t="s">
        <v>210</v>
      </c>
      <c r="F103" s="52"/>
      <c r="G103" s="415">
        <f>G104</f>
        <v>50000</v>
      </c>
      <c r="H103" s="415">
        <f>H104</f>
        <v>0</v>
      </c>
      <c r="I103" s="50">
        <f t="shared" si="1"/>
        <v>0</v>
      </c>
    </row>
    <row r="104" spans="1:9" ht="39.75" customHeight="1">
      <c r="A104" s="416" t="s">
        <v>415</v>
      </c>
      <c r="B104" s="403" t="s">
        <v>103</v>
      </c>
      <c r="C104" s="56" t="s">
        <v>81</v>
      </c>
      <c r="D104" s="53" t="s">
        <v>75</v>
      </c>
      <c r="E104" s="53" t="s">
        <v>210</v>
      </c>
      <c r="F104" s="53" t="s">
        <v>166</v>
      </c>
      <c r="G104" s="175">
        <v>50000</v>
      </c>
      <c r="H104" s="174">
        <v>0</v>
      </c>
      <c r="I104" s="50">
        <f t="shared" si="1"/>
        <v>0</v>
      </c>
    </row>
    <row r="105" spans="1:11" ht="19.5" customHeight="1">
      <c r="A105" s="435" t="s">
        <v>96</v>
      </c>
      <c r="B105" s="431" t="s">
        <v>103</v>
      </c>
      <c r="C105" s="190" t="s">
        <v>77</v>
      </c>
      <c r="D105" s="190"/>
      <c r="E105" s="190"/>
      <c r="F105" s="492"/>
      <c r="G105" s="490">
        <f>G106+G115+G122</f>
        <v>4393455.54</v>
      </c>
      <c r="H105" s="490">
        <f>H106+H115+H122</f>
        <v>130000</v>
      </c>
      <c r="I105" s="50">
        <f t="shared" si="1"/>
        <v>2.958946524356999</v>
      </c>
      <c r="J105" s="64"/>
      <c r="K105"/>
    </row>
    <row r="106" spans="1:11" ht="19.5" customHeight="1">
      <c r="A106" s="436" t="s">
        <v>41</v>
      </c>
      <c r="B106" s="403" t="s">
        <v>103</v>
      </c>
      <c r="C106" s="63" t="s">
        <v>77</v>
      </c>
      <c r="D106" s="63" t="s">
        <v>71</v>
      </c>
      <c r="E106" s="181"/>
      <c r="F106" s="181"/>
      <c r="G106" s="437">
        <f>G107+G109+G111+G113</f>
        <v>3587455.54</v>
      </c>
      <c r="H106" s="437">
        <f>H107+H109</f>
        <v>130000</v>
      </c>
      <c r="I106" s="50">
        <f t="shared" si="1"/>
        <v>3.6237382888931915</v>
      </c>
      <c r="J106" s="64"/>
      <c r="K106"/>
    </row>
    <row r="107" spans="1:9" ht="12.75" customHeight="1">
      <c r="A107" s="420" t="s">
        <v>211</v>
      </c>
      <c r="B107" s="403" t="s">
        <v>103</v>
      </c>
      <c r="C107" s="57" t="s">
        <v>77</v>
      </c>
      <c r="D107" s="57" t="s">
        <v>71</v>
      </c>
      <c r="E107" s="57" t="s">
        <v>212</v>
      </c>
      <c r="F107" s="181"/>
      <c r="G107" s="438">
        <f>G108</f>
        <v>200000</v>
      </c>
      <c r="H107" s="438">
        <f>H108</f>
        <v>0</v>
      </c>
      <c r="I107" s="50">
        <f t="shared" si="1"/>
        <v>0</v>
      </c>
    </row>
    <row r="108" spans="1:9" ht="33.75" customHeight="1">
      <c r="A108" s="416" t="s">
        <v>402</v>
      </c>
      <c r="B108" s="403" t="s">
        <v>103</v>
      </c>
      <c r="C108" s="56" t="s">
        <v>77</v>
      </c>
      <c r="D108" s="56" t="s">
        <v>71</v>
      </c>
      <c r="E108" s="56" t="s">
        <v>212</v>
      </c>
      <c r="F108" s="53" t="s">
        <v>144</v>
      </c>
      <c r="G108" s="175">
        <v>200000</v>
      </c>
      <c r="H108" s="174">
        <v>0</v>
      </c>
      <c r="I108" s="50">
        <f t="shared" si="1"/>
        <v>0</v>
      </c>
    </row>
    <row r="109" spans="1:13" ht="12" customHeight="1">
      <c r="A109" s="420" t="s">
        <v>213</v>
      </c>
      <c r="B109" s="403" t="s">
        <v>103</v>
      </c>
      <c r="C109" s="57" t="s">
        <v>77</v>
      </c>
      <c r="D109" s="57" t="s">
        <v>71</v>
      </c>
      <c r="E109" s="57" t="s">
        <v>214</v>
      </c>
      <c r="F109" s="181"/>
      <c r="G109" s="438">
        <f>G110</f>
        <v>700000</v>
      </c>
      <c r="H109" s="173">
        <f>H110</f>
        <v>130000</v>
      </c>
      <c r="I109" s="50">
        <f t="shared" si="1"/>
        <v>18.571428571428573</v>
      </c>
      <c r="J109" s="65"/>
      <c r="K109" s="65"/>
      <c r="L109" s="65"/>
      <c r="M109" s="65"/>
    </row>
    <row r="110" spans="1:13" ht="28.5" customHeight="1">
      <c r="A110" s="416" t="s">
        <v>402</v>
      </c>
      <c r="B110" s="403" t="s">
        <v>103</v>
      </c>
      <c r="C110" s="56" t="s">
        <v>77</v>
      </c>
      <c r="D110" s="56" t="s">
        <v>71</v>
      </c>
      <c r="E110" s="56" t="s">
        <v>214</v>
      </c>
      <c r="F110" s="53" t="s">
        <v>144</v>
      </c>
      <c r="G110" s="175">
        <v>700000</v>
      </c>
      <c r="H110" s="174">
        <v>130000</v>
      </c>
      <c r="I110" s="50">
        <f t="shared" si="1"/>
        <v>18.571428571428573</v>
      </c>
      <c r="J110" s="64"/>
      <c r="K110" s="64"/>
      <c r="M110" s="64"/>
    </row>
    <row r="111" spans="1:13" ht="40.5" customHeight="1">
      <c r="A111" s="413" t="s">
        <v>310</v>
      </c>
      <c r="B111" s="403" t="s">
        <v>103</v>
      </c>
      <c r="C111" s="57" t="s">
        <v>77</v>
      </c>
      <c r="D111" s="57" t="s">
        <v>71</v>
      </c>
      <c r="E111" s="57" t="s">
        <v>311</v>
      </c>
      <c r="F111" s="53"/>
      <c r="G111" s="415">
        <f>G112</f>
        <v>2537470.09</v>
      </c>
      <c r="H111" s="415">
        <f>H112</f>
        <v>0</v>
      </c>
      <c r="I111" s="50">
        <f>H111/G111*100</f>
        <v>0</v>
      </c>
      <c r="J111" s="64"/>
      <c r="K111" s="64"/>
      <c r="M111" s="64"/>
    </row>
    <row r="112" spans="1:13" ht="36.75" customHeight="1">
      <c r="A112" s="416" t="s">
        <v>312</v>
      </c>
      <c r="B112" s="403" t="s">
        <v>103</v>
      </c>
      <c r="C112" s="56" t="s">
        <v>77</v>
      </c>
      <c r="D112" s="56" t="s">
        <v>71</v>
      </c>
      <c r="E112" s="56" t="s">
        <v>311</v>
      </c>
      <c r="F112" s="53" t="s">
        <v>313</v>
      </c>
      <c r="G112" s="175">
        <v>2537470.09</v>
      </c>
      <c r="H112" s="175">
        <v>0</v>
      </c>
      <c r="I112" s="50">
        <f>H112/G112*100</f>
        <v>0</v>
      </c>
      <c r="J112" s="64"/>
      <c r="K112" s="64"/>
      <c r="M112" s="64"/>
    </row>
    <row r="113" spans="1:13" ht="28.5" customHeight="1">
      <c r="A113" s="413" t="s">
        <v>314</v>
      </c>
      <c r="B113" s="403" t="s">
        <v>103</v>
      </c>
      <c r="C113" s="57" t="s">
        <v>77</v>
      </c>
      <c r="D113" s="57" t="s">
        <v>71</v>
      </c>
      <c r="E113" s="57" t="s">
        <v>315</v>
      </c>
      <c r="F113" s="53"/>
      <c r="G113" s="415">
        <f>G114</f>
        <v>149985.45</v>
      </c>
      <c r="H113" s="415">
        <f>H114</f>
        <v>0</v>
      </c>
      <c r="I113" s="50">
        <f>H113/G113*100</f>
        <v>0</v>
      </c>
      <c r="J113" s="64"/>
      <c r="K113" s="64"/>
      <c r="M113" s="64"/>
    </row>
    <row r="114" spans="1:13" ht="36" customHeight="1">
      <c r="A114" s="416" t="s">
        <v>312</v>
      </c>
      <c r="B114" s="403" t="s">
        <v>103</v>
      </c>
      <c r="C114" s="56" t="s">
        <v>77</v>
      </c>
      <c r="D114" s="56" t="s">
        <v>71</v>
      </c>
      <c r="E114" s="56" t="s">
        <v>315</v>
      </c>
      <c r="F114" s="53" t="s">
        <v>313</v>
      </c>
      <c r="G114" s="175">
        <v>149985.45</v>
      </c>
      <c r="H114" s="175">
        <v>0</v>
      </c>
      <c r="I114" s="50">
        <f>H114/G114*100</f>
        <v>0</v>
      </c>
      <c r="J114" s="64"/>
      <c r="K114" s="64"/>
      <c r="M114" s="64"/>
    </row>
    <row r="115" spans="1:13" ht="12" customHeight="1">
      <c r="A115" s="439" t="s">
        <v>148</v>
      </c>
      <c r="B115" s="403" t="s">
        <v>103</v>
      </c>
      <c r="C115" s="440" t="s">
        <v>77</v>
      </c>
      <c r="D115" s="183" t="s">
        <v>78</v>
      </c>
      <c r="E115" s="57"/>
      <c r="F115" s="181"/>
      <c r="G115" s="437">
        <f>G118+G120+G116</f>
        <v>745321.56</v>
      </c>
      <c r="H115" s="172">
        <f>H116+H121</f>
        <v>0</v>
      </c>
      <c r="I115" s="50">
        <f t="shared" si="1"/>
        <v>0</v>
      </c>
      <c r="J115" s="64"/>
      <c r="K115" s="64"/>
      <c r="M115" s="64"/>
    </row>
    <row r="116" spans="1:9" ht="46.5" customHeight="1">
      <c r="A116" s="413" t="s">
        <v>48</v>
      </c>
      <c r="B116" s="403" t="s">
        <v>103</v>
      </c>
      <c r="C116" s="414" t="s">
        <v>77</v>
      </c>
      <c r="D116" s="52" t="s">
        <v>78</v>
      </c>
      <c r="E116" s="52" t="s">
        <v>389</v>
      </c>
      <c r="F116" s="52"/>
      <c r="G116" s="415">
        <f>G117</f>
        <v>250000</v>
      </c>
      <c r="H116" s="415">
        <f>H117</f>
        <v>0</v>
      </c>
      <c r="I116" s="50">
        <f t="shared" si="1"/>
        <v>0</v>
      </c>
    </row>
    <row r="117" spans="1:9" ht="23.25" customHeight="1">
      <c r="A117" s="416" t="s">
        <v>143</v>
      </c>
      <c r="B117" s="403" t="s">
        <v>103</v>
      </c>
      <c r="C117" s="417" t="s">
        <v>77</v>
      </c>
      <c r="D117" s="53" t="s">
        <v>78</v>
      </c>
      <c r="E117" s="53" t="s">
        <v>389</v>
      </c>
      <c r="F117" s="53" t="s">
        <v>144</v>
      </c>
      <c r="G117" s="175">
        <v>250000</v>
      </c>
      <c r="H117" s="521">
        <f>H118</f>
        <v>0</v>
      </c>
      <c r="I117" s="50">
        <f t="shared" si="1"/>
        <v>0</v>
      </c>
    </row>
    <row r="118" spans="1:9" ht="48.75" customHeight="1">
      <c r="A118" s="413" t="s">
        <v>49</v>
      </c>
      <c r="B118" s="403" t="s">
        <v>103</v>
      </c>
      <c r="C118" s="414" t="s">
        <v>77</v>
      </c>
      <c r="D118" s="52" t="s">
        <v>78</v>
      </c>
      <c r="E118" s="52" t="s">
        <v>386</v>
      </c>
      <c r="F118" s="53"/>
      <c r="G118" s="415">
        <f>G119</f>
        <v>70000</v>
      </c>
      <c r="H118" s="415">
        <f>H119</f>
        <v>0</v>
      </c>
      <c r="I118" s="50">
        <f t="shared" si="1"/>
        <v>0</v>
      </c>
    </row>
    <row r="119" spans="1:9" ht="28.5" customHeight="1">
      <c r="A119" s="416" t="s">
        <v>143</v>
      </c>
      <c r="B119" s="403" t="s">
        <v>103</v>
      </c>
      <c r="C119" s="441" t="s">
        <v>77</v>
      </c>
      <c r="D119" s="442" t="s">
        <v>78</v>
      </c>
      <c r="E119" s="442" t="s">
        <v>386</v>
      </c>
      <c r="F119" s="53" t="s">
        <v>144</v>
      </c>
      <c r="G119" s="175">
        <v>70000</v>
      </c>
      <c r="H119" s="522">
        <v>0</v>
      </c>
      <c r="I119" s="50">
        <f t="shared" si="1"/>
        <v>0</v>
      </c>
    </row>
    <row r="120" spans="1:9" ht="12.75" customHeight="1">
      <c r="A120" s="420" t="s">
        <v>42</v>
      </c>
      <c r="B120" s="403" t="s">
        <v>103</v>
      </c>
      <c r="C120" s="414" t="s">
        <v>77</v>
      </c>
      <c r="D120" s="52" t="s">
        <v>78</v>
      </c>
      <c r="E120" s="52" t="s">
        <v>215</v>
      </c>
      <c r="F120" s="57"/>
      <c r="G120" s="438">
        <f>G121</f>
        <v>425321.56</v>
      </c>
      <c r="H120" s="438">
        <f>H121</f>
        <v>0</v>
      </c>
      <c r="I120" s="50">
        <f t="shared" si="1"/>
        <v>0</v>
      </c>
    </row>
    <row r="121" spans="1:9" ht="24" customHeight="1">
      <c r="A121" s="416" t="s">
        <v>143</v>
      </c>
      <c r="B121" s="403" t="s">
        <v>103</v>
      </c>
      <c r="C121" s="417" t="s">
        <v>77</v>
      </c>
      <c r="D121" s="53" t="s">
        <v>78</v>
      </c>
      <c r="E121" s="53" t="s">
        <v>215</v>
      </c>
      <c r="F121" s="53" t="s">
        <v>144</v>
      </c>
      <c r="G121" s="175">
        <v>425321.56</v>
      </c>
      <c r="H121" s="180">
        <v>0</v>
      </c>
      <c r="I121" s="50">
        <f t="shared" si="1"/>
        <v>0</v>
      </c>
    </row>
    <row r="122" spans="1:9" ht="15.75" customHeight="1">
      <c r="A122" s="443" t="s">
        <v>36</v>
      </c>
      <c r="B122" s="403" t="s">
        <v>103</v>
      </c>
      <c r="C122" s="444" t="s">
        <v>77</v>
      </c>
      <c r="D122" s="184" t="s">
        <v>80</v>
      </c>
      <c r="E122" s="52"/>
      <c r="F122" s="184"/>
      <c r="G122" s="412">
        <f aca="true" t="shared" si="3" ref="G122:H124">G123</f>
        <v>60678.44</v>
      </c>
      <c r="H122" s="412">
        <f t="shared" si="3"/>
        <v>0</v>
      </c>
      <c r="I122" s="50">
        <f t="shared" si="1"/>
        <v>0</v>
      </c>
    </row>
    <row r="123" spans="1:9" ht="18.75" customHeight="1">
      <c r="A123" s="445" t="s">
        <v>36</v>
      </c>
      <c r="B123" s="403" t="s">
        <v>103</v>
      </c>
      <c r="C123" s="446" t="s">
        <v>77</v>
      </c>
      <c r="D123" s="185" t="s">
        <v>80</v>
      </c>
      <c r="E123" s="60" t="s">
        <v>50</v>
      </c>
      <c r="F123" s="185"/>
      <c r="G123" s="434">
        <f t="shared" si="3"/>
        <v>60678.44</v>
      </c>
      <c r="H123" s="434">
        <f t="shared" si="3"/>
        <v>0</v>
      </c>
      <c r="I123" s="50">
        <f t="shared" si="1"/>
        <v>0</v>
      </c>
    </row>
    <row r="124" spans="1:9" ht="27.75" customHeight="1">
      <c r="A124" s="420" t="s">
        <v>216</v>
      </c>
      <c r="B124" s="403" t="s">
        <v>103</v>
      </c>
      <c r="C124" s="428" t="s">
        <v>77</v>
      </c>
      <c r="D124" s="186" t="s">
        <v>80</v>
      </c>
      <c r="E124" s="52" t="s">
        <v>217</v>
      </c>
      <c r="F124" s="186"/>
      <c r="G124" s="415">
        <f t="shared" si="3"/>
        <v>60678.44</v>
      </c>
      <c r="H124" s="415">
        <f t="shared" si="3"/>
        <v>0</v>
      </c>
      <c r="I124" s="50">
        <f t="shared" si="1"/>
        <v>0</v>
      </c>
    </row>
    <row r="125" spans="1:9" ht="28.5" customHeight="1">
      <c r="A125" s="416" t="s">
        <v>143</v>
      </c>
      <c r="B125" s="403" t="s">
        <v>103</v>
      </c>
      <c r="C125" s="429" t="s">
        <v>77</v>
      </c>
      <c r="D125" s="187" t="s">
        <v>80</v>
      </c>
      <c r="E125" s="53" t="s">
        <v>217</v>
      </c>
      <c r="F125" s="187" t="s">
        <v>144</v>
      </c>
      <c r="G125" s="175">
        <v>60678.44</v>
      </c>
      <c r="H125" s="225">
        <v>0</v>
      </c>
      <c r="I125" s="50">
        <f t="shared" si="1"/>
        <v>0</v>
      </c>
    </row>
    <row r="126" spans="1:9" ht="27.75" customHeight="1">
      <c r="A126" s="435" t="s">
        <v>91</v>
      </c>
      <c r="B126" s="431" t="s">
        <v>103</v>
      </c>
      <c r="C126" s="190" t="s">
        <v>72</v>
      </c>
      <c r="D126" s="190"/>
      <c r="E126" s="190"/>
      <c r="F126" s="190"/>
      <c r="G126" s="490">
        <f>G127+G165+G208+G213+G227</f>
        <v>277122235</v>
      </c>
      <c r="H126" s="178">
        <f>H127+H165+H208+H213+H227</f>
        <v>57239292.14</v>
      </c>
      <c r="I126" s="50">
        <f t="shared" si="1"/>
        <v>20.654889760108926</v>
      </c>
    </row>
    <row r="127" spans="1:9" ht="18" customHeight="1">
      <c r="A127" s="443" t="s">
        <v>92</v>
      </c>
      <c r="B127" s="403" t="s">
        <v>103</v>
      </c>
      <c r="C127" s="447" t="s">
        <v>72</v>
      </c>
      <c r="D127" s="61" t="s">
        <v>71</v>
      </c>
      <c r="E127" s="58"/>
      <c r="F127" s="58"/>
      <c r="G127" s="448">
        <f>G129+G131+G133+G143+G151+G154+G160+G158</f>
        <v>74573112.73</v>
      </c>
      <c r="H127" s="448">
        <f>H129+H131+H133+H143+H151+H154+H160+H158</f>
        <v>15780719.29</v>
      </c>
      <c r="I127" s="50">
        <f t="shared" si="1"/>
        <v>21.161406185545445</v>
      </c>
    </row>
    <row r="128" spans="1:9" ht="26.25" customHeight="1">
      <c r="A128" s="419" t="s">
        <v>615</v>
      </c>
      <c r="B128" s="403" t="s">
        <v>103</v>
      </c>
      <c r="C128" s="57" t="s">
        <v>72</v>
      </c>
      <c r="D128" s="52" t="s">
        <v>71</v>
      </c>
      <c r="E128" s="59" t="s">
        <v>218</v>
      </c>
      <c r="F128" s="59"/>
      <c r="G128" s="415">
        <f>G127</f>
        <v>74573112.73</v>
      </c>
      <c r="H128" s="415">
        <f>H127</f>
        <v>15780719.29</v>
      </c>
      <c r="I128" s="50">
        <f t="shared" si="1"/>
        <v>21.161406185545445</v>
      </c>
    </row>
    <row r="129" spans="1:9" ht="16.5" customHeight="1">
      <c r="A129" s="449" t="s">
        <v>616</v>
      </c>
      <c r="B129" s="403" t="s">
        <v>103</v>
      </c>
      <c r="C129" s="179" t="s">
        <v>72</v>
      </c>
      <c r="D129" s="60" t="s">
        <v>71</v>
      </c>
      <c r="E129" s="60" t="s">
        <v>219</v>
      </c>
      <c r="F129" s="60"/>
      <c r="G129" s="434">
        <f>G130</f>
        <v>13440000</v>
      </c>
      <c r="H129" s="434">
        <f>H130</f>
        <v>2846657.16</v>
      </c>
      <c r="I129" s="50">
        <f t="shared" si="1"/>
        <v>21.18048482142857</v>
      </c>
    </row>
    <row r="130" spans="1:9" ht="27" customHeight="1">
      <c r="A130" s="416" t="s">
        <v>402</v>
      </c>
      <c r="B130" s="403" t="s">
        <v>103</v>
      </c>
      <c r="C130" s="56" t="s">
        <v>72</v>
      </c>
      <c r="D130" s="53" t="s">
        <v>71</v>
      </c>
      <c r="E130" s="53" t="s">
        <v>219</v>
      </c>
      <c r="F130" s="53" t="s">
        <v>144</v>
      </c>
      <c r="G130" s="175">
        <v>13440000</v>
      </c>
      <c r="H130" s="488">
        <v>2846657.16</v>
      </c>
      <c r="I130" s="50">
        <f t="shared" si="1"/>
        <v>21.18048482142857</v>
      </c>
    </row>
    <row r="131" spans="1:9" ht="13.5" customHeight="1">
      <c r="A131" s="449" t="s">
        <v>43</v>
      </c>
      <c r="B131" s="403" t="s">
        <v>103</v>
      </c>
      <c r="C131" s="179" t="s">
        <v>72</v>
      </c>
      <c r="D131" s="60" t="s">
        <v>71</v>
      </c>
      <c r="E131" s="60" t="s">
        <v>220</v>
      </c>
      <c r="F131" s="60"/>
      <c r="G131" s="434">
        <f>G132</f>
        <v>500000</v>
      </c>
      <c r="H131" s="434">
        <f>H132</f>
        <v>0</v>
      </c>
      <c r="I131" s="50">
        <f t="shared" si="1"/>
        <v>0</v>
      </c>
    </row>
    <row r="132" spans="1:11" ht="32.25" customHeight="1">
      <c r="A132" s="416" t="s">
        <v>402</v>
      </c>
      <c r="B132" s="403" t="s">
        <v>103</v>
      </c>
      <c r="C132" s="56" t="s">
        <v>72</v>
      </c>
      <c r="D132" s="53" t="s">
        <v>71</v>
      </c>
      <c r="E132" s="53" t="s">
        <v>220</v>
      </c>
      <c r="F132" s="53" t="s">
        <v>144</v>
      </c>
      <c r="G132" s="175">
        <v>500000</v>
      </c>
      <c r="H132" s="488">
        <v>0</v>
      </c>
      <c r="I132" s="50">
        <f t="shared" si="1"/>
        <v>0</v>
      </c>
      <c r="J132" s="64"/>
      <c r="K132"/>
    </row>
    <row r="133" spans="1:9" ht="24.75" customHeight="1">
      <c r="A133" s="449" t="s">
        <v>617</v>
      </c>
      <c r="B133" s="403" t="s">
        <v>103</v>
      </c>
      <c r="C133" s="179" t="s">
        <v>72</v>
      </c>
      <c r="D133" s="60" t="s">
        <v>71</v>
      </c>
      <c r="E133" s="60" t="s">
        <v>221</v>
      </c>
      <c r="F133" s="60"/>
      <c r="G133" s="434">
        <f>SUM(G134:G142)</f>
        <v>16958327.5</v>
      </c>
      <c r="H133" s="434">
        <f>SUM(H134:H142)</f>
        <v>3472856.95</v>
      </c>
      <c r="I133" s="50">
        <f t="shared" si="1"/>
        <v>20.478770385817825</v>
      </c>
    </row>
    <row r="134" spans="1:11" ht="20.25" customHeight="1">
      <c r="A134" s="416" t="s">
        <v>202</v>
      </c>
      <c r="B134" s="403" t="s">
        <v>103</v>
      </c>
      <c r="C134" s="429" t="s">
        <v>72</v>
      </c>
      <c r="D134" s="187" t="s">
        <v>71</v>
      </c>
      <c r="E134" s="53" t="s">
        <v>221</v>
      </c>
      <c r="F134" s="55" t="s">
        <v>399</v>
      </c>
      <c r="G134" s="175">
        <v>5081000</v>
      </c>
      <c r="H134" s="174">
        <v>1329979.14</v>
      </c>
      <c r="I134" s="50">
        <f t="shared" si="1"/>
        <v>26.17553906711277</v>
      </c>
      <c r="J134" s="64"/>
      <c r="K134"/>
    </row>
    <row r="135" spans="1:11" ht="27" customHeight="1">
      <c r="A135" s="416" t="s">
        <v>401</v>
      </c>
      <c r="B135" s="403" t="s">
        <v>103</v>
      </c>
      <c r="C135" s="429" t="s">
        <v>72</v>
      </c>
      <c r="D135" s="187" t="s">
        <v>71</v>
      </c>
      <c r="E135" s="53" t="s">
        <v>221</v>
      </c>
      <c r="F135" s="55" t="s">
        <v>400</v>
      </c>
      <c r="G135" s="175">
        <v>301327.5</v>
      </c>
      <c r="H135" s="488">
        <v>14886.8</v>
      </c>
      <c r="I135" s="50">
        <f t="shared" si="1"/>
        <v>4.940405372891621</v>
      </c>
      <c r="J135" s="64"/>
      <c r="K135"/>
    </row>
    <row r="136" spans="1:9" ht="35.25" customHeight="1">
      <c r="A136" s="416" t="s">
        <v>203</v>
      </c>
      <c r="B136" s="403" t="s">
        <v>103</v>
      </c>
      <c r="C136" s="429" t="s">
        <v>72</v>
      </c>
      <c r="D136" s="187" t="s">
        <v>71</v>
      </c>
      <c r="E136" s="53" t="s">
        <v>221</v>
      </c>
      <c r="F136" s="55" t="s">
        <v>520</v>
      </c>
      <c r="G136" s="175">
        <v>1534000</v>
      </c>
      <c r="H136" s="174">
        <v>331937.2</v>
      </c>
      <c r="I136" s="50">
        <f t="shared" si="1"/>
        <v>21.638670143415904</v>
      </c>
    </row>
    <row r="137" spans="1:9" ht="29.25" customHeight="1">
      <c r="A137" s="416" t="s">
        <v>402</v>
      </c>
      <c r="B137" s="403" t="s">
        <v>103</v>
      </c>
      <c r="C137" s="429" t="s">
        <v>72</v>
      </c>
      <c r="D137" s="187" t="s">
        <v>71</v>
      </c>
      <c r="E137" s="53" t="s">
        <v>221</v>
      </c>
      <c r="F137" s="55" t="s">
        <v>144</v>
      </c>
      <c r="G137" s="175">
        <f>7150000+107000+325000+543000+5000+43000+150000</f>
        <v>8323000</v>
      </c>
      <c r="H137" s="174">
        <v>1549106.69</v>
      </c>
      <c r="I137" s="50">
        <f t="shared" si="1"/>
        <v>18.61235960591133</v>
      </c>
    </row>
    <row r="138" spans="1:9" ht="48" customHeight="1">
      <c r="A138" s="416" t="s">
        <v>403</v>
      </c>
      <c r="B138" s="403" t="s">
        <v>103</v>
      </c>
      <c r="C138" s="429" t="s">
        <v>72</v>
      </c>
      <c r="D138" s="187" t="s">
        <v>71</v>
      </c>
      <c r="E138" s="53" t="s">
        <v>221</v>
      </c>
      <c r="F138" s="55" t="s">
        <v>404</v>
      </c>
      <c r="G138" s="175">
        <v>370000</v>
      </c>
      <c r="H138" s="174">
        <v>57461.63</v>
      </c>
      <c r="I138" s="50">
        <f t="shared" si="1"/>
        <v>15.530170270270268</v>
      </c>
    </row>
    <row r="139" spans="1:9" ht="23.25" customHeight="1">
      <c r="A139" s="426" t="s">
        <v>47</v>
      </c>
      <c r="B139" s="403" t="s">
        <v>103</v>
      </c>
      <c r="C139" s="429" t="s">
        <v>72</v>
      </c>
      <c r="D139" s="187" t="s">
        <v>71</v>
      </c>
      <c r="E139" s="53" t="s">
        <v>221</v>
      </c>
      <c r="F139" s="55" t="s">
        <v>394</v>
      </c>
      <c r="G139" s="175">
        <v>398500</v>
      </c>
      <c r="H139" s="174">
        <v>5720.91</v>
      </c>
      <c r="I139" s="50">
        <f t="shared" si="1"/>
        <v>1.4356110414052696</v>
      </c>
    </row>
    <row r="140" spans="1:9" ht="27.75" customHeight="1">
      <c r="A140" s="416" t="s">
        <v>393</v>
      </c>
      <c r="B140" s="403" t="s">
        <v>103</v>
      </c>
      <c r="C140" s="429" t="s">
        <v>72</v>
      </c>
      <c r="D140" s="187" t="s">
        <v>71</v>
      </c>
      <c r="E140" s="53" t="s">
        <v>221</v>
      </c>
      <c r="F140" s="53" t="s">
        <v>396</v>
      </c>
      <c r="G140" s="175">
        <v>670000</v>
      </c>
      <c r="H140" s="174">
        <v>155961</v>
      </c>
      <c r="I140" s="50">
        <f aca="true" t="shared" si="4" ref="I140:I203">H140/G140*100</f>
        <v>23.27776119402985</v>
      </c>
    </row>
    <row r="141" spans="1:9" ht="22.5" customHeight="1">
      <c r="A141" s="416" t="s">
        <v>395</v>
      </c>
      <c r="B141" s="403" t="s">
        <v>103</v>
      </c>
      <c r="C141" s="429" t="s">
        <v>72</v>
      </c>
      <c r="D141" s="187" t="s">
        <v>71</v>
      </c>
      <c r="E141" s="53" t="s">
        <v>221</v>
      </c>
      <c r="F141" s="53" t="s">
        <v>397</v>
      </c>
      <c r="G141" s="175">
        <v>101500</v>
      </c>
      <c r="H141" s="174">
        <v>26774.73</v>
      </c>
      <c r="I141" s="50">
        <f t="shared" si="4"/>
        <v>26.379044334975372</v>
      </c>
    </row>
    <row r="142" spans="1:9" ht="15.75" customHeight="1">
      <c r="A142" s="416" t="s">
        <v>199</v>
      </c>
      <c r="B142" s="403" t="s">
        <v>103</v>
      </c>
      <c r="C142" s="429" t="s">
        <v>72</v>
      </c>
      <c r="D142" s="187" t="s">
        <v>71</v>
      </c>
      <c r="E142" s="53" t="s">
        <v>221</v>
      </c>
      <c r="F142" s="53" t="s">
        <v>200</v>
      </c>
      <c r="G142" s="175">
        <v>179000</v>
      </c>
      <c r="H142" s="174">
        <v>1028.85</v>
      </c>
      <c r="I142" s="50">
        <f t="shared" si="4"/>
        <v>0.5747765363128491</v>
      </c>
    </row>
    <row r="143" spans="1:9" ht="37.5" customHeight="1">
      <c r="A143" s="420" t="s">
        <v>618</v>
      </c>
      <c r="B143" s="403" t="s">
        <v>103</v>
      </c>
      <c r="C143" s="428" t="s">
        <v>72</v>
      </c>
      <c r="D143" s="186" t="s">
        <v>71</v>
      </c>
      <c r="E143" s="52" t="s">
        <v>51</v>
      </c>
      <c r="F143" s="52"/>
      <c r="G143" s="415">
        <f>SUM(G144:G150)</f>
        <v>41613000</v>
      </c>
      <c r="H143" s="415">
        <f>SUM(H144:H150)</f>
        <v>9176416.16</v>
      </c>
      <c r="I143" s="50">
        <f t="shared" si="4"/>
        <v>22.051801504337586</v>
      </c>
    </row>
    <row r="144" spans="1:9" ht="18" customHeight="1">
      <c r="A144" s="416" t="s">
        <v>222</v>
      </c>
      <c r="B144" s="403" t="s">
        <v>103</v>
      </c>
      <c r="C144" s="429" t="s">
        <v>72</v>
      </c>
      <c r="D144" s="187" t="s">
        <v>71</v>
      </c>
      <c r="E144" s="53" t="s">
        <v>51</v>
      </c>
      <c r="F144" s="55" t="s">
        <v>399</v>
      </c>
      <c r="G144" s="175">
        <v>29708970</v>
      </c>
      <c r="H144" s="488">
        <v>5050107.42</v>
      </c>
      <c r="I144" s="50">
        <f t="shared" si="4"/>
        <v>16.998594767842842</v>
      </c>
    </row>
    <row r="145" spans="1:9" ht="27" customHeight="1">
      <c r="A145" s="416" t="s">
        <v>401</v>
      </c>
      <c r="B145" s="403" t="s">
        <v>103</v>
      </c>
      <c r="C145" s="429" t="s">
        <v>72</v>
      </c>
      <c r="D145" s="187" t="s">
        <v>71</v>
      </c>
      <c r="E145" s="53" t="s">
        <v>51</v>
      </c>
      <c r="F145" s="55" t="s">
        <v>400</v>
      </c>
      <c r="G145" s="175">
        <v>644000</v>
      </c>
      <c r="H145" s="488">
        <v>36307.57</v>
      </c>
      <c r="I145" s="50">
        <f t="shared" si="4"/>
        <v>5.637821428571429</v>
      </c>
    </row>
    <row r="146" spans="1:9" ht="44.25" customHeight="1">
      <c r="A146" s="416" t="s">
        <v>203</v>
      </c>
      <c r="B146" s="403" t="s">
        <v>103</v>
      </c>
      <c r="C146" s="429" t="s">
        <v>72</v>
      </c>
      <c r="D146" s="187" t="s">
        <v>71</v>
      </c>
      <c r="E146" s="53" t="s">
        <v>51</v>
      </c>
      <c r="F146" s="55" t="s">
        <v>520</v>
      </c>
      <c r="G146" s="175">
        <v>8993500</v>
      </c>
      <c r="H146" s="174">
        <v>3640186.13</v>
      </c>
      <c r="I146" s="50">
        <f t="shared" si="4"/>
        <v>40.47574503808306</v>
      </c>
    </row>
    <row r="147" spans="1:9" ht="26.25" customHeight="1">
      <c r="A147" s="416" t="s">
        <v>402</v>
      </c>
      <c r="B147" s="403" t="s">
        <v>103</v>
      </c>
      <c r="C147" s="429" t="s">
        <v>72</v>
      </c>
      <c r="D147" s="187" t="s">
        <v>71</v>
      </c>
      <c r="E147" s="53" t="s">
        <v>51</v>
      </c>
      <c r="F147" s="55" t="s">
        <v>144</v>
      </c>
      <c r="G147" s="175">
        <v>563030</v>
      </c>
      <c r="H147" s="174">
        <v>101174</v>
      </c>
      <c r="I147" s="50">
        <f t="shared" si="4"/>
        <v>17.96955757242065</v>
      </c>
    </row>
    <row r="148" spans="1:9" ht="33.75" customHeight="1">
      <c r="A148" s="416" t="s">
        <v>223</v>
      </c>
      <c r="B148" s="403" t="s">
        <v>103</v>
      </c>
      <c r="C148" s="429" t="s">
        <v>72</v>
      </c>
      <c r="D148" s="187" t="s">
        <v>71</v>
      </c>
      <c r="E148" s="53" t="s">
        <v>51</v>
      </c>
      <c r="F148" s="55" t="s">
        <v>224</v>
      </c>
      <c r="G148" s="175">
        <v>45500</v>
      </c>
      <c r="H148" s="174">
        <v>26641.04</v>
      </c>
      <c r="I148" s="50">
        <f t="shared" si="4"/>
        <v>58.55173626373627</v>
      </c>
    </row>
    <row r="149" spans="1:9" ht="38.25" customHeight="1">
      <c r="A149" s="416" t="s">
        <v>316</v>
      </c>
      <c r="B149" s="403" t="s">
        <v>103</v>
      </c>
      <c r="C149" s="429" t="s">
        <v>72</v>
      </c>
      <c r="D149" s="187" t="s">
        <v>71</v>
      </c>
      <c r="E149" s="53" t="s">
        <v>51</v>
      </c>
      <c r="F149" s="55" t="s">
        <v>394</v>
      </c>
      <c r="G149" s="175">
        <v>1000</v>
      </c>
      <c r="H149" s="175">
        <v>0</v>
      </c>
      <c r="I149" s="50">
        <f t="shared" si="4"/>
        <v>0</v>
      </c>
    </row>
    <row r="150" spans="1:9" ht="25.5" customHeight="1">
      <c r="A150" s="416" t="s">
        <v>403</v>
      </c>
      <c r="B150" s="403" t="s">
        <v>103</v>
      </c>
      <c r="C150" s="429" t="s">
        <v>72</v>
      </c>
      <c r="D150" s="187" t="s">
        <v>71</v>
      </c>
      <c r="E150" s="53" t="s">
        <v>51</v>
      </c>
      <c r="F150" s="55" t="s">
        <v>404</v>
      </c>
      <c r="G150" s="175">
        <v>1657000</v>
      </c>
      <c r="H150" s="174">
        <v>322000</v>
      </c>
      <c r="I150" s="50">
        <f t="shared" si="4"/>
        <v>19.43270971635486</v>
      </c>
    </row>
    <row r="151" spans="1:9" ht="39.75" customHeight="1">
      <c r="A151" s="419" t="s">
        <v>0</v>
      </c>
      <c r="B151" s="403" t="s">
        <v>103</v>
      </c>
      <c r="C151" s="414" t="s">
        <v>72</v>
      </c>
      <c r="D151" s="52" t="s">
        <v>71</v>
      </c>
      <c r="E151" s="52" t="s">
        <v>225</v>
      </c>
      <c r="F151" s="52"/>
      <c r="G151" s="415">
        <f>G152+G153</f>
        <v>1013700</v>
      </c>
      <c r="H151" s="173">
        <f>H152+H153</f>
        <v>284789.02</v>
      </c>
      <c r="I151" s="50">
        <f t="shared" si="4"/>
        <v>28.09401400808918</v>
      </c>
    </row>
    <row r="152" spans="1:9" ht="19.5" customHeight="1">
      <c r="A152" s="450" t="s">
        <v>401</v>
      </c>
      <c r="B152" s="403" t="s">
        <v>103</v>
      </c>
      <c r="C152" s="417" t="s">
        <v>72</v>
      </c>
      <c r="D152" s="53" t="s">
        <v>71</v>
      </c>
      <c r="E152" s="53" t="s">
        <v>225</v>
      </c>
      <c r="F152" s="53" t="s">
        <v>400</v>
      </c>
      <c r="G152" s="175">
        <v>925200</v>
      </c>
      <c r="H152" s="488">
        <v>253080.6</v>
      </c>
      <c r="I152" s="50">
        <f t="shared" si="4"/>
        <v>27.3541504539559</v>
      </c>
    </row>
    <row r="153" spans="1:9" ht="15.75" customHeight="1">
      <c r="A153" s="450" t="s">
        <v>141</v>
      </c>
      <c r="B153" s="403" t="s">
        <v>103</v>
      </c>
      <c r="C153" s="417" t="s">
        <v>72</v>
      </c>
      <c r="D153" s="53" t="s">
        <v>71</v>
      </c>
      <c r="E153" s="53" t="s">
        <v>225</v>
      </c>
      <c r="F153" s="53" t="s">
        <v>140</v>
      </c>
      <c r="G153" s="175">
        <v>88500</v>
      </c>
      <c r="H153" s="225">
        <v>31708.42</v>
      </c>
      <c r="I153" s="50">
        <f t="shared" si="4"/>
        <v>35.82872316384181</v>
      </c>
    </row>
    <row r="154" spans="1:9" ht="24" customHeight="1">
      <c r="A154" s="419" t="s">
        <v>1</v>
      </c>
      <c r="B154" s="403" t="s">
        <v>103</v>
      </c>
      <c r="C154" s="414" t="s">
        <v>72</v>
      </c>
      <c r="D154" s="52" t="s">
        <v>71</v>
      </c>
      <c r="E154" s="52" t="s">
        <v>226</v>
      </c>
      <c r="F154" s="52"/>
      <c r="G154" s="415">
        <f>SUM(G155:G157)</f>
        <v>650849.73</v>
      </c>
      <c r="H154" s="415">
        <f>SUM(H155:H157)</f>
        <v>0</v>
      </c>
      <c r="I154" s="50">
        <f t="shared" si="4"/>
        <v>0</v>
      </c>
    </row>
    <row r="155" spans="1:9" ht="21" customHeight="1">
      <c r="A155" s="416" t="s">
        <v>202</v>
      </c>
      <c r="B155" s="403" t="s">
        <v>103</v>
      </c>
      <c r="C155" s="417" t="s">
        <v>72</v>
      </c>
      <c r="D155" s="53" t="s">
        <v>71</v>
      </c>
      <c r="E155" s="53" t="s">
        <v>226</v>
      </c>
      <c r="F155" s="53" t="s">
        <v>399</v>
      </c>
      <c r="G155" s="175">
        <v>149149.73</v>
      </c>
      <c r="H155" s="174">
        <v>0</v>
      </c>
      <c r="I155" s="50">
        <f t="shared" si="4"/>
        <v>0</v>
      </c>
    </row>
    <row r="156" spans="1:9" ht="36.75" customHeight="1">
      <c r="A156" s="416" t="s">
        <v>203</v>
      </c>
      <c r="B156" s="403" t="s">
        <v>103</v>
      </c>
      <c r="C156" s="417" t="s">
        <v>72</v>
      </c>
      <c r="D156" s="53" t="s">
        <v>71</v>
      </c>
      <c r="E156" s="53" t="s">
        <v>226</v>
      </c>
      <c r="F156" s="53" t="s">
        <v>520</v>
      </c>
      <c r="G156" s="175">
        <v>65700</v>
      </c>
      <c r="H156" s="174">
        <v>0</v>
      </c>
      <c r="I156" s="50">
        <f t="shared" si="4"/>
        <v>0</v>
      </c>
    </row>
    <row r="157" spans="1:9" ht="29.25" customHeight="1">
      <c r="A157" s="416" t="s">
        <v>402</v>
      </c>
      <c r="B157" s="403" t="s">
        <v>103</v>
      </c>
      <c r="C157" s="417" t="s">
        <v>72</v>
      </c>
      <c r="D157" s="53" t="s">
        <v>71</v>
      </c>
      <c r="E157" s="53" t="s">
        <v>226</v>
      </c>
      <c r="F157" s="53" t="s">
        <v>144</v>
      </c>
      <c r="G157" s="175">
        <v>436000</v>
      </c>
      <c r="H157" s="488">
        <v>0</v>
      </c>
      <c r="I157" s="50">
        <f t="shared" si="4"/>
        <v>0</v>
      </c>
    </row>
    <row r="158" spans="1:9" ht="25.5" customHeight="1">
      <c r="A158" s="419" t="s">
        <v>319</v>
      </c>
      <c r="B158" s="403" t="s">
        <v>103</v>
      </c>
      <c r="C158" s="414" t="s">
        <v>72</v>
      </c>
      <c r="D158" s="52" t="s">
        <v>71</v>
      </c>
      <c r="E158" s="52" t="s">
        <v>320</v>
      </c>
      <c r="F158" s="53"/>
      <c r="G158" s="173">
        <f>G159</f>
        <v>160000</v>
      </c>
      <c r="H158" s="173">
        <f>H159</f>
        <v>0</v>
      </c>
      <c r="I158" s="50">
        <f t="shared" si="4"/>
        <v>0</v>
      </c>
    </row>
    <row r="159" spans="1:9" ht="26.25" customHeight="1">
      <c r="A159" s="416" t="s">
        <v>393</v>
      </c>
      <c r="B159" s="403" t="s">
        <v>103</v>
      </c>
      <c r="C159" s="417" t="s">
        <v>72</v>
      </c>
      <c r="D159" s="53" t="s">
        <v>71</v>
      </c>
      <c r="E159" s="53" t="s">
        <v>320</v>
      </c>
      <c r="F159" s="53" t="s">
        <v>396</v>
      </c>
      <c r="G159" s="174">
        <v>160000</v>
      </c>
      <c r="H159" s="174">
        <v>0</v>
      </c>
      <c r="I159" s="50">
        <f t="shared" si="4"/>
        <v>0</v>
      </c>
    </row>
    <row r="160" spans="1:9" ht="38.25" customHeight="1">
      <c r="A160" s="413" t="s">
        <v>317</v>
      </c>
      <c r="B160" s="403" t="s">
        <v>103</v>
      </c>
      <c r="C160" s="414" t="s">
        <v>72</v>
      </c>
      <c r="D160" s="52" t="s">
        <v>71</v>
      </c>
      <c r="E160" s="52" t="s">
        <v>318</v>
      </c>
      <c r="F160" s="53"/>
      <c r="G160" s="173">
        <f>G161+G162+G163+G164</f>
        <v>237235.5</v>
      </c>
      <c r="H160" s="173">
        <f>H161+H162+H163+H164</f>
        <v>0</v>
      </c>
      <c r="I160" s="50">
        <f t="shared" si="4"/>
        <v>0</v>
      </c>
    </row>
    <row r="161" spans="1:9" ht="19.5" customHeight="1">
      <c r="A161" s="416" t="s">
        <v>202</v>
      </c>
      <c r="B161" s="403" t="s">
        <v>103</v>
      </c>
      <c r="C161" s="417" t="s">
        <v>72</v>
      </c>
      <c r="D161" s="53" t="s">
        <v>71</v>
      </c>
      <c r="E161" s="53" t="s">
        <v>318</v>
      </c>
      <c r="F161" s="53" t="s">
        <v>399</v>
      </c>
      <c r="G161" s="174">
        <v>14750</v>
      </c>
      <c r="H161" s="174">
        <v>0</v>
      </c>
      <c r="I161" s="50">
        <f t="shared" si="4"/>
        <v>0</v>
      </c>
    </row>
    <row r="162" spans="1:9" ht="26.25" customHeight="1">
      <c r="A162" s="416" t="s">
        <v>203</v>
      </c>
      <c r="B162" s="403" t="s">
        <v>103</v>
      </c>
      <c r="C162" s="417" t="s">
        <v>72</v>
      </c>
      <c r="D162" s="53" t="s">
        <v>71</v>
      </c>
      <c r="E162" s="53" t="s">
        <v>318</v>
      </c>
      <c r="F162" s="53" t="s">
        <v>520</v>
      </c>
      <c r="G162" s="174">
        <v>4454.5</v>
      </c>
      <c r="H162" s="174">
        <v>0</v>
      </c>
      <c r="I162" s="50">
        <f t="shared" si="4"/>
        <v>0</v>
      </c>
    </row>
    <row r="163" spans="1:9" ht="25.5" customHeight="1">
      <c r="A163" s="416" t="s">
        <v>402</v>
      </c>
      <c r="B163" s="403" t="s">
        <v>103</v>
      </c>
      <c r="C163" s="417" t="s">
        <v>72</v>
      </c>
      <c r="D163" s="53" t="s">
        <v>71</v>
      </c>
      <c r="E163" s="53" t="s">
        <v>318</v>
      </c>
      <c r="F163" s="53" t="s">
        <v>144</v>
      </c>
      <c r="G163" s="174">
        <v>208166</v>
      </c>
      <c r="H163" s="174">
        <v>0</v>
      </c>
      <c r="I163" s="50">
        <f t="shared" si="4"/>
        <v>0</v>
      </c>
    </row>
    <row r="164" spans="1:9" ht="19.5" customHeight="1">
      <c r="A164" s="416" t="s">
        <v>141</v>
      </c>
      <c r="B164" s="403" t="s">
        <v>103</v>
      </c>
      <c r="C164" s="417" t="s">
        <v>72</v>
      </c>
      <c r="D164" s="53" t="s">
        <v>71</v>
      </c>
      <c r="E164" s="53" t="s">
        <v>318</v>
      </c>
      <c r="F164" s="53" t="s">
        <v>140</v>
      </c>
      <c r="G164" s="174">
        <v>9865</v>
      </c>
      <c r="H164" s="174">
        <v>0</v>
      </c>
      <c r="I164" s="50">
        <f t="shared" si="4"/>
        <v>0</v>
      </c>
    </row>
    <row r="165" spans="1:9" ht="15" customHeight="1">
      <c r="A165" s="496" t="s">
        <v>93</v>
      </c>
      <c r="B165" s="403" t="s">
        <v>103</v>
      </c>
      <c r="C165" s="444" t="s">
        <v>72</v>
      </c>
      <c r="D165" s="444" t="s">
        <v>78</v>
      </c>
      <c r="E165" s="63"/>
      <c r="F165" s="444"/>
      <c r="G165" s="497">
        <f>G166+G168+G178+G181+G190+G194+G205+G198+G203</f>
        <v>169843987.27</v>
      </c>
      <c r="H165" s="497">
        <f>H166+H168+H178+H181+H190+H194+H205+H198+H203</f>
        <v>34521106.01</v>
      </c>
      <c r="I165" s="50">
        <f t="shared" si="4"/>
        <v>20.32518581604069</v>
      </c>
    </row>
    <row r="166" spans="1:9" ht="14.25" customHeight="1">
      <c r="A166" s="451" t="s">
        <v>2</v>
      </c>
      <c r="B166" s="403" t="s">
        <v>103</v>
      </c>
      <c r="C166" s="446" t="s">
        <v>72</v>
      </c>
      <c r="D166" s="185" t="s">
        <v>78</v>
      </c>
      <c r="E166" s="60" t="s">
        <v>227</v>
      </c>
      <c r="F166" s="60"/>
      <c r="G166" s="434">
        <f>G167</f>
        <v>2648000</v>
      </c>
      <c r="H166" s="434">
        <f>H167</f>
        <v>580494.89</v>
      </c>
      <c r="I166" s="50">
        <f t="shared" si="4"/>
        <v>21.92201246223565</v>
      </c>
    </row>
    <row r="167" spans="1:9" ht="26.25" customHeight="1">
      <c r="A167" s="416" t="s">
        <v>402</v>
      </c>
      <c r="B167" s="403" t="s">
        <v>103</v>
      </c>
      <c r="C167" s="429" t="s">
        <v>72</v>
      </c>
      <c r="D167" s="187" t="s">
        <v>78</v>
      </c>
      <c r="E167" s="53" t="s">
        <v>227</v>
      </c>
      <c r="F167" s="53" t="s">
        <v>144</v>
      </c>
      <c r="G167" s="472">
        <v>2648000</v>
      </c>
      <c r="H167" s="488">
        <v>580494.89</v>
      </c>
      <c r="I167" s="50">
        <f t="shared" si="4"/>
        <v>21.92201246223565</v>
      </c>
    </row>
    <row r="168" spans="1:9" ht="21.75" customHeight="1">
      <c r="A168" s="449" t="s">
        <v>3</v>
      </c>
      <c r="B168" s="403" t="s">
        <v>103</v>
      </c>
      <c r="C168" s="446" t="s">
        <v>72</v>
      </c>
      <c r="D168" s="185" t="s">
        <v>78</v>
      </c>
      <c r="E168" s="60" t="s">
        <v>228</v>
      </c>
      <c r="F168" s="185"/>
      <c r="G168" s="459">
        <f>SUM(G169:G177)</f>
        <v>47620955.5</v>
      </c>
      <c r="H168" s="459">
        <f>SUM(H169:H177)</f>
        <v>9557097.92</v>
      </c>
      <c r="I168" s="50">
        <f t="shared" si="4"/>
        <v>20.069101553411713</v>
      </c>
    </row>
    <row r="169" spans="1:9" ht="14.25" customHeight="1">
      <c r="A169" s="416" t="s">
        <v>202</v>
      </c>
      <c r="B169" s="403" t="s">
        <v>103</v>
      </c>
      <c r="C169" s="429" t="s">
        <v>72</v>
      </c>
      <c r="D169" s="187" t="s">
        <v>78</v>
      </c>
      <c r="E169" s="53" t="s">
        <v>228</v>
      </c>
      <c r="F169" s="55" t="s">
        <v>399</v>
      </c>
      <c r="G169" s="472">
        <v>7182500</v>
      </c>
      <c r="H169" s="488">
        <v>1614488.46</v>
      </c>
      <c r="I169" s="50">
        <f t="shared" si="4"/>
        <v>22.4780850678733</v>
      </c>
    </row>
    <row r="170" spans="1:9" ht="25.5" customHeight="1">
      <c r="A170" s="416" t="s">
        <v>401</v>
      </c>
      <c r="B170" s="403" t="s">
        <v>103</v>
      </c>
      <c r="C170" s="429" t="s">
        <v>72</v>
      </c>
      <c r="D170" s="187" t="s">
        <v>78</v>
      </c>
      <c r="E170" s="53" t="s">
        <v>228</v>
      </c>
      <c r="F170" s="55" t="s">
        <v>400</v>
      </c>
      <c r="G170" s="472">
        <v>162672.5</v>
      </c>
      <c r="H170" s="488">
        <v>8272.46</v>
      </c>
      <c r="I170" s="50">
        <f t="shared" si="4"/>
        <v>5.085346324670733</v>
      </c>
    </row>
    <row r="171" spans="1:9" ht="40.5" customHeight="1">
      <c r="A171" s="416" t="s">
        <v>203</v>
      </c>
      <c r="B171" s="403" t="s">
        <v>103</v>
      </c>
      <c r="C171" s="429" t="s">
        <v>72</v>
      </c>
      <c r="D171" s="187" t="s">
        <v>78</v>
      </c>
      <c r="E171" s="53" t="s">
        <v>228</v>
      </c>
      <c r="F171" s="55" t="s">
        <v>520</v>
      </c>
      <c r="G171" s="472">
        <v>2300000</v>
      </c>
      <c r="H171" s="488">
        <v>601905.25</v>
      </c>
      <c r="I171" s="50">
        <f t="shared" si="4"/>
        <v>26.16979347826087</v>
      </c>
    </row>
    <row r="172" spans="1:14" ht="25.5" customHeight="1">
      <c r="A172" s="416" t="s">
        <v>402</v>
      </c>
      <c r="B172" s="403" t="s">
        <v>103</v>
      </c>
      <c r="C172" s="429" t="s">
        <v>72</v>
      </c>
      <c r="D172" s="187" t="s">
        <v>78</v>
      </c>
      <c r="E172" s="53" t="s">
        <v>228</v>
      </c>
      <c r="F172" s="55" t="s">
        <v>144</v>
      </c>
      <c r="G172" s="472">
        <v>17727283</v>
      </c>
      <c r="H172" s="488">
        <v>3425540.69</v>
      </c>
      <c r="I172" s="50">
        <f t="shared" si="4"/>
        <v>19.32355166891621</v>
      </c>
      <c r="J172" s="65"/>
      <c r="K172" s="65"/>
      <c r="L172" s="65"/>
      <c r="M172" s="65"/>
      <c r="N172" s="66"/>
    </row>
    <row r="173" spans="1:14" ht="42.75" customHeight="1">
      <c r="A173" s="416" t="s">
        <v>403</v>
      </c>
      <c r="B173" s="403" t="s">
        <v>103</v>
      </c>
      <c r="C173" s="429" t="s">
        <v>72</v>
      </c>
      <c r="D173" s="187" t="s">
        <v>78</v>
      </c>
      <c r="E173" s="53" t="s">
        <v>228</v>
      </c>
      <c r="F173" s="55" t="s">
        <v>404</v>
      </c>
      <c r="G173" s="472">
        <v>18651000</v>
      </c>
      <c r="H173" s="474">
        <v>3580152.45</v>
      </c>
      <c r="I173" s="50">
        <f t="shared" si="4"/>
        <v>19.195498632781085</v>
      </c>
      <c r="J173" s="64"/>
      <c r="K173" s="64"/>
      <c r="N173" s="64"/>
    </row>
    <row r="174" spans="1:9" ht="32.25" customHeight="1">
      <c r="A174" s="426" t="s">
        <v>47</v>
      </c>
      <c r="B174" s="403" t="s">
        <v>103</v>
      </c>
      <c r="C174" s="429" t="s">
        <v>72</v>
      </c>
      <c r="D174" s="187" t="s">
        <v>78</v>
      </c>
      <c r="E174" s="53" t="s">
        <v>228</v>
      </c>
      <c r="F174" s="55" t="s">
        <v>394</v>
      </c>
      <c r="G174" s="472">
        <v>240000</v>
      </c>
      <c r="H174" s="488">
        <v>16698.89</v>
      </c>
      <c r="I174" s="50">
        <f t="shared" si="4"/>
        <v>6.957870833333334</v>
      </c>
    </row>
    <row r="175" spans="1:14" ht="27" customHeight="1">
      <c r="A175" s="416" t="s">
        <v>393</v>
      </c>
      <c r="B175" s="403" t="s">
        <v>103</v>
      </c>
      <c r="C175" s="429" t="s">
        <v>72</v>
      </c>
      <c r="D175" s="187" t="s">
        <v>78</v>
      </c>
      <c r="E175" s="53" t="s">
        <v>228</v>
      </c>
      <c r="F175" s="53" t="s">
        <v>396</v>
      </c>
      <c r="G175" s="472">
        <v>1015000</v>
      </c>
      <c r="H175" s="474">
        <v>185836</v>
      </c>
      <c r="I175" s="50">
        <f t="shared" si="4"/>
        <v>18.30896551724138</v>
      </c>
      <c r="J175" s="64"/>
      <c r="K175" s="64"/>
      <c r="N175" s="64"/>
    </row>
    <row r="176" spans="1:9" ht="31.5" customHeight="1">
      <c r="A176" s="416" t="s">
        <v>395</v>
      </c>
      <c r="B176" s="403" t="s">
        <v>103</v>
      </c>
      <c r="C176" s="429" t="s">
        <v>72</v>
      </c>
      <c r="D176" s="187" t="s">
        <v>78</v>
      </c>
      <c r="E176" s="53" t="s">
        <v>228</v>
      </c>
      <c r="F176" s="53" t="s">
        <v>397</v>
      </c>
      <c r="G176" s="472">
        <v>126000</v>
      </c>
      <c r="H176" s="488">
        <v>31648</v>
      </c>
      <c r="I176" s="50">
        <f t="shared" si="4"/>
        <v>25.117460317460317</v>
      </c>
    </row>
    <row r="177" spans="1:11" ht="18" customHeight="1">
      <c r="A177" s="416" t="s">
        <v>199</v>
      </c>
      <c r="B177" s="403" t="s">
        <v>103</v>
      </c>
      <c r="C177" s="429" t="s">
        <v>72</v>
      </c>
      <c r="D177" s="187" t="s">
        <v>78</v>
      </c>
      <c r="E177" s="53" t="s">
        <v>228</v>
      </c>
      <c r="F177" s="53" t="s">
        <v>200</v>
      </c>
      <c r="G177" s="472">
        <v>216500</v>
      </c>
      <c r="H177" s="488">
        <v>92555.72</v>
      </c>
      <c r="I177" s="50">
        <f t="shared" si="4"/>
        <v>42.750909930715935</v>
      </c>
      <c r="J177" s="64"/>
      <c r="K177"/>
    </row>
    <row r="178" spans="1:11" ht="54.75" customHeight="1">
      <c r="A178" s="419" t="s">
        <v>0</v>
      </c>
      <c r="B178" s="403" t="s">
        <v>103</v>
      </c>
      <c r="C178" s="414" t="s">
        <v>72</v>
      </c>
      <c r="D178" s="52" t="s">
        <v>78</v>
      </c>
      <c r="E178" s="52" t="s">
        <v>230</v>
      </c>
      <c r="F178" s="52"/>
      <c r="G178" s="438">
        <f>G179+G180</f>
        <v>4221300</v>
      </c>
      <c r="H178" s="182">
        <f>H179+H180</f>
        <v>1240624.51</v>
      </c>
      <c r="I178" s="50">
        <f t="shared" si="4"/>
        <v>29.38963139317272</v>
      </c>
      <c r="J178" s="64"/>
      <c r="K178"/>
    </row>
    <row r="179" spans="1:11" ht="28.5" customHeight="1">
      <c r="A179" s="450" t="s">
        <v>401</v>
      </c>
      <c r="B179" s="403" t="s">
        <v>103</v>
      </c>
      <c r="C179" s="417" t="s">
        <v>72</v>
      </c>
      <c r="D179" s="53" t="s">
        <v>78</v>
      </c>
      <c r="E179" s="53" t="s">
        <v>230</v>
      </c>
      <c r="F179" s="53" t="s">
        <v>400</v>
      </c>
      <c r="G179" s="472">
        <v>2700000</v>
      </c>
      <c r="H179" s="489">
        <v>819566.88</v>
      </c>
      <c r="I179" s="50">
        <f t="shared" si="4"/>
        <v>30.354328888888887</v>
      </c>
      <c r="J179" s="64"/>
      <c r="K179"/>
    </row>
    <row r="180" spans="1:9" ht="19.5" customHeight="1">
      <c r="A180" s="450" t="s">
        <v>141</v>
      </c>
      <c r="B180" s="403" t="s">
        <v>103</v>
      </c>
      <c r="C180" s="417" t="s">
        <v>72</v>
      </c>
      <c r="D180" s="53" t="s">
        <v>78</v>
      </c>
      <c r="E180" s="53" t="s">
        <v>230</v>
      </c>
      <c r="F180" s="53" t="s">
        <v>140</v>
      </c>
      <c r="G180" s="472">
        <v>1521300</v>
      </c>
      <c r="H180" s="488">
        <v>421057.63</v>
      </c>
      <c r="I180" s="50">
        <f t="shared" si="4"/>
        <v>27.677488332347334</v>
      </c>
    </row>
    <row r="181" spans="1:9" ht="51" customHeight="1">
      <c r="A181" s="420" t="s">
        <v>231</v>
      </c>
      <c r="B181" s="403" t="s">
        <v>103</v>
      </c>
      <c r="C181" s="428" t="s">
        <v>72</v>
      </c>
      <c r="D181" s="186" t="s">
        <v>78</v>
      </c>
      <c r="E181" s="52" t="s">
        <v>52</v>
      </c>
      <c r="F181" s="186"/>
      <c r="G181" s="438">
        <f>SUM(G182:G189)</f>
        <v>110122000</v>
      </c>
      <c r="H181" s="182">
        <f>H182+H183+H184+H185+H186+H187+H188</f>
        <v>23063086.15</v>
      </c>
      <c r="I181" s="50">
        <f t="shared" si="4"/>
        <v>20.94321402626178</v>
      </c>
    </row>
    <row r="182" spans="1:9" ht="16.5" customHeight="1">
      <c r="A182" s="416" t="s">
        <v>222</v>
      </c>
      <c r="B182" s="403" t="s">
        <v>103</v>
      </c>
      <c r="C182" s="417" t="s">
        <v>72</v>
      </c>
      <c r="D182" s="53" t="s">
        <v>78</v>
      </c>
      <c r="E182" s="53" t="s">
        <v>52</v>
      </c>
      <c r="F182" s="55" t="s">
        <v>399</v>
      </c>
      <c r="G182" s="472">
        <v>41787000</v>
      </c>
      <c r="H182" s="488">
        <v>8862589.04</v>
      </c>
      <c r="I182" s="50">
        <f t="shared" si="4"/>
        <v>21.208962213128483</v>
      </c>
    </row>
    <row r="183" spans="1:9" ht="33.75" customHeight="1">
      <c r="A183" s="416" t="s">
        <v>401</v>
      </c>
      <c r="B183" s="403" t="s">
        <v>103</v>
      </c>
      <c r="C183" s="417" t="s">
        <v>72</v>
      </c>
      <c r="D183" s="53" t="s">
        <v>78</v>
      </c>
      <c r="E183" s="53" t="s">
        <v>52</v>
      </c>
      <c r="F183" s="55" t="s">
        <v>400</v>
      </c>
      <c r="G183" s="472">
        <v>524000</v>
      </c>
      <c r="H183" s="488">
        <v>33769.1</v>
      </c>
      <c r="I183" s="50">
        <f t="shared" si="4"/>
        <v>6.444484732824428</v>
      </c>
    </row>
    <row r="184" spans="1:9" ht="36" customHeight="1">
      <c r="A184" s="416" t="s">
        <v>203</v>
      </c>
      <c r="B184" s="403" t="s">
        <v>103</v>
      </c>
      <c r="C184" s="417" t="s">
        <v>72</v>
      </c>
      <c r="D184" s="53" t="s">
        <v>78</v>
      </c>
      <c r="E184" s="53" t="s">
        <v>52</v>
      </c>
      <c r="F184" s="55" t="s">
        <v>520</v>
      </c>
      <c r="G184" s="472">
        <v>12575000</v>
      </c>
      <c r="H184" s="488">
        <v>3572870.39</v>
      </c>
      <c r="I184" s="50">
        <f t="shared" si="4"/>
        <v>28.412488190854873</v>
      </c>
    </row>
    <row r="185" spans="1:9" ht="25.5" customHeight="1">
      <c r="A185" s="416" t="s">
        <v>402</v>
      </c>
      <c r="B185" s="403" t="s">
        <v>103</v>
      </c>
      <c r="C185" s="417" t="s">
        <v>72</v>
      </c>
      <c r="D185" s="53" t="s">
        <v>78</v>
      </c>
      <c r="E185" s="53" t="s">
        <v>52</v>
      </c>
      <c r="F185" s="55" t="s">
        <v>144</v>
      </c>
      <c r="G185" s="472">
        <v>1870000</v>
      </c>
      <c r="H185" s="488">
        <v>85632.23</v>
      </c>
      <c r="I185" s="50">
        <f t="shared" si="4"/>
        <v>4.5792636363636365</v>
      </c>
    </row>
    <row r="186" spans="1:9" ht="27" customHeight="1">
      <c r="A186" s="416" t="s">
        <v>405</v>
      </c>
      <c r="B186" s="403" t="s">
        <v>103</v>
      </c>
      <c r="C186" s="417" t="s">
        <v>72</v>
      </c>
      <c r="D186" s="53" t="s">
        <v>78</v>
      </c>
      <c r="E186" s="53" t="s">
        <v>52</v>
      </c>
      <c r="F186" s="55" t="s">
        <v>406</v>
      </c>
      <c r="G186" s="472"/>
      <c r="H186" s="488">
        <v>0</v>
      </c>
      <c r="I186" s="50" t="e">
        <f t="shared" si="4"/>
        <v>#DIV/0!</v>
      </c>
    </row>
    <row r="187" spans="1:9" ht="27.75" customHeight="1">
      <c r="A187" s="416" t="s">
        <v>223</v>
      </c>
      <c r="B187" s="403" t="s">
        <v>103</v>
      </c>
      <c r="C187" s="417" t="s">
        <v>72</v>
      </c>
      <c r="D187" s="53" t="s">
        <v>78</v>
      </c>
      <c r="E187" s="53" t="s">
        <v>52</v>
      </c>
      <c r="F187" s="55" t="s">
        <v>224</v>
      </c>
      <c r="G187" s="472">
        <v>40000</v>
      </c>
      <c r="H187" s="488">
        <v>3225.39</v>
      </c>
      <c r="I187" s="50">
        <f t="shared" si="4"/>
        <v>8.063474999999999</v>
      </c>
    </row>
    <row r="188" spans="1:9" ht="24.75" customHeight="1">
      <c r="A188" s="416" t="s">
        <v>403</v>
      </c>
      <c r="B188" s="403" t="s">
        <v>103</v>
      </c>
      <c r="C188" s="417" t="s">
        <v>72</v>
      </c>
      <c r="D188" s="53" t="s">
        <v>78</v>
      </c>
      <c r="E188" s="53" t="s">
        <v>52</v>
      </c>
      <c r="F188" s="55" t="s">
        <v>404</v>
      </c>
      <c r="G188" s="472">
        <v>53286000</v>
      </c>
      <c r="H188" s="488">
        <v>10505000</v>
      </c>
      <c r="I188" s="50">
        <f t="shared" si="4"/>
        <v>19.71437150471043</v>
      </c>
    </row>
    <row r="189" spans="1:9" ht="24.75" customHeight="1">
      <c r="A189" s="416" t="s">
        <v>395</v>
      </c>
      <c r="B189" s="403" t="s">
        <v>103</v>
      </c>
      <c r="C189" s="417" t="s">
        <v>72</v>
      </c>
      <c r="D189" s="53" t="s">
        <v>78</v>
      </c>
      <c r="E189" s="53" t="s">
        <v>52</v>
      </c>
      <c r="F189" s="53" t="s">
        <v>397</v>
      </c>
      <c r="G189" s="472">
        <v>40000</v>
      </c>
      <c r="H189" s="488">
        <v>0</v>
      </c>
      <c r="I189" s="50">
        <f t="shared" si="4"/>
        <v>0</v>
      </c>
    </row>
    <row r="190" spans="1:9" ht="54" customHeight="1">
      <c r="A190" s="419" t="s">
        <v>1</v>
      </c>
      <c r="B190" s="403" t="s">
        <v>103</v>
      </c>
      <c r="C190" s="414" t="s">
        <v>72</v>
      </c>
      <c r="D190" s="52" t="s">
        <v>78</v>
      </c>
      <c r="E190" s="52" t="s">
        <v>232</v>
      </c>
      <c r="F190" s="52"/>
      <c r="G190" s="438">
        <f>G191+G192+G193</f>
        <v>50150.270000000004</v>
      </c>
      <c r="H190" s="438">
        <f>H191+H192+H193</f>
        <v>2303.05</v>
      </c>
      <c r="I190" s="50">
        <f t="shared" si="4"/>
        <v>4.592298306669137</v>
      </c>
    </row>
    <row r="191" spans="1:9" ht="24" customHeight="1">
      <c r="A191" s="416" t="s">
        <v>203</v>
      </c>
      <c r="B191" s="403" t="s">
        <v>103</v>
      </c>
      <c r="C191" s="417" t="s">
        <v>72</v>
      </c>
      <c r="D191" s="53" t="s">
        <v>78</v>
      </c>
      <c r="E191" s="53" t="s">
        <v>232</v>
      </c>
      <c r="F191" s="53" t="s">
        <v>520</v>
      </c>
      <c r="G191" s="472">
        <v>1038.27</v>
      </c>
      <c r="H191" s="175">
        <v>0</v>
      </c>
      <c r="I191" s="50">
        <f t="shared" si="4"/>
        <v>0</v>
      </c>
    </row>
    <row r="192" spans="1:9" ht="24" customHeight="1">
      <c r="A192" s="416" t="s">
        <v>402</v>
      </c>
      <c r="B192" s="403" t="s">
        <v>103</v>
      </c>
      <c r="C192" s="417" t="s">
        <v>72</v>
      </c>
      <c r="D192" s="53" t="s">
        <v>78</v>
      </c>
      <c r="E192" s="53" t="s">
        <v>232</v>
      </c>
      <c r="F192" s="53" t="s">
        <v>144</v>
      </c>
      <c r="G192" s="175">
        <v>25112</v>
      </c>
      <c r="H192" s="488">
        <v>2303.05</v>
      </c>
      <c r="I192" s="50">
        <f t="shared" si="4"/>
        <v>9.171113411914623</v>
      </c>
    </row>
    <row r="193" spans="1:9" ht="15.75" customHeight="1">
      <c r="A193" s="450" t="s">
        <v>141</v>
      </c>
      <c r="B193" s="403" t="s">
        <v>103</v>
      </c>
      <c r="C193" s="417" t="s">
        <v>72</v>
      </c>
      <c r="D193" s="53" t="s">
        <v>78</v>
      </c>
      <c r="E193" s="53" t="s">
        <v>232</v>
      </c>
      <c r="F193" s="53" t="s">
        <v>140</v>
      </c>
      <c r="G193" s="175">
        <v>24000</v>
      </c>
      <c r="H193" s="488">
        <v>0</v>
      </c>
      <c r="I193" s="50">
        <f t="shared" si="4"/>
        <v>0</v>
      </c>
    </row>
    <row r="194" spans="1:9" ht="41.25" customHeight="1">
      <c r="A194" s="419" t="s">
        <v>419</v>
      </c>
      <c r="B194" s="493" t="s">
        <v>103</v>
      </c>
      <c r="C194" s="414" t="s">
        <v>72</v>
      </c>
      <c r="D194" s="52" t="s">
        <v>78</v>
      </c>
      <c r="E194" s="52" t="s">
        <v>324</v>
      </c>
      <c r="F194" s="53"/>
      <c r="G194" s="415">
        <f>G195+G196+G197</f>
        <v>877300</v>
      </c>
      <c r="H194" s="415">
        <f>H195+H196+H197</f>
        <v>0</v>
      </c>
      <c r="I194" s="50">
        <f t="shared" si="4"/>
        <v>0</v>
      </c>
    </row>
    <row r="195" spans="1:9" ht="29.25" customHeight="1">
      <c r="A195" s="450" t="s">
        <v>600</v>
      </c>
      <c r="B195" s="403" t="s">
        <v>103</v>
      </c>
      <c r="C195" s="417" t="s">
        <v>72</v>
      </c>
      <c r="D195" s="53" t="s">
        <v>78</v>
      </c>
      <c r="E195" s="53" t="s">
        <v>324</v>
      </c>
      <c r="F195" s="53" t="s">
        <v>601</v>
      </c>
      <c r="G195" s="175">
        <v>19432</v>
      </c>
      <c r="H195" s="175">
        <v>0</v>
      </c>
      <c r="I195" s="50">
        <f t="shared" si="4"/>
        <v>0</v>
      </c>
    </row>
    <row r="196" spans="1:9" ht="30" customHeight="1">
      <c r="A196" s="416" t="s">
        <v>402</v>
      </c>
      <c r="B196" s="403" t="s">
        <v>103</v>
      </c>
      <c r="C196" s="417" t="s">
        <v>72</v>
      </c>
      <c r="D196" s="53" t="s">
        <v>78</v>
      </c>
      <c r="E196" s="53" t="s">
        <v>324</v>
      </c>
      <c r="F196" s="53" t="s">
        <v>144</v>
      </c>
      <c r="G196" s="175">
        <v>501868</v>
      </c>
      <c r="H196" s="175">
        <v>0</v>
      </c>
      <c r="I196" s="50">
        <f t="shared" si="4"/>
        <v>0</v>
      </c>
    </row>
    <row r="197" spans="1:9" ht="14.25" customHeight="1">
      <c r="A197" s="450" t="s">
        <v>141</v>
      </c>
      <c r="B197" s="403" t="s">
        <v>103</v>
      </c>
      <c r="C197" s="417" t="s">
        <v>72</v>
      </c>
      <c r="D197" s="53" t="s">
        <v>78</v>
      </c>
      <c r="E197" s="53" t="s">
        <v>324</v>
      </c>
      <c r="F197" s="53" t="s">
        <v>140</v>
      </c>
      <c r="G197" s="175">
        <v>356000</v>
      </c>
      <c r="H197" s="175">
        <v>0</v>
      </c>
      <c r="I197" s="50">
        <f t="shared" si="4"/>
        <v>0</v>
      </c>
    </row>
    <row r="198" spans="1:9" ht="14.25" customHeight="1">
      <c r="A198" s="420" t="s">
        <v>325</v>
      </c>
      <c r="B198" s="493" t="s">
        <v>103</v>
      </c>
      <c r="C198" s="428" t="s">
        <v>72</v>
      </c>
      <c r="D198" s="186" t="s">
        <v>78</v>
      </c>
      <c r="E198" s="52" t="s">
        <v>326</v>
      </c>
      <c r="F198" s="53"/>
      <c r="G198" s="438">
        <f>G199+G200+G201+G202</f>
        <v>3418764.5</v>
      </c>
      <c r="H198" s="415">
        <f>H199+H200+H201+H202</f>
        <v>0</v>
      </c>
      <c r="I198" s="50">
        <f t="shared" si="4"/>
        <v>0</v>
      </c>
    </row>
    <row r="199" spans="1:9" ht="14.25" customHeight="1">
      <c r="A199" s="416" t="s">
        <v>222</v>
      </c>
      <c r="B199" s="403" t="s">
        <v>103</v>
      </c>
      <c r="C199" s="429" t="s">
        <v>72</v>
      </c>
      <c r="D199" s="187" t="s">
        <v>78</v>
      </c>
      <c r="E199" s="53" t="s">
        <v>326</v>
      </c>
      <c r="F199" s="53" t="s">
        <v>399</v>
      </c>
      <c r="G199" s="472">
        <v>88500</v>
      </c>
      <c r="H199" s="175">
        <v>0</v>
      </c>
      <c r="I199" s="50">
        <f t="shared" si="4"/>
        <v>0</v>
      </c>
    </row>
    <row r="200" spans="1:9" ht="44.25" customHeight="1">
      <c r="A200" s="416" t="s">
        <v>203</v>
      </c>
      <c r="B200" s="403" t="s">
        <v>103</v>
      </c>
      <c r="C200" s="429" t="s">
        <v>72</v>
      </c>
      <c r="D200" s="187" t="s">
        <v>78</v>
      </c>
      <c r="E200" s="53" t="s">
        <v>326</v>
      </c>
      <c r="F200" s="53" t="s">
        <v>520</v>
      </c>
      <c r="G200" s="472">
        <v>27091</v>
      </c>
      <c r="H200" s="175">
        <v>0</v>
      </c>
      <c r="I200" s="50">
        <f t="shared" si="4"/>
        <v>0</v>
      </c>
    </row>
    <row r="201" spans="1:9" ht="35.25" customHeight="1">
      <c r="A201" s="416" t="s">
        <v>402</v>
      </c>
      <c r="B201" s="403" t="s">
        <v>103</v>
      </c>
      <c r="C201" s="429" t="s">
        <v>72</v>
      </c>
      <c r="D201" s="187" t="s">
        <v>78</v>
      </c>
      <c r="E201" s="53" t="s">
        <v>326</v>
      </c>
      <c r="F201" s="53" t="s">
        <v>144</v>
      </c>
      <c r="G201" s="472">
        <v>2249233</v>
      </c>
      <c r="H201" s="175">
        <v>0</v>
      </c>
      <c r="I201" s="50">
        <f t="shared" si="4"/>
        <v>0</v>
      </c>
    </row>
    <row r="202" spans="1:9" ht="14.25" customHeight="1">
      <c r="A202" s="450" t="s">
        <v>141</v>
      </c>
      <c r="B202" s="403" t="s">
        <v>103</v>
      </c>
      <c r="C202" s="429" t="s">
        <v>72</v>
      </c>
      <c r="D202" s="187" t="s">
        <v>78</v>
      </c>
      <c r="E202" s="53" t="s">
        <v>326</v>
      </c>
      <c r="F202" s="53" t="s">
        <v>140</v>
      </c>
      <c r="G202" s="472">
        <v>1053940.5</v>
      </c>
      <c r="H202" s="175">
        <v>0</v>
      </c>
      <c r="I202" s="50">
        <f t="shared" si="4"/>
        <v>0</v>
      </c>
    </row>
    <row r="203" spans="1:9" ht="14.25" customHeight="1">
      <c r="A203" s="419" t="s">
        <v>319</v>
      </c>
      <c r="B203" s="403" t="s">
        <v>103</v>
      </c>
      <c r="C203" s="414" t="s">
        <v>72</v>
      </c>
      <c r="D203" s="52" t="s">
        <v>78</v>
      </c>
      <c r="E203" s="52" t="s">
        <v>327</v>
      </c>
      <c r="F203" s="53"/>
      <c r="G203" s="182">
        <f>G204</f>
        <v>309000</v>
      </c>
      <c r="H203" s="173">
        <f>H204</f>
        <v>0</v>
      </c>
      <c r="I203" s="50">
        <f t="shared" si="4"/>
        <v>0</v>
      </c>
    </row>
    <row r="204" spans="1:9" ht="37.5" customHeight="1">
      <c r="A204" s="416" t="s">
        <v>393</v>
      </c>
      <c r="B204" s="403" t="s">
        <v>103</v>
      </c>
      <c r="C204" s="417" t="s">
        <v>72</v>
      </c>
      <c r="D204" s="53" t="s">
        <v>78</v>
      </c>
      <c r="E204" s="53" t="s">
        <v>327</v>
      </c>
      <c r="F204" s="53" t="s">
        <v>396</v>
      </c>
      <c r="G204" s="174">
        <v>309000</v>
      </c>
      <c r="H204" s="174">
        <v>0</v>
      </c>
      <c r="I204" s="50">
        <f aca="true" t="shared" si="5" ref="I204:I267">H204/G204*100</f>
        <v>0</v>
      </c>
    </row>
    <row r="205" spans="1:9" ht="27" customHeight="1">
      <c r="A205" s="420" t="s">
        <v>109</v>
      </c>
      <c r="B205" s="493" t="s">
        <v>103</v>
      </c>
      <c r="C205" s="428" t="s">
        <v>72</v>
      </c>
      <c r="D205" s="186" t="s">
        <v>78</v>
      </c>
      <c r="E205" s="52" t="s">
        <v>110</v>
      </c>
      <c r="F205" s="185"/>
      <c r="G205" s="415">
        <f>G206+G207</f>
        <v>576517</v>
      </c>
      <c r="H205" s="438">
        <f>H206+H207</f>
        <v>77499.49</v>
      </c>
      <c r="I205" s="50">
        <f t="shared" si="5"/>
        <v>13.442706806564248</v>
      </c>
    </row>
    <row r="206" spans="1:9" ht="23.25" customHeight="1">
      <c r="A206" s="416" t="s">
        <v>402</v>
      </c>
      <c r="B206" s="403" t="s">
        <v>103</v>
      </c>
      <c r="C206" s="417" t="s">
        <v>72</v>
      </c>
      <c r="D206" s="53" t="s">
        <v>78</v>
      </c>
      <c r="E206" s="53" t="s">
        <v>110</v>
      </c>
      <c r="F206" s="55" t="s">
        <v>144</v>
      </c>
      <c r="G206" s="175">
        <v>458315.17</v>
      </c>
      <c r="H206" s="472">
        <v>77499.49</v>
      </c>
      <c r="I206" s="50">
        <f t="shared" si="5"/>
        <v>16.90964975041084</v>
      </c>
    </row>
    <row r="207" spans="1:9" ht="14.25" customHeight="1">
      <c r="A207" s="450" t="s">
        <v>141</v>
      </c>
      <c r="B207" s="403" t="s">
        <v>103</v>
      </c>
      <c r="C207" s="417" t="s">
        <v>72</v>
      </c>
      <c r="D207" s="53" t="s">
        <v>78</v>
      </c>
      <c r="E207" s="53" t="s">
        <v>110</v>
      </c>
      <c r="F207" s="55" t="s">
        <v>140</v>
      </c>
      <c r="G207" s="175">
        <v>118201.83</v>
      </c>
      <c r="H207" s="472">
        <v>0</v>
      </c>
      <c r="I207" s="50">
        <f t="shared" si="5"/>
        <v>0</v>
      </c>
    </row>
    <row r="208" spans="1:9" ht="18" customHeight="1">
      <c r="A208" s="443" t="s">
        <v>53</v>
      </c>
      <c r="B208" s="403" t="s">
        <v>103</v>
      </c>
      <c r="C208" s="444" t="s">
        <v>72</v>
      </c>
      <c r="D208" s="184" t="s">
        <v>80</v>
      </c>
      <c r="E208" s="51"/>
      <c r="F208" s="185"/>
      <c r="G208" s="453">
        <f>G211+G209</f>
        <v>18082000</v>
      </c>
      <c r="H208" s="453">
        <f>H211+H209</f>
        <v>4079010.39</v>
      </c>
      <c r="I208" s="50">
        <f t="shared" si="5"/>
        <v>22.558402776241568</v>
      </c>
    </row>
    <row r="209" spans="1:9" ht="36.75" customHeight="1">
      <c r="A209" s="494" t="s">
        <v>111</v>
      </c>
      <c r="B209" s="493" t="s">
        <v>103</v>
      </c>
      <c r="C209" s="428" t="s">
        <v>72</v>
      </c>
      <c r="D209" s="186" t="s">
        <v>80</v>
      </c>
      <c r="E209" s="52" t="s">
        <v>230</v>
      </c>
      <c r="F209" s="185"/>
      <c r="G209" s="454">
        <f>G210</f>
        <v>40000</v>
      </c>
      <c r="H209" s="454">
        <f>H210</f>
        <v>16200</v>
      </c>
      <c r="I209" s="50">
        <f t="shared" si="5"/>
        <v>40.5</v>
      </c>
    </row>
    <row r="210" spans="1:9" ht="16.5" customHeight="1">
      <c r="A210" s="495" t="s">
        <v>141</v>
      </c>
      <c r="B210" s="403" t="s">
        <v>103</v>
      </c>
      <c r="C210" s="429" t="s">
        <v>72</v>
      </c>
      <c r="D210" s="187" t="s">
        <v>80</v>
      </c>
      <c r="E210" s="53" t="s">
        <v>230</v>
      </c>
      <c r="F210" s="187" t="s">
        <v>140</v>
      </c>
      <c r="G210" s="455">
        <v>40000</v>
      </c>
      <c r="H210" s="455">
        <v>16200</v>
      </c>
      <c r="I210" s="50">
        <f t="shared" si="5"/>
        <v>40.5</v>
      </c>
    </row>
    <row r="211" spans="1:9" ht="25.5" customHeight="1">
      <c r="A211" s="419" t="s">
        <v>4</v>
      </c>
      <c r="B211" s="403" t="s">
        <v>103</v>
      </c>
      <c r="C211" s="428" t="s">
        <v>72</v>
      </c>
      <c r="D211" s="186" t="s">
        <v>80</v>
      </c>
      <c r="E211" s="52" t="s">
        <v>229</v>
      </c>
      <c r="F211" s="187"/>
      <c r="G211" s="454">
        <f>G212</f>
        <v>18042000</v>
      </c>
      <c r="H211" s="454">
        <f>H212</f>
        <v>4062810.39</v>
      </c>
      <c r="I211" s="50">
        <f t="shared" si="5"/>
        <v>22.518625374127037</v>
      </c>
    </row>
    <row r="212" spans="1:9" ht="34.5" customHeight="1">
      <c r="A212" s="416" t="s">
        <v>403</v>
      </c>
      <c r="B212" s="403" t="s">
        <v>103</v>
      </c>
      <c r="C212" s="429" t="s">
        <v>72</v>
      </c>
      <c r="D212" s="187" t="s">
        <v>80</v>
      </c>
      <c r="E212" s="53" t="s">
        <v>229</v>
      </c>
      <c r="F212" s="187" t="s">
        <v>404</v>
      </c>
      <c r="G212" s="455">
        <v>18042000</v>
      </c>
      <c r="H212" s="488">
        <v>4062810.39</v>
      </c>
      <c r="I212" s="50">
        <f t="shared" si="5"/>
        <v>22.518625374127037</v>
      </c>
    </row>
    <row r="213" spans="1:9" ht="20.25" customHeight="1">
      <c r="A213" s="439" t="s">
        <v>139</v>
      </c>
      <c r="B213" s="403" t="s">
        <v>103</v>
      </c>
      <c r="C213" s="411" t="s">
        <v>72</v>
      </c>
      <c r="D213" s="51" t="s">
        <v>72</v>
      </c>
      <c r="E213" s="53"/>
      <c r="F213" s="55"/>
      <c r="G213" s="456">
        <f>G214+G217+G220+G224</f>
        <v>1833700</v>
      </c>
      <c r="H213" s="456">
        <f>H214+H217+H220+H224</f>
        <v>5000</v>
      </c>
      <c r="I213" s="50">
        <f t="shared" si="5"/>
        <v>0.2726727381796368</v>
      </c>
    </row>
    <row r="214" spans="1:9" ht="15.75" customHeight="1">
      <c r="A214" s="419" t="s">
        <v>5</v>
      </c>
      <c r="B214" s="403" t="s">
        <v>103</v>
      </c>
      <c r="C214" s="428" t="s">
        <v>72</v>
      </c>
      <c r="D214" s="52" t="s">
        <v>72</v>
      </c>
      <c r="E214" s="52" t="s">
        <v>233</v>
      </c>
      <c r="F214" s="52"/>
      <c r="G214" s="438">
        <f>SUM(G215:G216)</f>
        <v>120000</v>
      </c>
      <c r="H214" s="438">
        <f>SUM(H215:H216)</f>
        <v>5000</v>
      </c>
      <c r="I214" s="50">
        <f t="shared" si="5"/>
        <v>4.166666666666666</v>
      </c>
    </row>
    <row r="215" spans="1:9" ht="39" customHeight="1">
      <c r="A215" s="416" t="s">
        <v>402</v>
      </c>
      <c r="B215" s="403" t="s">
        <v>103</v>
      </c>
      <c r="C215" s="429" t="s">
        <v>72</v>
      </c>
      <c r="D215" s="187" t="s">
        <v>72</v>
      </c>
      <c r="E215" s="53" t="s">
        <v>233</v>
      </c>
      <c r="F215" s="53" t="s">
        <v>144</v>
      </c>
      <c r="G215" s="472">
        <v>90000</v>
      </c>
      <c r="H215" s="488">
        <v>5000</v>
      </c>
      <c r="I215" s="50">
        <f t="shared" si="5"/>
        <v>5.555555555555555</v>
      </c>
    </row>
    <row r="216" spans="1:9" ht="15" customHeight="1">
      <c r="A216" s="416" t="s">
        <v>387</v>
      </c>
      <c r="B216" s="403" t="s">
        <v>103</v>
      </c>
      <c r="C216" s="429" t="s">
        <v>72</v>
      </c>
      <c r="D216" s="187" t="s">
        <v>72</v>
      </c>
      <c r="E216" s="53" t="s">
        <v>233</v>
      </c>
      <c r="F216" s="53" t="s">
        <v>388</v>
      </c>
      <c r="G216" s="472">
        <v>30000</v>
      </c>
      <c r="H216" s="174">
        <v>0</v>
      </c>
      <c r="I216" s="50">
        <f t="shared" si="5"/>
        <v>0</v>
      </c>
    </row>
    <row r="217" spans="1:14" ht="29.25" customHeight="1">
      <c r="A217" s="419" t="s">
        <v>6</v>
      </c>
      <c r="B217" s="403" t="s">
        <v>103</v>
      </c>
      <c r="C217" s="428" t="s">
        <v>72</v>
      </c>
      <c r="D217" s="52" t="s">
        <v>72</v>
      </c>
      <c r="E217" s="52" t="s">
        <v>323</v>
      </c>
      <c r="F217" s="52"/>
      <c r="G217" s="438">
        <f>SUM(G218:G219)</f>
        <v>150700</v>
      </c>
      <c r="H217" s="438">
        <f>SUM(H218:H219)</f>
        <v>0</v>
      </c>
      <c r="I217" s="50">
        <f t="shared" si="5"/>
        <v>0</v>
      </c>
      <c r="J217" s="65"/>
      <c r="K217" s="65"/>
      <c r="L217" s="65"/>
      <c r="M217" s="65"/>
      <c r="N217" s="66"/>
    </row>
    <row r="218" spans="1:14" ht="28.5" customHeight="1">
      <c r="A218" s="416" t="s">
        <v>402</v>
      </c>
      <c r="B218" s="403" t="s">
        <v>103</v>
      </c>
      <c r="C218" s="429" t="s">
        <v>72</v>
      </c>
      <c r="D218" s="187" t="s">
        <v>72</v>
      </c>
      <c r="E218" s="53" t="s">
        <v>323</v>
      </c>
      <c r="F218" s="53" t="s">
        <v>144</v>
      </c>
      <c r="G218" s="472">
        <v>83043</v>
      </c>
      <c r="H218" s="174">
        <v>0</v>
      </c>
      <c r="I218" s="50">
        <f t="shared" si="5"/>
        <v>0</v>
      </c>
      <c r="J218" s="65"/>
      <c r="K218" s="65"/>
      <c r="L218" s="65"/>
      <c r="M218" s="65"/>
      <c r="N218" s="66"/>
    </row>
    <row r="219" spans="1:14" ht="18.75" customHeight="1">
      <c r="A219" s="450" t="s">
        <v>141</v>
      </c>
      <c r="B219" s="403" t="s">
        <v>103</v>
      </c>
      <c r="C219" s="429" t="s">
        <v>72</v>
      </c>
      <c r="D219" s="187" t="s">
        <v>72</v>
      </c>
      <c r="E219" s="53" t="s">
        <v>323</v>
      </c>
      <c r="F219" s="187" t="s">
        <v>140</v>
      </c>
      <c r="G219" s="472">
        <v>67657</v>
      </c>
      <c r="H219" s="174">
        <v>0</v>
      </c>
      <c r="I219" s="50">
        <f t="shared" si="5"/>
        <v>0</v>
      </c>
      <c r="J219" s="64"/>
      <c r="K219" s="64"/>
      <c r="N219" s="64"/>
    </row>
    <row r="220" spans="1:14" ht="27.75" customHeight="1">
      <c r="A220" s="419" t="s">
        <v>234</v>
      </c>
      <c r="B220" s="403" t="s">
        <v>103</v>
      </c>
      <c r="C220" s="428" t="s">
        <v>72</v>
      </c>
      <c r="D220" s="52" t="s">
        <v>72</v>
      </c>
      <c r="E220" s="52" t="s">
        <v>235</v>
      </c>
      <c r="F220" s="53"/>
      <c r="G220" s="438">
        <f>G221+G222+G223</f>
        <v>207000</v>
      </c>
      <c r="H220" s="438">
        <f>H221+H222+H223</f>
        <v>0</v>
      </c>
      <c r="I220" s="50">
        <f t="shared" si="5"/>
        <v>0</v>
      </c>
      <c r="J220" s="64"/>
      <c r="K220" s="64"/>
      <c r="N220" s="64"/>
    </row>
    <row r="221" spans="1:9" ht="18" customHeight="1">
      <c r="A221" s="416" t="s">
        <v>202</v>
      </c>
      <c r="B221" s="403" t="s">
        <v>103</v>
      </c>
      <c r="C221" s="429" t="s">
        <v>72</v>
      </c>
      <c r="D221" s="53" t="s">
        <v>72</v>
      </c>
      <c r="E221" s="53" t="s">
        <v>235</v>
      </c>
      <c r="F221" s="53" t="s">
        <v>399</v>
      </c>
      <c r="G221" s="513">
        <v>95000</v>
      </c>
      <c r="H221" s="174">
        <v>0</v>
      </c>
      <c r="I221" s="50">
        <f t="shared" si="5"/>
        <v>0</v>
      </c>
    </row>
    <row r="222" spans="1:9" ht="34.5" customHeight="1">
      <c r="A222" s="416" t="s">
        <v>203</v>
      </c>
      <c r="B222" s="403" t="s">
        <v>103</v>
      </c>
      <c r="C222" s="429" t="s">
        <v>72</v>
      </c>
      <c r="D222" s="53" t="s">
        <v>72</v>
      </c>
      <c r="E222" s="53" t="s">
        <v>235</v>
      </c>
      <c r="F222" s="53" t="s">
        <v>520</v>
      </c>
      <c r="G222" s="513">
        <v>30000</v>
      </c>
      <c r="H222" s="174">
        <v>0</v>
      </c>
      <c r="I222" s="50">
        <f t="shared" si="5"/>
        <v>0</v>
      </c>
    </row>
    <row r="223" spans="1:9" ht="19.5" customHeight="1">
      <c r="A223" s="450" t="s">
        <v>141</v>
      </c>
      <c r="B223" s="403" t="s">
        <v>103</v>
      </c>
      <c r="C223" s="429" t="s">
        <v>72</v>
      </c>
      <c r="D223" s="53" t="s">
        <v>72</v>
      </c>
      <c r="E223" s="53" t="s">
        <v>235</v>
      </c>
      <c r="F223" s="53" t="s">
        <v>140</v>
      </c>
      <c r="G223" s="513">
        <v>82000</v>
      </c>
      <c r="H223" s="174">
        <v>0</v>
      </c>
      <c r="I223" s="50">
        <f t="shared" si="5"/>
        <v>0</v>
      </c>
    </row>
    <row r="224" spans="1:9" ht="22.5" customHeight="1">
      <c r="A224" s="413" t="s">
        <v>322</v>
      </c>
      <c r="B224" s="403" t="s">
        <v>103</v>
      </c>
      <c r="C224" s="428" t="s">
        <v>72</v>
      </c>
      <c r="D224" s="186" t="s">
        <v>72</v>
      </c>
      <c r="E224" s="52" t="s">
        <v>321</v>
      </c>
      <c r="F224" s="52"/>
      <c r="G224" s="438">
        <f>G225+G226</f>
        <v>1356000</v>
      </c>
      <c r="H224" s="415">
        <f>H225+H226</f>
        <v>0</v>
      </c>
      <c r="I224" s="50">
        <f t="shared" si="5"/>
        <v>0</v>
      </c>
    </row>
    <row r="225" spans="1:9" ht="21.75" customHeight="1">
      <c r="A225" s="416" t="s">
        <v>402</v>
      </c>
      <c r="B225" s="403" t="s">
        <v>103</v>
      </c>
      <c r="C225" s="429" t="s">
        <v>72</v>
      </c>
      <c r="D225" s="187" t="s">
        <v>72</v>
      </c>
      <c r="E225" s="53" t="s">
        <v>321</v>
      </c>
      <c r="F225" s="53" t="s">
        <v>144</v>
      </c>
      <c r="G225" s="472">
        <v>747232.5</v>
      </c>
      <c r="H225" s="175">
        <v>0</v>
      </c>
      <c r="I225" s="50">
        <f t="shared" si="5"/>
        <v>0</v>
      </c>
    </row>
    <row r="226" spans="1:9" ht="19.5" customHeight="1">
      <c r="A226" s="450" t="s">
        <v>141</v>
      </c>
      <c r="B226" s="403" t="s">
        <v>103</v>
      </c>
      <c r="C226" s="429" t="s">
        <v>72</v>
      </c>
      <c r="D226" s="187" t="s">
        <v>72</v>
      </c>
      <c r="E226" s="53" t="s">
        <v>321</v>
      </c>
      <c r="F226" s="53" t="s">
        <v>140</v>
      </c>
      <c r="G226" s="472">
        <v>608767.5</v>
      </c>
      <c r="H226" s="175">
        <v>0</v>
      </c>
      <c r="I226" s="50">
        <f t="shared" si="5"/>
        <v>0</v>
      </c>
    </row>
    <row r="227" spans="1:9" ht="20.25" customHeight="1">
      <c r="A227" s="443" t="s">
        <v>94</v>
      </c>
      <c r="B227" s="403" t="s">
        <v>103</v>
      </c>
      <c r="C227" s="444" t="s">
        <v>72</v>
      </c>
      <c r="D227" s="51" t="s">
        <v>74</v>
      </c>
      <c r="E227" s="51"/>
      <c r="F227" s="51"/>
      <c r="G227" s="412">
        <f>G228+G236+G241+G243+G246</f>
        <v>12789435</v>
      </c>
      <c r="H227" s="412">
        <f>H228+H236+H241+H243+H246</f>
        <v>2853456.45</v>
      </c>
      <c r="I227" s="50">
        <f t="shared" si="5"/>
        <v>22.311043842046193</v>
      </c>
    </row>
    <row r="228" spans="1:9" ht="38.25" customHeight="1">
      <c r="A228" s="449" t="s">
        <v>7</v>
      </c>
      <c r="B228" s="403" t="s">
        <v>103</v>
      </c>
      <c r="C228" s="446" t="s">
        <v>72</v>
      </c>
      <c r="D228" s="60" t="s">
        <v>74</v>
      </c>
      <c r="E228" s="60" t="s">
        <v>236</v>
      </c>
      <c r="F228" s="60"/>
      <c r="G228" s="459">
        <f>SUM(G229:G235)</f>
        <v>10378400</v>
      </c>
      <c r="H228" s="459">
        <f>SUM(H229:H235)</f>
        <v>2373921.81</v>
      </c>
      <c r="I228" s="50">
        <f t="shared" si="5"/>
        <v>22.873678119941417</v>
      </c>
    </row>
    <row r="229" spans="1:9" ht="18.75" customHeight="1">
      <c r="A229" s="416" t="s">
        <v>202</v>
      </c>
      <c r="B229" s="403" t="s">
        <v>103</v>
      </c>
      <c r="C229" s="429" t="s">
        <v>72</v>
      </c>
      <c r="D229" s="53" t="s">
        <v>74</v>
      </c>
      <c r="E229" s="53" t="s">
        <v>236</v>
      </c>
      <c r="F229" s="55" t="s">
        <v>399</v>
      </c>
      <c r="G229" s="472">
        <v>7165000</v>
      </c>
      <c r="H229" s="174">
        <v>1506226.88</v>
      </c>
      <c r="I229" s="50">
        <f t="shared" si="5"/>
        <v>21.02200809490579</v>
      </c>
    </row>
    <row r="230" spans="1:9" ht="25.5" customHeight="1">
      <c r="A230" s="416" t="s">
        <v>401</v>
      </c>
      <c r="B230" s="403" t="s">
        <v>103</v>
      </c>
      <c r="C230" s="429" t="s">
        <v>72</v>
      </c>
      <c r="D230" s="53" t="s">
        <v>74</v>
      </c>
      <c r="E230" s="53" t="s">
        <v>236</v>
      </c>
      <c r="F230" s="55" t="s">
        <v>400</v>
      </c>
      <c r="G230" s="472">
        <v>300000</v>
      </c>
      <c r="H230" s="174">
        <v>145101.02</v>
      </c>
      <c r="I230" s="50">
        <f t="shared" si="5"/>
        <v>48.36700666666666</v>
      </c>
    </row>
    <row r="231" spans="1:9" ht="33" customHeight="1">
      <c r="A231" s="416" t="s">
        <v>203</v>
      </c>
      <c r="B231" s="403" t="s">
        <v>103</v>
      </c>
      <c r="C231" s="429" t="s">
        <v>72</v>
      </c>
      <c r="D231" s="53" t="s">
        <v>74</v>
      </c>
      <c r="E231" s="53" t="s">
        <v>236</v>
      </c>
      <c r="F231" s="55" t="s">
        <v>520</v>
      </c>
      <c r="G231" s="472">
        <v>2200000</v>
      </c>
      <c r="H231" s="174">
        <v>613450.09</v>
      </c>
      <c r="I231" s="50">
        <f t="shared" si="5"/>
        <v>27.884095</v>
      </c>
    </row>
    <row r="232" spans="1:9" ht="21.75" customHeight="1">
      <c r="A232" s="416" t="s">
        <v>402</v>
      </c>
      <c r="B232" s="403" t="s">
        <v>103</v>
      </c>
      <c r="C232" s="429" t="s">
        <v>72</v>
      </c>
      <c r="D232" s="53" t="s">
        <v>74</v>
      </c>
      <c r="E232" s="53" t="s">
        <v>236</v>
      </c>
      <c r="F232" s="55" t="s">
        <v>144</v>
      </c>
      <c r="G232" s="472">
        <v>578000</v>
      </c>
      <c r="H232" s="174">
        <v>106228.91</v>
      </c>
      <c r="I232" s="50">
        <f t="shared" si="5"/>
        <v>18.378704152249135</v>
      </c>
    </row>
    <row r="233" spans="1:9" ht="27" customHeight="1">
      <c r="A233" s="416" t="s">
        <v>393</v>
      </c>
      <c r="B233" s="403" t="s">
        <v>103</v>
      </c>
      <c r="C233" s="429" t="s">
        <v>72</v>
      </c>
      <c r="D233" s="53" t="s">
        <v>74</v>
      </c>
      <c r="E233" s="53" t="s">
        <v>236</v>
      </c>
      <c r="F233" s="53" t="s">
        <v>396</v>
      </c>
      <c r="G233" s="472">
        <v>2400</v>
      </c>
      <c r="H233" s="174">
        <v>98</v>
      </c>
      <c r="I233" s="50">
        <f t="shared" si="5"/>
        <v>4.083333333333333</v>
      </c>
    </row>
    <row r="234" spans="1:9" ht="27" customHeight="1">
      <c r="A234" s="416" t="s">
        <v>395</v>
      </c>
      <c r="B234" s="403" t="s">
        <v>103</v>
      </c>
      <c r="C234" s="429" t="s">
        <v>72</v>
      </c>
      <c r="D234" s="53" t="s">
        <v>74</v>
      </c>
      <c r="E234" s="53" t="s">
        <v>236</v>
      </c>
      <c r="F234" s="53" t="s">
        <v>397</v>
      </c>
      <c r="G234" s="472">
        <v>27000</v>
      </c>
      <c r="H234" s="174">
        <v>-300</v>
      </c>
      <c r="I234" s="50">
        <f t="shared" si="5"/>
        <v>-1.1111111111111112</v>
      </c>
    </row>
    <row r="235" spans="1:9" ht="16.5" customHeight="1">
      <c r="A235" s="416" t="s">
        <v>199</v>
      </c>
      <c r="B235" s="403" t="s">
        <v>103</v>
      </c>
      <c r="C235" s="429" t="s">
        <v>72</v>
      </c>
      <c r="D235" s="53" t="s">
        <v>74</v>
      </c>
      <c r="E235" s="53" t="s">
        <v>236</v>
      </c>
      <c r="F235" s="53" t="s">
        <v>200</v>
      </c>
      <c r="G235" s="472">
        <v>106000</v>
      </c>
      <c r="H235" s="174">
        <v>3116.91</v>
      </c>
      <c r="I235" s="50">
        <f t="shared" si="5"/>
        <v>2.9404811320754716</v>
      </c>
    </row>
    <row r="236" spans="1:9" ht="39.75" customHeight="1">
      <c r="A236" s="419" t="s">
        <v>37</v>
      </c>
      <c r="B236" s="403" t="s">
        <v>103</v>
      </c>
      <c r="C236" s="428" t="s">
        <v>72</v>
      </c>
      <c r="D236" s="52" t="s">
        <v>74</v>
      </c>
      <c r="E236" s="52" t="s">
        <v>237</v>
      </c>
      <c r="F236" s="52"/>
      <c r="G236" s="438">
        <f>SUM(G237:G240)</f>
        <v>801535</v>
      </c>
      <c r="H236" s="438">
        <f>SUM(H237:H240)</f>
        <v>479534.64</v>
      </c>
      <c r="I236" s="50">
        <f t="shared" si="5"/>
        <v>59.827036872999926</v>
      </c>
    </row>
    <row r="237" spans="1:9" ht="27.75" customHeight="1">
      <c r="A237" s="416" t="s">
        <v>401</v>
      </c>
      <c r="B237" s="403" t="s">
        <v>103</v>
      </c>
      <c r="C237" s="429" t="s">
        <v>72</v>
      </c>
      <c r="D237" s="187" t="s">
        <v>74</v>
      </c>
      <c r="E237" s="53" t="s">
        <v>237</v>
      </c>
      <c r="F237" s="53" t="s">
        <v>400</v>
      </c>
      <c r="G237" s="472">
        <v>17000</v>
      </c>
      <c r="H237" s="174">
        <v>0</v>
      </c>
      <c r="I237" s="50">
        <f t="shared" si="5"/>
        <v>0</v>
      </c>
    </row>
    <row r="238" spans="1:9" ht="19.5" customHeight="1">
      <c r="A238" s="416" t="s">
        <v>402</v>
      </c>
      <c r="B238" s="403" t="s">
        <v>103</v>
      </c>
      <c r="C238" s="429" t="s">
        <v>72</v>
      </c>
      <c r="D238" s="187" t="s">
        <v>74</v>
      </c>
      <c r="E238" s="53" t="s">
        <v>237</v>
      </c>
      <c r="F238" s="53" t="s">
        <v>144</v>
      </c>
      <c r="G238" s="472">
        <v>326000</v>
      </c>
      <c r="H238" s="174">
        <v>21000</v>
      </c>
      <c r="I238" s="50">
        <f t="shared" si="5"/>
        <v>6.441717791411043</v>
      </c>
    </row>
    <row r="239" spans="1:9" ht="35.25" customHeight="1">
      <c r="A239" s="416" t="s">
        <v>54</v>
      </c>
      <c r="B239" s="403" t="s">
        <v>103</v>
      </c>
      <c r="C239" s="429" t="s">
        <v>72</v>
      </c>
      <c r="D239" s="187" t="s">
        <v>74</v>
      </c>
      <c r="E239" s="53" t="s">
        <v>237</v>
      </c>
      <c r="F239" s="53" t="s">
        <v>144</v>
      </c>
      <c r="G239" s="472">
        <v>0</v>
      </c>
      <c r="H239" s="174">
        <v>0</v>
      </c>
      <c r="I239" s="50" t="e">
        <f t="shared" si="5"/>
        <v>#DIV/0!</v>
      </c>
    </row>
    <row r="240" spans="1:9" ht="27.75" customHeight="1">
      <c r="A240" s="416" t="s">
        <v>239</v>
      </c>
      <c r="B240" s="403" t="s">
        <v>103</v>
      </c>
      <c r="C240" s="429" t="s">
        <v>72</v>
      </c>
      <c r="D240" s="187" t="s">
        <v>74</v>
      </c>
      <c r="E240" s="53" t="s">
        <v>237</v>
      </c>
      <c r="F240" s="53" t="s">
        <v>140</v>
      </c>
      <c r="G240" s="472">
        <v>458535</v>
      </c>
      <c r="H240" s="174">
        <v>458534.64</v>
      </c>
      <c r="I240" s="50">
        <f t="shared" si="5"/>
        <v>99.99992148909026</v>
      </c>
    </row>
    <row r="241" spans="1:9" ht="30.75" customHeight="1">
      <c r="A241" s="419" t="s">
        <v>240</v>
      </c>
      <c r="B241" s="403" t="s">
        <v>103</v>
      </c>
      <c r="C241" s="428" t="s">
        <v>72</v>
      </c>
      <c r="D241" s="186" t="s">
        <v>74</v>
      </c>
      <c r="E241" s="52" t="s">
        <v>390</v>
      </c>
      <c r="F241" s="53"/>
      <c r="G241" s="438">
        <f>G242</f>
        <v>0</v>
      </c>
      <c r="H241" s="438">
        <f>H242</f>
        <v>0</v>
      </c>
      <c r="I241" s="50" t="e">
        <f t="shared" si="5"/>
        <v>#DIV/0!</v>
      </c>
    </row>
    <row r="242" spans="1:9" ht="22.5" customHeight="1">
      <c r="A242" s="416" t="s">
        <v>238</v>
      </c>
      <c r="B242" s="403" t="s">
        <v>103</v>
      </c>
      <c r="C242" s="429" t="s">
        <v>72</v>
      </c>
      <c r="D242" s="187" t="s">
        <v>74</v>
      </c>
      <c r="E242" s="53" t="s">
        <v>390</v>
      </c>
      <c r="F242" s="53" t="s">
        <v>144</v>
      </c>
      <c r="G242" s="472">
        <v>0</v>
      </c>
      <c r="H242" s="174">
        <v>0</v>
      </c>
      <c r="I242" s="50" t="e">
        <f t="shared" si="5"/>
        <v>#DIV/0!</v>
      </c>
    </row>
    <row r="243" spans="1:9" ht="15.75" customHeight="1">
      <c r="A243" s="419" t="s">
        <v>8</v>
      </c>
      <c r="B243" s="403" t="s">
        <v>103</v>
      </c>
      <c r="C243" s="428" t="s">
        <v>72</v>
      </c>
      <c r="D243" s="52" t="s">
        <v>74</v>
      </c>
      <c r="E243" s="52" t="s">
        <v>241</v>
      </c>
      <c r="F243" s="52"/>
      <c r="G243" s="438">
        <f>G244+G245</f>
        <v>1209500</v>
      </c>
      <c r="H243" s="438">
        <f>H244+H245</f>
        <v>0</v>
      </c>
      <c r="I243" s="50">
        <f t="shared" si="5"/>
        <v>0</v>
      </c>
    </row>
    <row r="244" spans="1:9" ht="26.25" customHeight="1">
      <c r="A244" s="416" t="s">
        <v>402</v>
      </c>
      <c r="B244" s="403" t="s">
        <v>103</v>
      </c>
      <c r="C244" s="429" t="s">
        <v>72</v>
      </c>
      <c r="D244" s="53" t="s">
        <v>74</v>
      </c>
      <c r="E244" s="53" t="s">
        <v>241</v>
      </c>
      <c r="F244" s="55" t="s">
        <v>144</v>
      </c>
      <c r="G244" s="472">
        <v>1209500</v>
      </c>
      <c r="H244" s="174">
        <v>0</v>
      </c>
      <c r="I244" s="50">
        <f t="shared" si="5"/>
        <v>0</v>
      </c>
    </row>
    <row r="245" spans="1:9" ht="12.75">
      <c r="A245" s="450" t="s">
        <v>141</v>
      </c>
      <c r="B245" s="403" t="s">
        <v>103</v>
      </c>
      <c r="C245" s="429" t="s">
        <v>72</v>
      </c>
      <c r="D245" s="53" t="s">
        <v>74</v>
      </c>
      <c r="E245" s="53" t="s">
        <v>241</v>
      </c>
      <c r="F245" s="55" t="s">
        <v>140</v>
      </c>
      <c r="G245" s="472">
        <v>0</v>
      </c>
      <c r="H245" s="174">
        <f>H246</f>
        <v>0</v>
      </c>
      <c r="I245" s="50" t="e">
        <f t="shared" si="5"/>
        <v>#DIV/0!</v>
      </c>
    </row>
    <row r="246" spans="1:9" ht="28.5" customHeight="1">
      <c r="A246" s="419" t="s">
        <v>9</v>
      </c>
      <c r="B246" s="403" t="s">
        <v>103</v>
      </c>
      <c r="C246" s="428" t="s">
        <v>72</v>
      </c>
      <c r="D246" s="52" t="s">
        <v>74</v>
      </c>
      <c r="E246" s="52" t="s">
        <v>242</v>
      </c>
      <c r="F246" s="52"/>
      <c r="G246" s="438">
        <f>G247+G248</f>
        <v>400000</v>
      </c>
      <c r="H246" s="438">
        <f>H247+H248</f>
        <v>0</v>
      </c>
      <c r="I246" s="50">
        <f t="shared" si="5"/>
        <v>0</v>
      </c>
    </row>
    <row r="247" spans="1:9" ht="25.5" customHeight="1">
      <c r="A247" s="416" t="s">
        <v>402</v>
      </c>
      <c r="B247" s="403" t="s">
        <v>103</v>
      </c>
      <c r="C247" s="429" t="s">
        <v>72</v>
      </c>
      <c r="D247" s="53" t="s">
        <v>74</v>
      </c>
      <c r="E247" s="53" t="s">
        <v>242</v>
      </c>
      <c r="F247" s="55" t="s">
        <v>144</v>
      </c>
      <c r="G247" s="472">
        <v>400000</v>
      </c>
      <c r="H247" s="174">
        <v>0</v>
      </c>
      <c r="I247" s="50">
        <f t="shared" si="5"/>
        <v>0</v>
      </c>
    </row>
    <row r="248" spans="1:9" ht="26.25" customHeight="1">
      <c r="A248" s="450" t="s">
        <v>141</v>
      </c>
      <c r="B248" s="403" t="s">
        <v>103</v>
      </c>
      <c r="C248" s="429" t="s">
        <v>72</v>
      </c>
      <c r="D248" s="53" t="s">
        <v>74</v>
      </c>
      <c r="E248" s="53" t="s">
        <v>242</v>
      </c>
      <c r="F248" s="55" t="s">
        <v>140</v>
      </c>
      <c r="G248" s="175">
        <v>0</v>
      </c>
      <c r="H248" s="188">
        <v>0</v>
      </c>
      <c r="I248" s="50" t="e">
        <f t="shared" si="5"/>
        <v>#DIV/0!</v>
      </c>
    </row>
    <row r="249" spans="1:9" ht="27.75" customHeight="1">
      <c r="A249" s="435" t="s">
        <v>134</v>
      </c>
      <c r="B249" s="431" t="s">
        <v>103</v>
      </c>
      <c r="C249" s="457" t="s">
        <v>73</v>
      </c>
      <c r="D249" s="190"/>
      <c r="E249" s="190"/>
      <c r="F249" s="190"/>
      <c r="G249" s="490">
        <f>G250</f>
        <v>12429500</v>
      </c>
      <c r="H249" s="178">
        <f>H250</f>
        <v>2267002.84</v>
      </c>
      <c r="I249" s="50">
        <f t="shared" si="5"/>
        <v>18.238890059938047</v>
      </c>
    </row>
    <row r="250" spans="1:9" ht="18.75" customHeight="1">
      <c r="A250" s="443" t="s">
        <v>95</v>
      </c>
      <c r="B250" s="403" t="s">
        <v>103</v>
      </c>
      <c r="C250" s="63" t="s">
        <v>73</v>
      </c>
      <c r="D250" s="51" t="s">
        <v>71</v>
      </c>
      <c r="E250" s="51"/>
      <c r="F250" s="51"/>
      <c r="G250" s="448">
        <f>G251</f>
        <v>12429500</v>
      </c>
      <c r="H250" s="448">
        <f>H251</f>
        <v>2267002.84</v>
      </c>
      <c r="I250" s="50">
        <f t="shared" si="5"/>
        <v>18.238890059938047</v>
      </c>
    </row>
    <row r="251" spans="1:9" ht="24" customHeight="1">
      <c r="A251" s="449" t="s">
        <v>10</v>
      </c>
      <c r="B251" s="403" t="s">
        <v>103</v>
      </c>
      <c r="C251" s="179" t="s">
        <v>73</v>
      </c>
      <c r="D251" s="60" t="s">
        <v>71</v>
      </c>
      <c r="E251" s="60" t="s">
        <v>243</v>
      </c>
      <c r="F251" s="60"/>
      <c r="G251" s="434">
        <f>G252+G257+G260+G263+G266</f>
        <v>12429500</v>
      </c>
      <c r="H251" s="434">
        <f>H252+H257+H260+H263+H266</f>
        <v>2267002.84</v>
      </c>
      <c r="I251" s="50">
        <f t="shared" si="5"/>
        <v>18.238890059938047</v>
      </c>
    </row>
    <row r="252" spans="1:9" ht="51" customHeight="1">
      <c r="A252" s="418" t="s">
        <v>11</v>
      </c>
      <c r="B252" s="403" t="s">
        <v>103</v>
      </c>
      <c r="C252" s="63" t="s">
        <v>12</v>
      </c>
      <c r="D252" s="51" t="s">
        <v>71</v>
      </c>
      <c r="E252" s="51" t="s">
        <v>244</v>
      </c>
      <c r="F252" s="51"/>
      <c r="G252" s="448">
        <f>G255+G253</f>
        <v>11529500</v>
      </c>
      <c r="H252" s="448">
        <f>H255+H253</f>
        <v>2170261.98</v>
      </c>
      <c r="I252" s="50">
        <f t="shared" si="5"/>
        <v>18.823556789106206</v>
      </c>
    </row>
    <row r="253" spans="1:9" ht="24" customHeight="1">
      <c r="A253" s="419" t="s">
        <v>14</v>
      </c>
      <c r="B253" s="403" t="s">
        <v>103</v>
      </c>
      <c r="C253" s="414" t="s">
        <v>73</v>
      </c>
      <c r="D253" s="52" t="s">
        <v>71</v>
      </c>
      <c r="E253" s="52" t="s">
        <v>245</v>
      </c>
      <c r="F253" s="52"/>
      <c r="G253" s="415">
        <f>SUM(G254:G254)</f>
        <v>9829500</v>
      </c>
      <c r="H253" s="415">
        <f>SUM(H254:H254)</f>
        <v>2170261.98</v>
      </c>
      <c r="I253" s="50">
        <f t="shared" si="5"/>
        <v>22.079067907828474</v>
      </c>
    </row>
    <row r="254" spans="1:9" ht="33.75" customHeight="1">
      <c r="A254" s="416" t="s">
        <v>403</v>
      </c>
      <c r="B254" s="403" t="s">
        <v>103</v>
      </c>
      <c r="C254" s="458" t="s">
        <v>73</v>
      </c>
      <c r="D254" s="53" t="s">
        <v>71</v>
      </c>
      <c r="E254" s="53" t="s">
        <v>245</v>
      </c>
      <c r="F254" s="55" t="s">
        <v>404</v>
      </c>
      <c r="G254" s="175">
        <v>9829500</v>
      </c>
      <c r="H254" s="174">
        <v>2170261.98</v>
      </c>
      <c r="I254" s="50">
        <f t="shared" si="5"/>
        <v>22.079067907828474</v>
      </c>
    </row>
    <row r="255" spans="1:9" ht="25.5" customHeight="1">
      <c r="A255" s="413" t="s">
        <v>13</v>
      </c>
      <c r="B255" s="403" t="s">
        <v>103</v>
      </c>
      <c r="C255" s="414" t="s">
        <v>73</v>
      </c>
      <c r="D255" s="52" t="s">
        <v>71</v>
      </c>
      <c r="E255" s="52" t="s">
        <v>246</v>
      </c>
      <c r="F255" s="52"/>
      <c r="G255" s="415">
        <f>SUM(G256:G256)</f>
        <v>1700000</v>
      </c>
      <c r="H255" s="415">
        <f>SUM(H256:H256)</f>
        <v>0</v>
      </c>
      <c r="I255" s="50">
        <f t="shared" si="5"/>
        <v>0</v>
      </c>
    </row>
    <row r="256" spans="1:9" ht="24.75" customHeight="1">
      <c r="A256" s="416" t="s">
        <v>403</v>
      </c>
      <c r="B256" s="403" t="s">
        <v>103</v>
      </c>
      <c r="C256" s="458" t="s">
        <v>73</v>
      </c>
      <c r="D256" s="53" t="s">
        <v>71</v>
      </c>
      <c r="E256" s="53" t="s">
        <v>246</v>
      </c>
      <c r="F256" s="55" t="s">
        <v>404</v>
      </c>
      <c r="G256" s="175">
        <v>1700000</v>
      </c>
      <c r="H256" s="174">
        <v>0</v>
      </c>
      <c r="I256" s="50">
        <f t="shared" si="5"/>
        <v>0</v>
      </c>
    </row>
    <row r="257" spans="1:9" ht="23.25" customHeight="1">
      <c r="A257" s="433" t="s">
        <v>15</v>
      </c>
      <c r="B257" s="403" t="s">
        <v>103</v>
      </c>
      <c r="C257" s="452" t="s">
        <v>73</v>
      </c>
      <c r="D257" s="60" t="s">
        <v>71</v>
      </c>
      <c r="E257" s="179" t="s">
        <v>247</v>
      </c>
      <c r="F257" s="179"/>
      <c r="G257" s="459">
        <f>G258</f>
        <v>100000</v>
      </c>
      <c r="H257" s="459">
        <f>H258</f>
        <v>0</v>
      </c>
      <c r="I257" s="50">
        <f t="shared" si="5"/>
        <v>0</v>
      </c>
    </row>
    <row r="258" spans="1:9" ht="37.5" customHeight="1">
      <c r="A258" s="413" t="s">
        <v>16</v>
      </c>
      <c r="B258" s="403" t="s">
        <v>103</v>
      </c>
      <c r="C258" s="414" t="s">
        <v>73</v>
      </c>
      <c r="D258" s="52" t="s">
        <v>71</v>
      </c>
      <c r="E258" s="57" t="s">
        <v>248</v>
      </c>
      <c r="F258" s="57"/>
      <c r="G258" s="438">
        <f>G259</f>
        <v>100000</v>
      </c>
      <c r="H258" s="438">
        <f>H259</f>
        <v>0</v>
      </c>
      <c r="I258" s="50">
        <f t="shared" si="5"/>
        <v>0</v>
      </c>
    </row>
    <row r="259" spans="1:9" ht="22.5" customHeight="1">
      <c r="A259" s="416" t="s">
        <v>141</v>
      </c>
      <c r="B259" s="403" t="s">
        <v>103</v>
      </c>
      <c r="C259" s="417" t="s">
        <v>73</v>
      </c>
      <c r="D259" s="53" t="s">
        <v>71</v>
      </c>
      <c r="E259" s="53" t="s">
        <v>248</v>
      </c>
      <c r="F259" s="53" t="s">
        <v>140</v>
      </c>
      <c r="G259" s="175">
        <v>100000</v>
      </c>
      <c r="H259" s="174">
        <v>0</v>
      </c>
      <c r="I259" s="50">
        <f t="shared" si="5"/>
        <v>0</v>
      </c>
    </row>
    <row r="260" spans="1:9" ht="12.75">
      <c r="A260" s="449" t="s">
        <v>17</v>
      </c>
      <c r="B260" s="403" t="s">
        <v>103</v>
      </c>
      <c r="C260" s="446" t="s">
        <v>73</v>
      </c>
      <c r="D260" s="60" t="s">
        <v>71</v>
      </c>
      <c r="E260" s="60" t="s">
        <v>249</v>
      </c>
      <c r="F260" s="60"/>
      <c r="G260" s="434">
        <f>G261</f>
        <v>400000</v>
      </c>
      <c r="H260" s="434">
        <f>H261</f>
        <v>96740.86</v>
      </c>
      <c r="I260" s="50">
        <f t="shared" si="5"/>
        <v>24.185215</v>
      </c>
    </row>
    <row r="261" spans="1:9" ht="16.5" customHeight="1">
      <c r="A261" s="419" t="s">
        <v>18</v>
      </c>
      <c r="B261" s="403" t="s">
        <v>103</v>
      </c>
      <c r="C261" s="428" t="s">
        <v>73</v>
      </c>
      <c r="D261" s="52" t="s">
        <v>71</v>
      </c>
      <c r="E261" s="52" t="s">
        <v>250</v>
      </c>
      <c r="F261" s="52"/>
      <c r="G261" s="415">
        <f>G262</f>
        <v>400000</v>
      </c>
      <c r="H261" s="415">
        <f>H262</f>
        <v>96740.86</v>
      </c>
      <c r="I261" s="50">
        <f t="shared" si="5"/>
        <v>24.185215</v>
      </c>
    </row>
    <row r="262" spans="1:9" ht="18.75" customHeight="1">
      <c r="A262" s="416" t="s">
        <v>141</v>
      </c>
      <c r="B262" s="403" t="s">
        <v>103</v>
      </c>
      <c r="C262" s="429" t="s">
        <v>73</v>
      </c>
      <c r="D262" s="53" t="s">
        <v>71</v>
      </c>
      <c r="E262" s="53" t="s">
        <v>250</v>
      </c>
      <c r="F262" s="53" t="s">
        <v>140</v>
      </c>
      <c r="G262" s="175">
        <v>400000</v>
      </c>
      <c r="H262" s="174">
        <v>96740.86</v>
      </c>
      <c r="I262" s="50">
        <f t="shared" si="5"/>
        <v>24.185215</v>
      </c>
    </row>
    <row r="263" spans="1:9" ht="21.75" customHeight="1">
      <c r="A263" s="449" t="s">
        <v>9</v>
      </c>
      <c r="B263" s="403" t="s">
        <v>103</v>
      </c>
      <c r="C263" s="446" t="s">
        <v>73</v>
      </c>
      <c r="D263" s="60" t="s">
        <v>71</v>
      </c>
      <c r="E263" s="60" t="s">
        <v>251</v>
      </c>
      <c r="F263" s="60"/>
      <c r="G263" s="434">
        <f>G264</f>
        <v>150000</v>
      </c>
      <c r="H263" s="434">
        <f>H264</f>
        <v>0</v>
      </c>
      <c r="I263" s="50">
        <f t="shared" si="5"/>
        <v>0</v>
      </c>
    </row>
    <row r="264" spans="1:9" ht="28.5" customHeight="1">
      <c r="A264" s="419" t="s">
        <v>19</v>
      </c>
      <c r="B264" s="403" t="s">
        <v>103</v>
      </c>
      <c r="C264" s="428" t="s">
        <v>73</v>
      </c>
      <c r="D264" s="52" t="s">
        <v>71</v>
      </c>
      <c r="E264" s="52" t="s">
        <v>252</v>
      </c>
      <c r="F264" s="52"/>
      <c r="G264" s="415">
        <f>G265</f>
        <v>150000</v>
      </c>
      <c r="H264" s="415">
        <f>H265</f>
        <v>0</v>
      </c>
      <c r="I264" s="50">
        <f t="shared" si="5"/>
        <v>0</v>
      </c>
    </row>
    <row r="265" spans="1:9" ht="14.25" customHeight="1">
      <c r="A265" s="416" t="s">
        <v>141</v>
      </c>
      <c r="B265" s="403" t="s">
        <v>103</v>
      </c>
      <c r="C265" s="429" t="s">
        <v>73</v>
      </c>
      <c r="D265" s="53" t="s">
        <v>71</v>
      </c>
      <c r="E265" s="53" t="s">
        <v>252</v>
      </c>
      <c r="F265" s="53" t="s">
        <v>140</v>
      </c>
      <c r="G265" s="175">
        <v>150000</v>
      </c>
      <c r="H265" s="174">
        <v>0</v>
      </c>
      <c r="I265" s="50">
        <f t="shared" si="5"/>
        <v>0</v>
      </c>
    </row>
    <row r="266" spans="1:9" ht="22.5" customHeight="1">
      <c r="A266" s="451" t="s">
        <v>20</v>
      </c>
      <c r="B266" s="403" t="s">
        <v>103</v>
      </c>
      <c r="C266" s="446" t="s">
        <v>73</v>
      </c>
      <c r="D266" s="60" t="s">
        <v>71</v>
      </c>
      <c r="E266" s="60" t="s">
        <v>253</v>
      </c>
      <c r="F266" s="60"/>
      <c r="G266" s="434">
        <f>G267</f>
        <v>250000</v>
      </c>
      <c r="H266" s="434">
        <f>H267</f>
        <v>0</v>
      </c>
      <c r="I266" s="50">
        <f t="shared" si="5"/>
        <v>0</v>
      </c>
    </row>
    <row r="267" spans="1:9" ht="20.25" customHeight="1">
      <c r="A267" s="413" t="s">
        <v>22</v>
      </c>
      <c r="B267" s="403" t="s">
        <v>103</v>
      </c>
      <c r="C267" s="428" t="s">
        <v>73</v>
      </c>
      <c r="D267" s="52" t="s">
        <v>71</v>
      </c>
      <c r="E267" s="52" t="s">
        <v>254</v>
      </c>
      <c r="F267" s="52"/>
      <c r="G267" s="415">
        <f>G268</f>
        <v>250000</v>
      </c>
      <c r="H267" s="415">
        <f>H268</f>
        <v>0</v>
      </c>
      <c r="I267" s="50">
        <f t="shared" si="5"/>
        <v>0</v>
      </c>
    </row>
    <row r="268" spans="1:9" ht="19.5" customHeight="1">
      <c r="A268" s="416" t="s">
        <v>141</v>
      </c>
      <c r="B268" s="403" t="s">
        <v>103</v>
      </c>
      <c r="C268" s="429" t="s">
        <v>73</v>
      </c>
      <c r="D268" s="53" t="s">
        <v>71</v>
      </c>
      <c r="E268" s="53" t="s">
        <v>254</v>
      </c>
      <c r="F268" s="53" t="s">
        <v>140</v>
      </c>
      <c r="G268" s="175">
        <v>250000</v>
      </c>
      <c r="H268" s="174">
        <v>0</v>
      </c>
      <c r="I268" s="50">
        <f aca="true" t="shared" si="6" ref="I268:I327">H268/G268*100</f>
        <v>0</v>
      </c>
    </row>
    <row r="269" spans="1:9" ht="18" customHeight="1">
      <c r="A269" s="430" t="s">
        <v>23</v>
      </c>
      <c r="B269" s="498" t="s">
        <v>103</v>
      </c>
      <c r="C269" s="457" t="s">
        <v>74</v>
      </c>
      <c r="D269" s="190"/>
      <c r="E269" s="190"/>
      <c r="F269" s="492"/>
      <c r="G269" s="490">
        <f aca="true" t="shared" si="7" ref="G269:H271">G270</f>
        <v>325000</v>
      </c>
      <c r="H269" s="178">
        <f t="shared" si="7"/>
        <v>27083</v>
      </c>
      <c r="I269" s="50">
        <f t="shared" si="6"/>
        <v>8.333230769230768</v>
      </c>
    </row>
    <row r="270" spans="1:9" ht="15" customHeight="1">
      <c r="A270" s="410" t="s">
        <v>24</v>
      </c>
      <c r="B270" s="403" t="s">
        <v>103</v>
      </c>
      <c r="C270" s="411" t="s">
        <v>74</v>
      </c>
      <c r="D270" s="51" t="s">
        <v>71</v>
      </c>
      <c r="E270" s="51"/>
      <c r="F270" s="51"/>
      <c r="G270" s="412">
        <f t="shared" si="7"/>
        <v>325000</v>
      </c>
      <c r="H270" s="412">
        <f t="shared" si="7"/>
        <v>27083</v>
      </c>
      <c r="I270" s="50">
        <f t="shared" si="6"/>
        <v>8.333230769230768</v>
      </c>
    </row>
    <row r="271" spans="1:9" ht="21" customHeight="1">
      <c r="A271" s="460" t="s">
        <v>25</v>
      </c>
      <c r="B271" s="403" t="s">
        <v>103</v>
      </c>
      <c r="C271" s="414" t="s">
        <v>74</v>
      </c>
      <c r="D271" s="52" t="s">
        <v>71</v>
      </c>
      <c r="E271" s="52" t="s">
        <v>255</v>
      </c>
      <c r="F271" s="52"/>
      <c r="G271" s="415">
        <f t="shared" si="7"/>
        <v>325000</v>
      </c>
      <c r="H271" s="415">
        <f t="shared" si="7"/>
        <v>27083</v>
      </c>
      <c r="I271" s="50">
        <f t="shared" si="6"/>
        <v>8.333230769230768</v>
      </c>
    </row>
    <row r="272" spans="1:9" ht="21.75" customHeight="1">
      <c r="A272" s="461" t="s">
        <v>141</v>
      </c>
      <c r="B272" s="403" t="s">
        <v>103</v>
      </c>
      <c r="C272" s="458" t="s">
        <v>74</v>
      </c>
      <c r="D272" s="53" t="s">
        <v>71</v>
      </c>
      <c r="E272" s="53" t="s">
        <v>255</v>
      </c>
      <c r="F272" s="53" t="s">
        <v>21</v>
      </c>
      <c r="G272" s="175">
        <v>325000</v>
      </c>
      <c r="H272" s="174">
        <v>27083</v>
      </c>
      <c r="I272" s="50">
        <f t="shared" si="6"/>
        <v>8.333230769230768</v>
      </c>
    </row>
    <row r="273" spans="1:9" ht="21.75" customHeight="1">
      <c r="A273" s="435" t="s">
        <v>82</v>
      </c>
      <c r="B273" s="431" t="s">
        <v>103</v>
      </c>
      <c r="C273" s="457" t="s">
        <v>76</v>
      </c>
      <c r="D273" s="190"/>
      <c r="E273" s="190"/>
      <c r="F273" s="190"/>
      <c r="G273" s="178">
        <f>G274+G277+G282+G290++G297</f>
        <v>44456000</v>
      </c>
      <c r="H273" s="178">
        <f>H274+H277+H282+H290++H297</f>
        <v>8832720.209999999</v>
      </c>
      <c r="I273" s="50">
        <f t="shared" si="6"/>
        <v>19.86845467428468</v>
      </c>
    </row>
    <row r="274" spans="1:14" ht="15.75" customHeight="1">
      <c r="A274" s="418" t="s">
        <v>87</v>
      </c>
      <c r="B274" s="403" t="s">
        <v>103</v>
      </c>
      <c r="C274" s="411" t="s">
        <v>76</v>
      </c>
      <c r="D274" s="51" t="s">
        <v>71</v>
      </c>
      <c r="E274" s="51"/>
      <c r="F274" s="51"/>
      <c r="G274" s="412">
        <f>G275</f>
        <v>4668000</v>
      </c>
      <c r="H274" s="412">
        <f>H275</f>
        <v>1151088</v>
      </c>
      <c r="I274" s="50">
        <f t="shared" si="6"/>
        <v>24.659125964010283</v>
      </c>
      <c r="J274" s="65"/>
      <c r="K274" s="65"/>
      <c r="L274" s="65"/>
      <c r="M274" s="65"/>
      <c r="N274" s="66"/>
    </row>
    <row r="275" spans="1:11" ht="18.75" customHeight="1">
      <c r="A275" s="419" t="s">
        <v>100</v>
      </c>
      <c r="B275" s="403" t="s">
        <v>103</v>
      </c>
      <c r="C275" s="414" t="s">
        <v>76</v>
      </c>
      <c r="D275" s="52" t="s">
        <v>71</v>
      </c>
      <c r="E275" s="52" t="s">
        <v>256</v>
      </c>
      <c r="F275" s="52"/>
      <c r="G275" s="415">
        <f>G276</f>
        <v>4668000</v>
      </c>
      <c r="H275" s="415">
        <f>H276</f>
        <v>1151088</v>
      </c>
      <c r="I275" s="50">
        <f t="shared" si="6"/>
        <v>24.659125964010283</v>
      </c>
      <c r="J275" s="64"/>
      <c r="K275" s="64"/>
    </row>
    <row r="276" spans="1:11" ht="13.5" customHeight="1">
      <c r="A276" s="450" t="s">
        <v>407</v>
      </c>
      <c r="B276" s="403" t="s">
        <v>103</v>
      </c>
      <c r="C276" s="458" t="s">
        <v>76</v>
      </c>
      <c r="D276" s="53" t="s">
        <v>71</v>
      </c>
      <c r="E276" s="53" t="s">
        <v>256</v>
      </c>
      <c r="F276" s="53" t="s">
        <v>408</v>
      </c>
      <c r="G276" s="175">
        <v>4668000</v>
      </c>
      <c r="H276" s="488">
        <v>1151088</v>
      </c>
      <c r="I276" s="50">
        <f t="shared" si="6"/>
        <v>24.659125964010283</v>
      </c>
      <c r="J276" s="64"/>
      <c r="K276" s="64"/>
    </row>
    <row r="277" spans="1:11" ht="16.5" customHeight="1">
      <c r="A277" s="418" t="s">
        <v>83</v>
      </c>
      <c r="B277" s="403" t="s">
        <v>103</v>
      </c>
      <c r="C277" s="411" t="s">
        <v>76</v>
      </c>
      <c r="D277" s="51" t="s">
        <v>78</v>
      </c>
      <c r="E277" s="53"/>
      <c r="F277" s="53"/>
      <c r="G277" s="412">
        <f>G278+G280</f>
        <v>22672000</v>
      </c>
      <c r="H277" s="412">
        <f>H278+H280</f>
        <v>4874194.21</v>
      </c>
      <c r="I277" s="50">
        <f t="shared" si="6"/>
        <v>21.498739458362735</v>
      </c>
      <c r="J277" s="64"/>
      <c r="K277" s="64"/>
    </row>
    <row r="278" spans="1:11" ht="16.5" customHeight="1">
      <c r="A278" s="462" t="s">
        <v>112</v>
      </c>
      <c r="B278" s="403" t="s">
        <v>103</v>
      </c>
      <c r="C278" s="414" t="s">
        <v>76</v>
      </c>
      <c r="D278" s="52" t="s">
        <v>78</v>
      </c>
      <c r="E278" s="52" t="s">
        <v>257</v>
      </c>
      <c r="F278" s="52"/>
      <c r="G278" s="415">
        <f>G279</f>
        <v>21958000</v>
      </c>
      <c r="H278" s="415">
        <f>H279</f>
        <v>4849000</v>
      </c>
      <c r="I278" s="50">
        <f t="shared" si="6"/>
        <v>22.08306767465161</v>
      </c>
      <c r="J278" s="64"/>
      <c r="K278" s="64"/>
    </row>
    <row r="279" spans="1:11" ht="51">
      <c r="A279" s="463" t="s">
        <v>403</v>
      </c>
      <c r="B279" s="403" t="s">
        <v>103</v>
      </c>
      <c r="C279" s="417" t="s">
        <v>76</v>
      </c>
      <c r="D279" s="53" t="s">
        <v>78</v>
      </c>
      <c r="E279" s="53" t="s">
        <v>257</v>
      </c>
      <c r="F279" s="53" t="s">
        <v>404</v>
      </c>
      <c r="G279" s="175">
        <v>21958000</v>
      </c>
      <c r="H279" s="177">
        <v>4849000</v>
      </c>
      <c r="I279" s="50">
        <f t="shared" si="6"/>
        <v>22.08306767465161</v>
      </c>
      <c r="J279" s="64"/>
      <c r="K279" s="64"/>
    </row>
    <row r="280" spans="1:9" ht="39.75" customHeight="1">
      <c r="A280" s="464" t="s">
        <v>107</v>
      </c>
      <c r="B280" s="403" t="s">
        <v>103</v>
      </c>
      <c r="C280" s="414" t="s">
        <v>76</v>
      </c>
      <c r="D280" s="52" t="s">
        <v>78</v>
      </c>
      <c r="E280" s="52" t="s">
        <v>258</v>
      </c>
      <c r="F280" s="52"/>
      <c r="G280" s="415">
        <f>G281</f>
        <v>714000</v>
      </c>
      <c r="H280" s="415">
        <f>H281</f>
        <v>25194.21</v>
      </c>
      <c r="I280" s="50">
        <f t="shared" si="6"/>
        <v>3.5286008403361344</v>
      </c>
    </row>
    <row r="281" spans="1:9" ht="17.25" customHeight="1">
      <c r="A281" s="450" t="s">
        <v>141</v>
      </c>
      <c r="B281" s="403" t="s">
        <v>103</v>
      </c>
      <c r="C281" s="417" t="s">
        <v>76</v>
      </c>
      <c r="D281" s="53" t="s">
        <v>78</v>
      </c>
      <c r="E281" s="53" t="s">
        <v>258</v>
      </c>
      <c r="F281" s="53" t="s">
        <v>140</v>
      </c>
      <c r="G281" s="175">
        <v>714000</v>
      </c>
      <c r="H281" s="177">
        <v>25194.21</v>
      </c>
      <c r="I281" s="50">
        <f t="shared" si="6"/>
        <v>3.5286008403361344</v>
      </c>
    </row>
    <row r="282" spans="1:9" ht="12.75">
      <c r="A282" s="418" t="s">
        <v>84</v>
      </c>
      <c r="B282" s="403" t="s">
        <v>103</v>
      </c>
      <c r="C282" s="411" t="s">
        <v>76</v>
      </c>
      <c r="D282" s="51" t="s">
        <v>80</v>
      </c>
      <c r="E282" s="53"/>
      <c r="F282" s="53"/>
      <c r="G282" s="412">
        <f>G283+G286+G288</f>
        <v>8285000</v>
      </c>
      <c r="H282" s="412">
        <f>H283+H286+H288</f>
        <v>1227368.1400000001</v>
      </c>
      <c r="I282" s="50">
        <f t="shared" si="6"/>
        <v>14.814340856970428</v>
      </c>
    </row>
    <row r="283" spans="1:9" ht="43.5" customHeight="1">
      <c r="A283" s="419" t="s">
        <v>598</v>
      </c>
      <c r="B283" s="403" t="s">
        <v>103</v>
      </c>
      <c r="C283" s="414" t="s">
        <v>76</v>
      </c>
      <c r="D283" s="52" t="s">
        <v>80</v>
      </c>
      <c r="E283" s="52" t="s">
        <v>599</v>
      </c>
      <c r="F283" s="52"/>
      <c r="G283" s="415">
        <f>G284+G285</f>
        <v>7896000</v>
      </c>
      <c r="H283" s="415">
        <f>H284+H285</f>
        <v>1179868.1400000001</v>
      </c>
      <c r="I283" s="50">
        <f t="shared" si="6"/>
        <v>14.942605623100306</v>
      </c>
    </row>
    <row r="284" spans="1:9" ht="18" customHeight="1">
      <c r="A284" s="450" t="s">
        <v>600</v>
      </c>
      <c r="B284" s="403" t="s">
        <v>103</v>
      </c>
      <c r="C284" s="417" t="s">
        <v>76</v>
      </c>
      <c r="D284" s="53" t="s">
        <v>80</v>
      </c>
      <c r="E284" s="53" t="s">
        <v>599</v>
      </c>
      <c r="F284" s="53" t="s">
        <v>601</v>
      </c>
      <c r="G284" s="175">
        <v>3435000</v>
      </c>
      <c r="H284" s="175">
        <v>479868.14</v>
      </c>
      <c r="I284" s="50">
        <f t="shared" si="6"/>
        <v>13.96996040756914</v>
      </c>
    </row>
    <row r="285" spans="1:9" ht="17.25" customHeight="1">
      <c r="A285" s="450" t="s">
        <v>141</v>
      </c>
      <c r="B285" s="403" t="s">
        <v>103</v>
      </c>
      <c r="C285" s="417" t="s">
        <v>76</v>
      </c>
      <c r="D285" s="53" t="s">
        <v>80</v>
      </c>
      <c r="E285" s="53" t="s">
        <v>599</v>
      </c>
      <c r="F285" s="53" t="s">
        <v>140</v>
      </c>
      <c r="G285" s="175">
        <v>4461000</v>
      </c>
      <c r="H285" s="175">
        <v>700000</v>
      </c>
      <c r="I285" s="50">
        <f t="shared" si="6"/>
        <v>15.691548980049316</v>
      </c>
    </row>
    <row r="286" spans="1:9" ht="25.5" customHeight="1">
      <c r="A286" s="419" t="s">
        <v>614</v>
      </c>
      <c r="B286" s="403" t="s">
        <v>103</v>
      </c>
      <c r="C286" s="414" t="s">
        <v>76</v>
      </c>
      <c r="D286" s="52" t="s">
        <v>80</v>
      </c>
      <c r="E286" s="52" t="s">
        <v>391</v>
      </c>
      <c r="F286" s="52"/>
      <c r="G286" s="415">
        <f>G287</f>
        <v>39000</v>
      </c>
      <c r="H286" s="415">
        <f>H287</f>
        <v>0</v>
      </c>
      <c r="I286" s="50">
        <f t="shared" si="6"/>
        <v>0</v>
      </c>
    </row>
    <row r="287" spans="1:9" ht="18" customHeight="1">
      <c r="A287" s="450" t="s">
        <v>587</v>
      </c>
      <c r="B287" s="403" t="s">
        <v>103</v>
      </c>
      <c r="C287" s="417" t="s">
        <v>76</v>
      </c>
      <c r="D287" s="53" t="s">
        <v>80</v>
      </c>
      <c r="E287" s="53" t="s">
        <v>391</v>
      </c>
      <c r="F287" s="53" t="s">
        <v>586</v>
      </c>
      <c r="G287" s="175">
        <v>39000</v>
      </c>
      <c r="H287" s="177">
        <v>0</v>
      </c>
      <c r="I287" s="50">
        <f t="shared" si="6"/>
        <v>0</v>
      </c>
    </row>
    <row r="288" spans="1:9" ht="26.25" customHeight="1">
      <c r="A288" s="419" t="s">
        <v>26</v>
      </c>
      <c r="B288" s="403" t="s">
        <v>103</v>
      </c>
      <c r="C288" s="414" t="s">
        <v>76</v>
      </c>
      <c r="D288" s="52" t="s">
        <v>80</v>
      </c>
      <c r="E288" s="52" t="s">
        <v>259</v>
      </c>
      <c r="F288" s="52"/>
      <c r="G288" s="415">
        <f>G289</f>
        <v>350000</v>
      </c>
      <c r="H288" s="415">
        <f>H289</f>
        <v>47500</v>
      </c>
      <c r="I288" s="50">
        <f t="shared" si="6"/>
        <v>13.571428571428571</v>
      </c>
    </row>
    <row r="289" spans="1:9" ht="18.75" customHeight="1">
      <c r="A289" s="450" t="s">
        <v>141</v>
      </c>
      <c r="B289" s="403" t="s">
        <v>103</v>
      </c>
      <c r="C289" s="417" t="s">
        <v>76</v>
      </c>
      <c r="D289" s="53" t="s">
        <v>80</v>
      </c>
      <c r="E289" s="53" t="s">
        <v>259</v>
      </c>
      <c r="F289" s="53" t="s">
        <v>140</v>
      </c>
      <c r="G289" s="175">
        <v>350000</v>
      </c>
      <c r="H289" s="177">
        <v>47500</v>
      </c>
      <c r="I289" s="50">
        <f t="shared" si="6"/>
        <v>13.571428571428571</v>
      </c>
    </row>
    <row r="290" spans="1:9" ht="12.75" customHeight="1">
      <c r="A290" s="418" t="s">
        <v>125</v>
      </c>
      <c r="B290" s="403" t="s">
        <v>103</v>
      </c>
      <c r="C290" s="411" t="s">
        <v>76</v>
      </c>
      <c r="D290" s="51" t="s">
        <v>81</v>
      </c>
      <c r="E290" s="61"/>
      <c r="F290" s="61"/>
      <c r="G290" s="412">
        <f>G291+G295</f>
        <v>8044000</v>
      </c>
      <c r="H290" s="412">
        <f>H291+H295</f>
        <v>1491141.0699999998</v>
      </c>
      <c r="I290" s="50">
        <f t="shared" si="6"/>
        <v>18.537308180009944</v>
      </c>
    </row>
    <row r="291" spans="1:9" ht="13.5" customHeight="1">
      <c r="A291" s="419" t="s">
        <v>118</v>
      </c>
      <c r="B291" s="403" t="s">
        <v>103</v>
      </c>
      <c r="C291" s="428" t="s">
        <v>76</v>
      </c>
      <c r="D291" s="186" t="s">
        <v>81</v>
      </c>
      <c r="E291" s="52" t="s">
        <v>260</v>
      </c>
      <c r="F291" s="186"/>
      <c r="G291" s="415">
        <f>SUM(G292:G294)</f>
        <v>6797000</v>
      </c>
      <c r="H291" s="415">
        <f>SUM(H292:H294)</f>
        <v>1491141.0699999998</v>
      </c>
      <c r="I291" s="50">
        <f t="shared" si="6"/>
        <v>21.93822377519494</v>
      </c>
    </row>
    <row r="292" spans="1:9" ht="23.25" customHeight="1">
      <c r="A292" s="416" t="s">
        <v>143</v>
      </c>
      <c r="B292" s="403" t="s">
        <v>103</v>
      </c>
      <c r="C292" s="429" t="s">
        <v>76</v>
      </c>
      <c r="D292" s="187" t="s">
        <v>81</v>
      </c>
      <c r="E292" s="53" t="s">
        <v>260</v>
      </c>
      <c r="F292" s="187" t="s">
        <v>144</v>
      </c>
      <c r="G292" s="175">
        <v>128000</v>
      </c>
      <c r="H292" s="177">
        <v>36836.64</v>
      </c>
      <c r="I292" s="50">
        <f t="shared" si="6"/>
        <v>28.778625</v>
      </c>
    </row>
    <row r="293" spans="1:9" ht="27.75" customHeight="1">
      <c r="A293" s="450" t="s">
        <v>405</v>
      </c>
      <c r="B293" s="403" t="s">
        <v>103</v>
      </c>
      <c r="C293" s="429" t="s">
        <v>76</v>
      </c>
      <c r="D293" s="187" t="s">
        <v>81</v>
      </c>
      <c r="E293" s="53" t="s">
        <v>260</v>
      </c>
      <c r="F293" s="187" t="s">
        <v>406</v>
      </c>
      <c r="G293" s="175">
        <v>6269000</v>
      </c>
      <c r="H293" s="177">
        <v>1337924.67</v>
      </c>
      <c r="I293" s="50">
        <f t="shared" si="6"/>
        <v>21.34191529749561</v>
      </c>
    </row>
    <row r="294" spans="1:9" ht="18.75" customHeight="1">
      <c r="A294" s="450" t="s">
        <v>141</v>
      </c>
      <c r="B294" s="403" t="s">
        <v>103</v>
      </c>
      <c r="C294" s="429" t="s">
        <v>409</v>
      </c>
      <c r="D294" s="187" t="s">
        <v>81</v>
      </c>
      <c r="E294" s="53" t="s">
        <v>260</v>
      </c>
      <c r="F294" s="187" t="s">
        <v>140</v>
      </c>
      <c r="G294" s="175">
        <v>400000</v>
      </c>
      <c r="H294" s="177">
        <v>116379.76</v>
      </c>
      <c r="I294" s="50">
        <f t="shared" si="6"/>
        <v>29.094939999999998</v>
      </c>
    </row>
    <row r="295" spans="1:9" ht="15.75" customHeight="1">
      <c r="A295" s="464" t="s">
        <v>262</v>
      </c>
      <c r="B295" s="403" t="s">
        <v>103</v>
      </c>
      <c r="C295" s="428" t="s">
        <v>76</v>
      </c>
      <c r="D295" s="186" t="s">
        <v>81</v>
      </c>
      <c r="E295" s="52" t="s">
        <v>263</v>
      </c>
      <c r="F295" s="186"/>
      <c r="G295" s="415">
        <f>G296</f>
        <v>1247000</v>
      </c>
      <c r="H295" s="415">
        <f>H296</f>
        <v>0</v>
      </c>
      <c r="I295" s="50">
        <f t="shared" si="6"/>
        <v>0</v>
      </c>
    </row>
    <row r="296" spans="1:9" ht="28.5" customHeight="1">
      <c r="A296" s="416" t="s">
        <v>143</v>
      </c>
      <c r="B296" s="403" t="s">
        <v>103</v>
      </c>
      <c r="C296" s="429" t="s">
        <v>76</v>
      </c>
      <c r="D296" s="187" t="s">
        <v>81</v>
      </c>
      <c r="E296" s="53" t="s">
        <v>263</v>
      </c>
      <c r="F296" s="187" t="s">
        <v>420</v>
      </c>
      <c r="G296" s="175">
        <v>1247000</v>
      </c>
      <c r="H296" s="177">
        <v>0</v>
      </c>
      <c r="I296" s="50">
        <f t="shared" si="6"/>
        <v>0</v>
      </c>
    </row>
    <row r="297" spans="1:9" ht="16.5" customHeight="1">
      <c r="A297" s="418" t="s">
        <v>27</v>
      </c>
      <c r="B297" s="403" t="s">
        <v>103</v>
      </c>
      <c r="C297" s="411" t="s">
        <v>76</v>
      </c>
      <c r="D297" s="51" t="s">
        <v>481</v>
      </c>
      <c r="E297" s="61"/>
      <c r="F297" s="61"/>
      <c r="G297" s="412">
        <f>G298+G300</f>
        <v>787000</v>
      </c>
      <c r="H297" s="412">
        <f>H298+H300</f>
        <v>88928.79</v>
      </c>
      <c r="I297" s="50">
        <f t="shared" si="6"/>
        <v>11.299719186785259</v>
      </c>
    </row>
    <row r="298" spans="1:9" ht="18" customHeight="1">
      <c r="A298" s="419" t="s">
        <v>28</v>
      </c>
      <c r="B298" s="403" t="s">
        <v>103</v>
      </c>
      <c r="C298" s="428" t="s">
        <v>76</v>
      </c>
      <c r="D298" s="186" t="s">
        <v>481</v>
      </c>
      <c r="E298" s="52" t="s">
        <v>264</v>
      </c>
      <c r="F298" s="186"/>
      <c r="G298" s="415">
        <f>G299</f>
        <v>200000</v>
      </c>
      <c r="H298" s="415">
        <f>H299</f>
        <v>19000</v>
      </c>
      <c r="I298" s="50">
        <f t="shared" si="6"/>
        <v>9.5</v>
      </c>
    </row>
    <row r="299" spans="1:9" ht="26.25" customHeight="1">
      <c r="A299" s="416" t="s">
        <v>143</v>
      </c>
      <c r="B299" s="403" t="s">
        <v>103</v>
      </c>
      <c r="C299" s="429" t="s">
        <v>76</v>
      </c>
      <c r="D299" s="187" t="s">
        <v>481</v>
      </c>
      <c r="E299" s="53" t="s">
        <v>264</v>
      </c>
      <c r="F299" s="187" t="s">
        <v>144</v>
      </c>
      <c r="G299" s="175">
        <v>200000</v>
      </c>
      <c r="H299" s="177">
        <v>19000</v>
      </c>
      <c r="I299" s="50">
        <f t="shared" si="6"/>
        <v>9.5</v>
      </c>
    </row>
    <row r="300" spans="1:9" ht="28.5" customHeight="1">
      <c r="A300" s="464" t="s">
        <v>126</v>
      </c>
      <c r="B300" s="403" t="s">
        <v>103</v>
      </c>
      <c r="C300" s="428" t="s">
        <v>76</v>
      </c>
      <c r="D300" s="186" t="s">
        <v>481</v>
      </c>
      <c r="E300" s="52" t="s">
        <v>261</v>
      </c>
      <c r="F300" s="186"/>
      <c r="G300" s="415">
        <f>SUM(G301:G303)</f>
        <v>587000</v>
      </c>
      <c r="H300" s="438">
        <f>SUM(H301:H303)</f>
        <v>69928.79</v>
      </c>
      <c r="I300" s="50">
        <f t="shared" si="6"/>
        <v>11.912911413969335</v>
      </c>
    </row>
    <row r="301" spans="1:9" ht="28.5" customHeight="1">
      <c r="A301" s="416" t="s">
        <v>145</v>
      </c>
      <c r="B301" s="403" t="s">
        <v>103</v>
      </c>
      <c r="C301" s="417" t="s">
        <v>76</v>
      </c>
      <c r="D301" s="53" t="s">
        <v>481</v>
      </c>
      <c r="E301" s="53" t="s">
        <v>261</v>
      </c>
      <c r="F301" s="53" t="s">
        <v>146</v>
      </c>
      <c r="G301" s="175">
        <v>451000</v>
      </c>
      <c r="H301" s="175">
        <v>54653.95</v>
      </c>
      <c r="I301" s="50">
        <f t="shared" si="6"/>
        <v>12.118392461197338</v>
      </c>
    </row>
    <row r="302" spans="1:9" ht="31.5" customHeight="1">
      <c r="A302" s="416" t="s">
        <v>142</v>
      </c>
      <c r="B302" s="403" t="s">
        <v>103</v>
      </c>
      <c r="C302" s="417" t="s">
        <v>76</v>
      </c>
      <c r="D302" s="53" t="s">
        <v>481</v>
      </c>
      <c r="E302" s="53" t="s">
        <v>261</v>
      </c>
      <c r="F302" s="53" t="s">
        <v>176</v>
      </c>
      <c r="G302" s="175">
        <v>61000</v>
      </c>
      <c r="H302" s="175">
        <v>15274.84</v>
      </c>
      <c r="I302" s="50">
        <f t="shared" si="6"/>
        <v>25.040721311475412</v>
      </c>
    </row>
    <row r="303" spans="1:9" ht="28.5" customHeight="1">
      <c r="A303" s="416" t="s">
        <v>143</v>
      </c>
      <c r="B303" s="403" t="s">
        <v>103</v>
      </c>
      <c r="C303" s="417" t="s">
        <v>76</v>
      </c>
      <c r="D303" s="53" t="s">
        <v>481</v>
      </c>
      <c r="E303" s="53" t="s">
        <v>261</v>
      </c>
      <c r="F303" s="53" t="s">
        <v>144</v>
      </c>
      <c r="G303" s="175">
        <v>75000</v>
      </c>
      <c r="H303" s="175">
        <v>0</v>
      </c>
      <c r="I303" s="50">
        <f t="shared" si="6"/>
        <v>0</v>
      </c>
    </row>
    <row r="304" spans="1:9" ht="21.75" customHeight="1">
      <c r="A304" s="465" t="s">
        <v>127</v>
      </c>
      <c r="B304" s="431" t="s">
        <v>103</v>
      </c>
      <c r="C304" s="466" t="s">
        <v>101</v>
      </c>
      <c r="D304" s="466"/>
      <c r="E304" s="499"/>
      <c r="F304" s="500"/>
      <c r="G304" s="490">
        <f>G305+G311</f>
        <v>6638821</v>
      </c>
      <c r="H304" s="491">
        <f>H306</f>
        <v>1430823.48</v>
      </c>
      <c r="I304" s="50">
        <f t="shared" si="6"/>
        <v>21.552373230126253</v>
      </c>
    </row>
    <row r="305" spans="1:9" ht="25.5" customHeight="1">
      <c r="A305" s="418" t="s">
        <v>133</v>
      </c>
      <c r="B305" s="403" t="s">
        <v>103</v>
      </c>
      <c r="C305" s="444" t="s">
        <v>101</v>
      </c>
      <c r="D305" s="184" t="s">
        <v>77</v>
      </c>
      <c r="E305" s="51"/>
      <c r="F305" s="184"/>
      <c r="G305" s="412">
        <f>G306</f>
        <v>3834000</v>
      </c>
      <c r="H305" s="412">
        <f>H306</f>
        <v>1430823.48</v>
      </c>
      <c r="I305" s="50">
        <f t="shared" si="6"/>
        <v>37.31933959311424</v>
      </c>
    </row>
    <row r="306" spans="1:9" ht="30" customHeight="1">
      <c r="A306" s="449" t="s">
        <v>29</v>
      </c>
      <c r="B306" s="403" t="s">
        <v>103</v>
      </c>
      <c r="C306" s="452" t="s">
        <v>101</v>
      </c>
      <c r="D306" s="60" t="s">
        <v>77</v>
      </c>
      <c r="E306" s="60" t="s">
        <v>265</v>
      </c>
      <c r="F306" s="60"/>
      <c r="G306" s="434">
        <f>G307+G310</f>
        <v>3834000</v>
      </c>
      <c r="H306" s="434">
        <f>H307+H310</f>
        <v>1430823.48</v>
      </c>
      <c r="I306" s="50">
        <f t="shared" si="6"/>
        <v>37.31933959311424</v>
      </c>
    </row>
    <row r="307" spans="1:9" ht="38.25">
      <c r="A307" s="419" t="s">
        <v>30</v>
      </c>
      <c r="B307" s="403" t="s">
        <v>103</v>
      </c>
      <c r="C307" s="414" t="s">
        <v>101</v>
      </c>
      <c r="D307" s="52" t="s">
        <v>77</v>
      </c>
      <c r="E307" s="52" t="s">
        <v>266</v>
      </c>
      <c r="F307" s="52"/>
      <c r="G307" s="415">
        <f>G308</f>
        <v>330000</v>
      </c>
      <c r="H307" s="415">
        <f>H308</f>
        <v>128632.45</v>
      </c>
      <c r="I307" s="50">
        <f t="shared" si="6"/>
        <v>38.9795303030303</v>
      </c>
    </row>
    <row r="308" spans="1:9" ht="27.75" customHeight="1">
      <c r="A308" s="416" t="s">
        <v>143</v>
      </c>
      <c r="B308" s="403" t="s">
        <v>103</v>
      </c>
      <c r="C308" s="417" t="s">
        <v>101</v>
      </c>
      <c r="D308" s="53" t="s">
        <v>77</v>
      </c>
      <c r="E308" s="53" t="s">
        <v>266</v>
      </c>
      <c r="F308" s="53" t="s">
        <v>144</v>
      </c>
      <c r="G308" s="175">
        <v>330000</v>
      </c>
      <c r="H308" s="174">
        <v>128632.45</v>
      </c>
      <c r="I308" s="50">
        <f t="shared" si="6"/>
        <v>38.9795303030303</v>
      </c>
    </row>
    <row r="309" spans="1:9" ht="20.25" customHeight="1">
      <c r="A309" s="419" t="s">
        <v>31</v>
      </c>
      <c r="B309" s="403" t="s">
        <v>103</v>
      </c>
      <c r="C309" s="414" t="s">
        <v>101</v>
      </c>
      <c r="D309" s="52" t="s">
        <v>77</v>
      </c>
      <c r="E309" s="52" t="s">
        <v>267</v>
      </c>
      <c r="F309" s="52"/>
      <c r="G309" s="415">
        <f>G310</f>
        <v>3504000</v>
      </c>
      <c r="H309" s="415">
        <f>H310</f>
        <v>1302191.03</v>
      </c>
      <c r="I309" s="50">
        <f t="shared" si="6"/>
        <v>37.16298601598174</v>
      </c>
    </row>
    <row r="310" spans="1:9" ht="33" customHeight="1">
      <c r="A310" s="416" t="s">
        <v>32</v>
      </c>
      <c r="B310" s="403" t="s">
        <v>103</v>
      </c>
      <c r="C310" s="417" t="s">
        <v>101</v>
      </c>
      <c r="D310" s="53" t="s">
        <v>77</v>
      </c>
      <c r="E310" s="53" t="s">
        <v>267</v>
      </c>
      <c r="F310" s="53" t="s">
        <v>33</v>
      </c>
      <c r="G310" s="175">
        <v>3504000</v>
      </c>
      <c r="H310" s="174">
        <v>1302191.03</v>
      </c>
      <c r="I310" s="50">
        <f t="shared" si="6"/>
        <v>37.16298601598174</v>
      </c>
    </row>
    <row r="311" spans="1:9" ht="24.75" customHeight="1">
      <c r="A311" s="508" t="s">
        <v>304</v>
      </c>
      <c r="B311" s="509" t="s">
        <v>103</v>
      </c>
      <c r="C311" s="510" t="s">
        <v>101</v>
      </c>
      <c r="D311" s="511" t="s">
        <v>77</v>
      </c>
      <c r="E311" s="511" t="s">
        <v>305</v>
      </c>
      <c r="F311" s="511"/>
      <c r="G311" s="512">
        <f>G312</f>
        <v>2804821</v>
      </c>
      <c r="H311" s="512">
        <f>H312</f>
        <v>0</v>
      </c>
      <c r="I311" s="50">
        <f t="shared" si="6"/>
        <v>0</v>
      </c>
    </row>
    <row r="312" spans="1:9" ht="40.5" customHeight="1">
      <c r="A312" s="416" t="s">
        <v>306</v>
      </c>
      <c r="B312" s="403" t="s">
        <v>103</v>
      </c>
      <c r="C312" s="417" t="s">
        <v>101</v>
      </c>
      <c r="D312" s="53" t="s">
        <v>77</v>
      </c>
      <c r="E312" s="53" t="s">
        <v>305</v>
      </c>
      <c r="F312" s="53" t="s">
        <v>307</v>
      </c>
      <c r="G312" s="175">
        <v>2804821</v>
      </c>
      <c r="H312" s="175">
        <v>0</v>
      </c>
      <c r="I312" s="50">
        <f t="shared" si="6"/>
        <v>0</v>
      </c>
    </row>
    <row r="313" spans="1:9" ht="24.75" customHeight="1">
      <c r="A313" s="465" t="s">
        <v>128</v>
      </c>
      <c r="B313" s="431" t="s">
        <v>103</v>
      </c>
      <c r="C313" s="466" t="s">
        <v>75</v>
      </c>
      <c r="D313" s="466"/>
      <c r="E313" s="432"/>
      <c r="F313" s="466"/>
      <c r="G313" s="490">
        <f aca="true" t="shared" si="8" ref="G313:H315">G314</f>
        <v>600000</v>
      </c>
      <c r="H313" s="178">
        <f t="shared" si="8"/>
        <v>100000</v>
      </c>
      <c r="I313" s="50">
        <f t="shared" si="6"/>
        <v>16.666666666666664</v>
      </c>
    </row>
    <row r="314" spans="1:9" ht="13.5" customHeight="1">
      <c r="A314" s="418" t="s">
        <v>97</v>
      </c>
      <c r="B314" s="403" t="s">
        <v>103</v>
      </c>
      <c r="C314" s="444" t="s">
        <v>75</v>
      </c>
      <c r="D314" s="184" t="s">
        <v>78</v>
      </c>
      <c r="E314" s="51"/>
      <c r="F314" s="184"/>
      <c r="G314" s="412">
        <f t="shared" si="8"/>
        <v>600000</v>
      </c>
      <c r="H314" s="412">
        <f t="shared" si="8"/>
        <v>100000</v>
      </c>
      <c r="I314" s="50">
        <f t="shared" si="6"/>
        <v>16.666666666666664</v>
      </c>
    </row>
    <row r="315" spans="1:9" ht="31.5" customHeight="1">
      <c r="A315" s="433" t="s">
        <v>34</v>
      </c>
      <c r="B315" s="403" t="s">
        <v>103</v>
      </c>
      <c r="C315" s="467" t="s">
        <v>75</v>
      </c>
      <c r="D315" s="62" t="s">
        <v>78</v>
      </c>
      <c r="E315" s="62" t="s">
        <v>268</v>
      </c>
      <c r="F315" s="62"/>
      <c r="G315" s="434">
        <f t="shared" si="8"/>
        <v>600000</v>
      </c>
      <c r="H315" s="434">
        <f t="shared" si="8"/>
        <v>100000</v>
      </c>
      <c r="I315" s="50">
        <f t="shared" si="6"/>
        <v>16.666666666666664</v>
      </c>
    </row>
    <row r="316" spans="1:9" ht="33.75" customHeight="1">
      <c r="A316" s="416" t="s">
        <v>415</v>
      </c>
      <c r="B316" s="403" t="s">
        <v>103</v>
      </c>
      <c r="C316" s="417" t="s">
        <v>75</v>
      </c>
      <c r="D316" s="53" t="s">
        <v>78</v>
      </c>
      <c r="E316" s="53" t="s">
        <v>268</v>
      </c>
      <c r="F316" s="53" t="s">
        <v>414</v>
      </c>
      <c r="G316" s="175">
        <v>600000</v>
      </c>
      <c r="H316" s="174">
        <v>100000</v>
      </c>
      <c r="I316" s="50">
        <f t="shared" si="6"/>
        <v>16.666666666666664</v>
      </c>
    </row>
    <row r="317" spans="1:9" ht="16.5" customHeight="1">
      <c r="A317" s="501" t="s">
        <v>124</v>
      </c>
      <c r="B317" s="502" t="s">
        <v>103</v>
      </c>
      <c r="C317" s="503" t="s">
        <v>119</v>
      </c>
      <c r="D317" s="492"/>
      <c r="E317" s="492"/>
      <c r="F317" s="492"/>
      <c r="G317" s="490">
        <f aca="true" t="shared" si="9" ref="G317:H319">G318</f>
        <v>3600000</v>
      </c>
      <c r="H317" s="178">
        <f t="shared" si="9"/>
        <v>637758.71</v>
      </c>
      <c r="I317" s="50">
        <f t="shared" si="6"/>
        <v>17.71551972222222</v>
      </c>
    </row>
    <row r="318" spans="1:9" ht="16.5" customHeight="1">
      <c r="A318" s="418" t="s">
        <v>410</v>
      </c>
      <c r="B318" s="403" t="s">
        <v>103</v>
      </c>
      <c r="C318" s="411" t="s">
        <v>119</v>
      </c>
      <c r="D318" s="63" t="s">
        <v>71</v>
      </c>
      <c r="E318" s="63"/>
      <c r="F318" s="63"/>
      <c r="G318" s="437">
        <f t="shared" si="9"/>
        <v>3600000</v>
      </c>
      <c r="H318" s="437">
        <f t="shared" si="9"/>
        <v>637758.71</v>
      </c>
      <c r="I318" s="50">
        <f t="shared" si="6"/>
        <v>17.71551972222222</v>
      </c>
    </row>
    <row r="319" spans="1:14" ht="14.25" customHeight="1">
      <c r="A319" s="419" t="s">
        <v>410</v>
      </c>
      <c r="B319" s="403" t="s">
        <v>103</v>
      </c>
      <c r="C319" s="414" t="s">
        <v>119</v>
      </c>
      <c r="D319" s="52" t="s">
        <v>71</v>
      </c>
      <c r="E319" s="52" t="s">
        <v>269</v>
      </c>
      <c r="F319" s="52"/>
      <c r="G319" s="415">
        <f t="shared" si="9"/>
        <v>3600000</v>
      </c>
      <c r="H319" s="415">
        <f t="shared" si="9"/>
        <v>637758.71</v>
      </c>
      <c r="I319" s="50">
        <f t="shared" si="6"/>
        <v>17.71551972222222</v>
      </c>
      <c r="J319" s="65"/>
      <c r="K319" s="65"/>
      <c r="L319" s="65"/>
      <c r="M319" s="65"/>
      <c r="N319" s="66"/>
    </row>
    <row r="320" spans="1:9" ht="27" customHeight="1">
      <c r="A320" s="450" t="s">
        <v>35</v>
      </c>
      <c r="B320" s="403" t="s">
        <v>103</v>
      </c>
      <c r="C320" s="417" t="s">
        <v>119</v>
      </c>
      <c r="D320" s="53" t="s">
        <v>71</v>
      </c>
      <c r="E320" s="53" t="s">
        <v>269</v>
      </c>
      <c r="F320" s="53" t="s">
        <v>411</v>
      </c>
      <c r="G320" s="175">
        <v>3600000</v>
      </c>
      <c r="H320" s="189">
        <v>637758.71</v>
      </c>
      <c r="I320" s="50">
        <f t="shared" si="6"/>
        <v>17.71551972222222</v>
      </c>
    </row>
    <row r="321" spans="1:11" ht="15.75" customHeight="1">
      <c r="A321" s="465" t="s">
        <v>129</v>
      </c>
      <c r="B321" s="431" t="s">
        <v>103</v>
      </c>
      <c r="C321" s="468" t="s">
        <v>105</v>
      </c>
      <c r="D321" s="432"/>
      <c r="E321" s="432"/>
      <c r="F321" s="432"/>
      <c r="G321" s="490">
        <f>G322</f>
        <v>7258000</v>
      </c>
      <c r="H321" s="504">
        <f>H322</f>
        <v>1816000</v>
      </c>
      <c r="I321" s="50">
        <f t="shared" si="6"/>
        <v>25.020666850372002</v>
      </c>
      <c r="J321" s="64"/>
      <c r="K321" s="64"/>
    </row>
    <row r="322" spans="1:9" ht="28.5" customHeight="1">
      <c r="A322" s="436" t="s">
        <v>130</v>
      </c>
      <c r="B322" s="403" t="s">
        <v>103</v>
      </c>
      <c r="C322" s="411" t="s">
        <v>105</v>
      </c>
      <c r="D322" s="63" t="s">
        <v>71</v>
      </c>
      <c r="E322" s="63"/>
      <c r="F322" s="63"/>
      <c r="G322" s="412">
        <f>G327+G325+G323</f>
        <v>7258000</v>
      </c>
      <c r="H322" s="412">
        <f>H327+H325+H323</f>
        <v>1816000</v>
      </c>
      <c r="I322" s="50">
        <f t="shared" si="6"/>
        <v>25.020666850372002</v>
      </c>
    </row>
    <row r="323" spans="1:14" ht="36.75" customHeight="1">
      <c r="A323" s="469" t="s">
        <v>113</v>
      </c>
      <c r="B323" s="403" t="s">
        <v>103</v>
      </c>
      <c r="C323" s="191" t="s">
        <v>105</v>
      </c>
      <c r="D323" s="191" t="s">
        <v>71</v>
      </c>
      <c r="E323" s="191" t="s">
        <v>270</v>
      </c>
      <c r="F323" s="57"/>
      <c r="G323" s="415">
        <f>G324</f>
        <v>1762000</v>
      </c>
      <c r="H323" s="415">
        <f>H324</f>
        <v>441000</v>
      </c>
      <c r="I323" s="50">
        <f t="shared" si="6"/>
        <v>25.028376844494893</v>
      </c>
      <c r="J323" s="229"/>
      <c r="K323" s="65"/>
      <c r="L323" s="65"/>
      <c r="M323" s="65"/>
      <c r="N323" s="66"/>
    </row>
    <row r="324" spans="1:11" ht="12.75">
      <c r="A324" s="470" t="s">
        <v>412</v>
      </c>
      <c r="B324" s="403" t="s">
        <v>103</v>
      </c>
      <c r="C324" s="417" t="s">
        <v>105</v>
      </c>
      <c r="D324" s="56" t="s">
        <v>71</v>
      </c>
      <c r="E324" s="471" t="s">
        <v>270</v>
      </c>
      <c r="F324" s="56" t="s">
        <v>413</v>
      </c>
      <c r="G324" s="472">
        <v>1762000</v>
      </c>
      <c r="H324" s="174">
        <v>441000</v>
      </c>
      <c r="I324" s="50">
        <f t="shared" si="6"/>
        <v>25.028376844494893</v>
      </c>
      <c r="J324" s="64"/>
      <c r="K324"/>
    </row>
    <row r="325" spans="1:10" ht="16.5" customHeight="1">
      <c r="A325" s="469" t="s">
        <v>114</v>
      </c>
      <c r="B325" s="403" t="s">
        <v>103</v>
      </c>
      <c r="C325" s="191" t="s">
        <v>105</v>
      </c>
      <c r="D325" s="191" t="s">
        <v>71</v>
      </c>
      <c r="E325" s="191" t="s">
        <v>271</v>
      </c>
      <c r="F325" s="57"/>
      <c r="G325" s="415">
        <f>G326</f>
        <v>4000000</v>
      </c>
      <c r="H325" s="415">
        <f>H326</f>
        <v>1000000</v>
      </c>
      <c r="I325" s="50">
        <f t="shared" si="6"/>
        <v>25</v>
      </c>
      <c r="J325" s="64"/>
    </row>
    <row r="326" spans="1:9" ht="12.75">
      <c r="A326" s="473" t="s">
        <v>412</v>
      </c>
      <c r="B326" s="403" t="s">
        <v>103</v>
      </c>
      <c r="C326" s="417" t="s">
        <v>105</v>
      </c>
      <c r="D326" s="56" t="s">
        <v>71</v>
      </c>
      <c r="E326" s="471" t="s">
        <v>271</v>
      </c>
      <c r="F326" s="56" t="s">
        <v>413</v>
      </c>
      <c r="G326" s="474">
        <v>4000000</v>
      </c>
      <c r="H326" s="174">
        <v>1000000</v>
      </c>
      <c r="I326" s="50">
        <f t="shared" si="6"/>
        <v>25</v>
      </c>
    </row>
    <row r="327" spans="1:9" ht="38.25">
      <c r="A327" s="475" t="s">
        <v>55</v>
      </c>
      <c r="B327" s="476" t="s">
        <v>103</v>
      </c>
      <c r="C327" s="477" t="s">
        <v>105</v>
      </c>
      <c r="D327" s="477" t="s">
        <v>71</v>
      </c>
      <c r="E327" s="477" t="s">
        <v>56</v>
      </c>
      <c r="F327" s="478"/>
      <c r="G327" s="479">
        <f>G328</f>
        <v>1496000</v>
      </c>
      <c r="H327" s="479">
        <f>H328</f>
        <v>375000</v>
      </c>
      <c r="I327" s="50">
        <f t="shared" si="6"/>
        <v>25.066844919786096</v>
      </c>
    </row>
    <row r="328" spans="1:9" ht="13.5" thickBot="1">
      <c r="A328" s="480" t="s">
        <v>412</v>
      </c>
      <c r="B328" s="403" t="s">
        <v>103</v>
      </c>
      <c r="C328" s="481" t="s">
        <v>105</v>
      </c>
      <c r="D328" s="482" t="s">
        <v>71</v>
      </c>
      <c r="E328" s="483" t="s">
        <v>56</v>
      </c>
      <c r="F328" s="482" t="s">
        <v>413</v>
      </c>
      <c r="G328" s="484">
        <v>1496000</v>
      </c>
      <c r="H328" s="174">
        <v>375000</v>
      </c>
      <c r="I328" s="50">
        <f>H328/G328*100</f>
        <v>25.066844919786096</v>
      </c>
    </row>
    <row r="329" spans="1:9" ht="16.5" thickBot="1">
      <c r="A329" s="485" t="s">
        <v>88</v>
      </c>
      <c r="B329" s="431" t="s">
        <v>103</v>
      </c>
      <c r="C329" s="486"/>
      <c r="D329" s="486"/>
      <c r="E329" s="487"/>
      <c r="F329" s="487"/>
      <c r="G329" s="505">
        <f>G13+G82+G86+G105+G126+G249+G269+G273+G304+G313+G317+G321</f>
        <v>397800276.54</v>
      </c>
      <c r="H329" s="505">
        <f>H13+H82+H86+H105+H126+H249+H269+H273+H304+H313+H317+H321</f>
        <v>77839849.42999999</v>
      </c>
      <c r="I329" s="50">
        <f>H329/G329*100</f>
        <v>19.567570467028812</v>
      </c>
    </row>
    <row r="330" spans="1:8" ht="12.75">
      <c r="A330" s="192"/>
      <c r="B330" s="192"/>
      <c r="C330"/>
      <c r="D330"/>
      <c r="E330"/>
      <c r="F330"/>
      <c r="G330"/>
      <c r="H330"/>
    </row>
    <row r="331" spans="1:9" ht="12.75">
      <c r="A331"/>
      <c r="B331"/>
      <c r="C331"/>
      <c r="D331" s="193" t="s">
        <v>588</v>
      </c>
      <c r="E331" s="193"/>
      <c r="F331" s="193"/>
      <c r="G331" s="194">
        <f>G14+G19+G24+G60+G64+G71+G80+G93+G103+G116+G118+G120+G131+G133+G194+G205+G217+G241+G286+G271+G309+G308+G315+G318+G299+G288+G266+G263+G260+G258+G246+G243+G236+G220+G214+G124+G325+G327+G228+G211+G253+G168+G275</f>
        <v>153438000</v>
      </c>
      <c r="H331" s="194">
        <f>H14+H19+H24+H60+H64+H71+H80+H93+H103+H116+H118+H120+H131+H133+H194+H205+H217+H241+H286+H271+H309+H308+H315+H318+H299+H288+H266+H263+H260+H258+H246+H243+H236+H220+H214+H124+H325+H327+H228+H211+H253+H168+H275</f>
        <v>32143234.47</v>
      </c>
      <c r="I331" s="50">
        <f aca="true" t="shared" si="10" ref="I331:I336">H331/G331*100</f>
        <v>20.948679251554374</v>
      </c>
    </row>
    <row r="332" spans="1:9" ht="12.75">
      <c r="A332"/>
      <c r="B332"/>
      <c r="C332"/>
      <c r="D332" s="193" t="s">
        <v>589</v>
      </c>
      <c r="E332" s="193"/>
      <c r="F332" s="193"/>
      <c r="G332" s="194">
        <f>G129+G167</f>
        <v>16088000</v>
      </c>
      <c r="H332" s="194">
        <f>H129+H167</f>
        <v>3427152.0500000003</v>
      </c>
      <c r="I332" s="50">
        <f t="shared" si="10"/>
        <v>21.302536362506217</v>
      </c>
    </row>
    <row r="333" spans="1:9" ht="12.75">
      <c r="A333"/>
      <c r="B333"/>
      <c r="C333"/>
      <c r="D333" s="193" t="s">
        <v>590</v>
      </c>
      <c r="E333" s="193"/>
      <c r="F333" s="193"/>
      <c r="G333" s="194">
        <f>G27+G32+G36+G83+G88+G143+G151+G154+G178+G181+G190+G295+G324+G291+G280+G278+G300+G311+G283+G100+G158+G111+G113+G224+G209+G203+G198+G160+G98</f>
        <v>225231276.54</v>
      </c>
      <c r="H333" s="194">
        <f>H27+H32+H36+H83+H88+H143+H151+H154+H178+H181+H190+H295+H324+H291+H280+H278+H300+H311+H283+H100+H158+H111+H113+H224+H209+H203+H198+H160+H98</f>
        <v>42121283.71999999</v>
      </c>
      <c r="I333" s="50">
        <f t="shared" si="10"/>
        <v>18.70134750691228</v>
      </c>
    </row>
    <row r="334" spans="1:9" ht="12.75">
      <c r="A334"/>
      <c r="B334"/>
      <c r="C334"/>
      <c r="D334" s="193" t="s">
        <v>272</v>
      </c>
      <c r="E334" s="193"/>
      <c r="F334" s="193"/>
      <c r="G334" s="194">
        <f>G107+G109</f>
        <v>900000</v>
      </c>
      <c r="H334" s="194">
        <f>H107+H109</f>
        <v>130000</v>
      </c>
      <c r="I334" s="50">
        <f t="shared" si="10"/>
        <v>14.444444444444443</v>
      </c>
    </row>
    <row r="335" spans="1:9" ht="12.75">
      <c r="A335"/>
      <c r="B335"/>
      <c r="C335"/>
      <c r="D335" s="193" t="s">
        <v>591</v>
      </c>
      <c r="E335" s="193"/>
      <c r="F335" s="193"/>
      <c r="G335" s="194">
        <f>G42+G44+G48+G50+G52+G56+G58+G255+G90</f>
        <v>2143000</v>
      </c>
      <c r="H335" s="194">
        <f>H42+H44+H48+H50+H52+H56+H58+H255+H90</f>
        <v>18179.19</v>
      </c>
      <c r="I335" s="50">
        <f t="shared" si="10"/>
        <v>0.8483056462902473</v>
      </c>
    </row>
    <row r="336" spans="1:9" ht="12.75">
      <c r="A336"/>
      <c r="B336"/>
      <c r="C336"/>
      <c r="D336" s="193"/>
      <c r="E336" s="193"/>
      <c r="F336" s="193"/>
      <c r="G336" s="194">
        <f>SUM(G331:G335)</f>
        <v>397800276.53999996</v>
      </c>
      <c r="H336" s="194">
        <f>H331+H332+H333+H334+H335</f>
        <v>77839849.42999998</v>
      </c>
      <c r="I336" s="50">
        <f t="shared" si="10"/>
        <v>19.567570467028812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3" manualBreakCount="3">
    <brk id="45" max="8" man="1"/>
    <brk id="126" max="8" man="1"/>
    <brk id="2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8" sqref="D8"/>
    </sheetView>
  </sheetViews>
  <sheetFormatPr defaultColWidth="9.00390625" defaultRowHeight="12.75"/>
  <cols>
    <col min="1" max="1" width="51.75390625" style="25" customWidth="1"/>
    <col min="2" max="2" width="33.875" style="27" customWidth="1"/>
    <col min="3" max="3" width="17.25390625" style="25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56" t="s">
        <v>515</v>
      </c>
      <c r="C1" s="533"/>
      <c r="D1" s="533"/>
    </row>
    <row r="2" spans="1:3" s="25" customFormat="1" ht="12.75">
      <c r="A2" s="26"/>
      <c r="B2" s="557"/>
      <c r="C2" s="557"/>
    </row>
    <row r="3" s="25" customFormat="1" ht="12.75">
      <c r="B3" s="27"/>
    </row>
    <row r="4" spans="1:3" s="25" customFormat="1" ht="15.75">
      <c r="A4" s="558" t="s">
        <v>516</v>
      </c>
      <c r="B4" s="558"/>
      <c r="C4" s="558"/>
    </row>
    <row r="5" s="25" customFormat="1" ht="13.5" thickBot="1">
      <c r="B5" s="27"/>
    </row>
    <row r="6" spans="1:5" s="30" customFormat="1" ht="45">
      <c r="A6" s="201" t="s">
        <v>537</v>
      </c>
      <c r="B6" s="202" t="s">
        <v>538</v>
      </c>
      <c r="C6" s="203" t="s">
        <v>539</v>
      </c>
      <c r="D6" s="203" t="s">
        <v>535</v>
      </c>
      <c r="E6" s="204" t="s">
        <v>540</v>
      </c>
    </row>
    <row r="7" spans="1:5" s="30" customFormat="1" ht="11.25">
      <c r="A7" s="205">
        <v>1</v>
      </c>
      <c r="B7" s="29" t="s">
        <v>541</v>
      </c>
      <c r="C7" s="28">
        <v>11</v>
      </c>
      <c r="D7" s="28">
        <v>11</v>
      </c>
      <c r="E7" s="206">
        <v>11</v>
      </c>
    </row>
    <row r="8" spans="1:5" s="210" customFormat="1" ht="33.75" customHeight="1">
      <c r="A8" s="207" t="s">
        <v>542</v>
      </c>
      <c r="B8" s="208" t="s">
        <v>543</v>
      </c>
      <c r="C8" s="31">
        <f>C9+C15+C17+C19+C28</f>
        <v>9895000</v>
      </c>
      <c r="D8" s="31">
        <f>D9+D15+D17+D19+D28</f>
        <v>-1789177.7199999988</v>
      </c>
      <c r="E8" s="209">
        <f aca="true" t="shared" si="0" ref="E8:E31">D8/C8*100</f>
        <v>-18.081634360788264</v>
      </c>
    </row>
    <row r="9" spans="1:5" s="210" customFormat="1" ht="33.75" customHeight="1">
      <c r="A9" s="207" t="s">
        <v>59</v>
      </c>
      <c r="B9" s="42" t="s">
        <v>60</v>
      </c>
      <c r="C9" s="31">
        <f>C10+C12</f>
        <v>2600000</v>
      </c>
      <c r="D9" s="31">
        <f>D10+D12</f>
        <v>-1200000</v>
      </c>
      <c r="E9" s="209">
        <f t="shared" si="0"/>
        <v>-46.15384615384615</v>
      </c>
    </row>
    <row r="10" spans="1:5" s="210" customFormat="1" ht="33.75" customHeight="1">
      <c r="A10" s="207" t="s">
        <v>61</v>
      </c>
      <c r="B10" s="42" t="s">
        <v>62</v>
      </c>
      <c r="C10" s="31">
        <f>C11</f>
        <v>5000000</v>
      </c>
      <c r="D10" s="31">
        <f>D11</f>
        <v>0</v>
      </c>
      <c r="E10" s="209">
        <f t="shared" si="0"/>
        <v>0</v>
      </c>
    </row>
    <row r="11" spans="1:5" s="210" customFormat="1" ht="42" customHeight="1">
      <c r="A11" s="211" t="s">
        <v>63</v>
      </c>
      <c r="B11" s="42" t="s">
        <v>64</v>
      </c>
      <c r="C11" s="212">
        <v>5000000</v>
      </c>
      <c r="D11" s="212">
        <v>0</v>
      </c>
      <c r="E11" s="209">
        <f t="shared" si="0"/>
        <v>0</v>
      </c>
    </row>
    <row r="12" spans="1:5" s="210" customFormat="1" ht="33.75" customHeight="1">
      <c r="A12" s="207" t="s">
        <v>67</v>
      </c>
      <c r="B12" s="42" t="s">
        <v>65</v>
      </c>
      <c r="C12" s="31">
        <f>C13</f>
        <v>-2400000</v>
      </c>
      <c r="D12" s="31">
        <f>D13</f>
        <v>-1200000</v>
      </c>
      <c r="E12" s="209">
        <f t="shared" si="0"/>
        <v>50</v>
      </c>
    </row>
    <row r="13" spans="1:5" s="210" customFormat="1" ht="39.75" customHeight="1">
      <c r="A13" s="211" t="s">
        <v>68</v>
      </c>
      <c r="B13" s="42" t="s">
        <v>66</v>
      </c>
      <c r="C13" s="212">
        <v>-2400000</v>
      </c>
      <c r="D13" s="212">
        <v>-1200000</v>
      </c>
      <c r="E13" s="209">
        <f t="shared" si="0"/>
        <v>50</v>
      </c>
    </row>
    <row r="14" spans="1:5" s="210" customFormat="1" ht="25.5" customHeight="1">
      <c r="A14" s="207" t="s">
        <v>544</v>
      </c>
      <c r="B14" s="208" t="s">
        <v>545</v>
      </c>
      <c r="C14" s="506">
        <f>C15+C17</f>
        <v>-2635800</v>
      </c>
      <c r="D14" s="506">
        <f>D15+D17</f>
        <v>-1714000</v>
      </c>
      <c r="E14" s="209">
        <f t="shared" si="0"/>
        <v>65.02769557629561</v>
      </c>
    </row>
    <row r="15" spans="1:5" s="210" customFormat="1" ht="36" customHeight="1">
      <c r="A15" s="207" t="s">
        <v>546</v>
      </c>
      <c r="B15" s="208" t="s">
        <v>547</v>
      </c>
      <c r="C15" s="506">
        <f>C16</f>
        <v>13078200</v>
      </c>
      <c r="D15" s="506">
        <f>D16</f>
        <v>0</v>
      </c>
      <c r="E15" s="209">
        <f t="shared" si="0"/>
        <v>0</v>
      </c>
    </row>
    <row r="16" spans="1:5" s="210" customFormat="1" ht="41.25" customHeight="1">
      <c r="A16" s="213" t="s">
        <v>548</v>
      </c>
      <c r="B16" s="208" t="s">
        <v>549</v>
      </c>
      <c r="C16" s="507">
        <v>13078200</v>
      </c>
      <c r="D16" s="507">
        <v>0</v>
      </c>
      <c r="E16" s="209">
        <f t="shared" si="0"/>
        <v>0</v>
      </c>
    </row>
    <row r="17" spans="1:5" s="210" customFormat="1" ht="42" customHeight="1">
      <c r="A17" s="207" t="s">
        <v>550</v>
      </c>
      <c r="B17" s="208" t="s">
        <v>551</v>
      </c>
      <c r="C17" s="506">
        <f>C18</f>
        <v>-15714000</v>
      </c>
      <c r="D17" s="506">
        <f>D18</f>
        <v>-1714000</v>
      </c>
      <c r="E17" s="209">
        <f t="shared" si="0"/>
        <v>10.907471044928089</v>
      </c>
    </row>
    <row r="18" spans="1:5" s="210" customFormat="1" ht="39.75" customHeight="1">
      <c r="A18" s="213" t="s">
        <v>552</v>
      </c>
      <c r="B18" s="208" t="s">
        <v>553</v>
      </c>
      <c r="C18" s="507">
        <v>-15714000</v>
      </c>
      <c r="D18" s="507">
        <v>-1714000</v>
      </c>
      <c r="E18" s="209">
        <f t="shared" si="0"/>
        <v>10.907471044928089</v>
      </c>
    </row>
    <row r="19" spans="1:5" s="210" customFormat="1" ht="25.5">
      <c r="A19" s="207" t="s">
        <v>554</v>
      </c>
      <c r="B19" s="32" t="s">
        <v>555</v>
      </c>
      <c r="C19" s="506">
        <f>C20+C24</f>
        <v>8798000</v>
      </c>
      <c r="D19" s="506">
        <f>D20+D24</f>
        <v>1124822.2800000012</v>
      </c>
      <c r="E19" s="209">
        <f t="shared" si="0"/>
        <v>12.78497704023643</v>
      </c>
    </row>
    <row r="20" spans="1:5" s="210" customFormat="1" ht="15" customHeight="1">
      <c r="A20" s="207" t="s">
        <v>556</v>
      </c>
      <c r="B20" s="32" t="s">
        <v>557</v>
      </c>
      <c r="C20" s="506">
        <f aca="true" t="shared" si="1" ref="C20:D22">C21</f>
        <v>-407116276.54</v>
      </c>
      <c r="D20" s="506">
        <f t="shared" si="1"/>
        <v>-80471297.34</v>
      </c>
      <c r="E20" s="209">
        <f t="shared" si="0"/>
        <v>19.76617049652485</v>
      </c>
    </row>
    <row r="21" spans="1:5" s="210" customFormat="1" ht="18" customHeight="1">
      <c r="A21" s="213" t="s">
        <v>558</v>
      </c>
      <c r="B21" s="208" t="s">
        <v>559</v>
      </c>
      <c r="C21" s="507">
        <f t="shared" si="1"/>
        <v>-407116276.54</v>
      </c>
      <c r="D21" s="507">
        <f t="shared" si="1"/>
        <v>-80471297.34</v>
      </c>
      <c r="E21" s="209">
        <f t="shared" si="0"/>
        <v>19.76617049652485</v>
      </c>
    </row>
    <row r="22" spans="1:5" s="33" customFormat="1" ht="18.75" customHeight="1">
      <c r="A22" s="213" t="s">
        <v>560</v>
      </c>
      <c r="B22" s="208" t="s">
        <v>561</v>
      </c>
      <c r="C22" s="507">
        <f t="shared" si="1"/>
        <v>-407116276.54</v>
      </c>
      <c r="D22" s="507">
        <f t="shared" si="1"/>
        <v>-80471297.34</v>
      </c>
      <c r="E22" s="209">
        <f t="shared" si="0"/>
        <v>19.76617049652485</v>
      </c>
    </row>
    <row r="23" spans="1:5" s="33" customFormat="1" ht="24.75" customHeight="1">
      <c r="A23" s="213" t="s">
        <v>562</v>
      </c>
      <c r="B23" s="208" t="s">
        <v>563</v>
      </c>
      <c r="C23" s="507">
        <v>-407116276.54</v>
      </c>
      <c r="D23" s="507">
        <v>-80471297.34</v>
      </c>
      <c r="E23" s="209">
        <f t="shared" si="0"/>
        <v>19.76617049652485</v>
      </c>
    </row>
    <row r="24" spans="1:5" s="33" customFormat="1" ht="16.5" customHeight="1">
      <c r="A24" s="207" t="s">
        <v>564</v>
      </c>
      <c r="B24" s="32" t="s">
        <v>565</v>
      </c>
      <c r="C24" s="506">
        <f aca="true" t="shared" si="2" ref="C24:D26">C25</f>
        <v>415914276.54</v>
      </c>
      <c r="D24" s="506">
        <f t="shared" si="2"/>
        <v>81596119.62</v>
      </c>
      <c r="E24" s="209">
        <f t="shared" si="0"/>
        <v>19.61849453661459</v>
      </c>
    </row>
    <row r="25" spans="1:5" s="33" customFormat="1" ht="30" customHeight="1">
      <c r="A25" s="213" t="s">
        <v>566</v>
      </c>
      <c r="B25" s="208" t="s">
        <v>567</v>
      </c>
      <c r="C25" s="507">
        <f t="shared" si="2"/>
        <v>415914276.54</v>
      </c>
      <c r="D25" s="507">
        <f t="shared" si="2"/>
        <v>81596119.62</v>
      </c>
      <c r="E25" s="209">
        <f t="shared" si="0"/>
        <v>19.61849453661459</v>
      </c>
    </row>
    <row r="26" spans="1:5" s="210" customFormat="1" ht="32.25" customHeight="1">
      <c r="A26" s="213" t="s">
        <v>568</v>
      </c>
      <c r="B26" s="208" t="s">
        <v>569</v>
      </c>
      <c r="C26" s="507">
        <f t="shared" si="2"/>
        <v>415914276.54</v>
      </c>
      <c r="D26" s="507">
        <f t="shared" si="2"/>
        <v>81596119.62</v>
      </c>
      <c r="E26" s="209">
        <f t="shared" si="0"/>
        <v>19.61849453661459</v>
      </c>
    </row>
    <row r="27" spans="1:6" s="210" customFormat="1" ht="24" customHeight="1">
      <c r="A27" s="213" t="s">
        <v>570</v>
      </c>
      <c r="B27" s="208" t="s">
        <v>571</v>
      </c>
      <c r="C27" s="507">
        <v>415914276.54</v>
      </c>
      <c r="D27" s="507">
        <v>81596119.62</v>
      </c>
      <c r="E27" s="209">
        <f t="shared" si="0"/>
        <v>19.61849453661459</v>
      </c>
      <c r="F27" s="214"/>
    </row>
    <row r="28" spans="1:5" ht="26.25" customHeight="1">
      <c r="A28" s="207" t="s">
        <v>572</v>
      </c>
      <c r="B28" s="32" t="s">
        <v>573</v>
      </c>
      <c r="C28" s="506">
        <f>C29</f>
        <v>1132800</v>
      </c>
      <c r="D28" s="506">
        <f>D29</f>
        <v>0</v>
      </c>
      <c r="E28" s="209">
        <f t="shared" si="0"/>
        <v>0</v>
      </c>
    </row>
    <row r="29" spans="1:5" ht="24.75" customHeight="1">
      <c r="A29" s="207" t="s">
        <v>574</v>
      </c>
      <c r="B29" s="32" t="s">
        <v>575</v>
      </c>
      <c r="C29" s="506">
        <f>C30+C32</f>
        <v>1132800</v>
      </c>
      <c r="D29" s="506">
        <f>D30+D32</f>
        <v>0</v>
      </c>
      <c r="E29" s="209">
        <f t="shared" si="0"/>
        <v>0</v>
      </c>
    </row>
    <row r="30" spans="1:5" ht="24.75" customHeight="1">
      <c r="A30" s="213" t="s">
        <v>576</v>
      </c>
      <c r="B30" s="208" t="s">
        <v>577</v>
      </c>
      <c r="C30" s="507">
        <f>C31</f>
        <v>1132800</v>
      </c>
      <c r="D30" s="507">
        <f>D31</f>
        <v>0</v>
      </c>
      <c r="E30" s="209">
        <f t="shared" si="0"/>
        <v>0</v>
      </c>
    </row>
    <row r="31" spans="1:5" ht="51.75" customHeight="1">
      <c r="A31" s="213" t="s">
        <v>578</v>
      </c>
      <c r="B31" s="208" t="s">
        <v>579</v>
      </c>
      <c r="C31" s="507">
        <v>1132800</v>
      </c>
      <c r="D31" s="507">
        <v>0</v>
      </c>
      <c r="E31" s="209">
        <f t="shared" si="0"/>
        <v>0</v>
      </c>
    </row>
    <row r="32" spans="1:5" ht="0.75" customHeight="1" thickBot="1">
      <c r="A32" s="215" t="s">
        <v>580</v>
      </c>
      <c r="B32" s="216" t="s">
        <v>581</v>
      </c>
      <c r="C32" s="217">
        <f>C33</f>
        <v>0</v>
      </c>
      <c r="D32" s="217">
        <f>D33</f>
        <v>0</v>
      </c>
      <c r="E32" s="218"/>
    </row>
    <row r="33" spans="1:5" ht="38.25" customHeight="1" hidden="1">
      <c r="A33" s="219" t="s">
        <v>582</v>
      </c>
      <c r="B33" s="220" t="s">
        <v>583</v>
      </c>
      <c r="C33" s="221">
        <f>C34</f>
        <v>0</v>
      </c>
      <c r="D33" s="221">
        <f>D34</f>
        <v>0</v>
      </c>
      <c r="E33" s="221"/>
    </row>
    <row r="34" spans="1:5" ht="43.5" customHeight="1" hidden="1">
      <c r="A34" s="222" t="s">
        <v>584</v>
      </c>
      <c r="B34" s="208" t="s">
        <v>585</v>
      </c>
      <c r="C34" s="212"/>
      <c r="D34" s="212"/>
      <c r="E34" s="212"/>
    </row>
    <row r="37" spans="1:3" ht="18">
      <c r="A37" s="34"/>
      <c r="B37" s="35"/>
      <c r="C37" s="36"/>
    </row>
    <row r="38" spans="2:7" ht="18">
      <c r="B38" s="35"/>
      <c r="C38" s="37"/>
      <c r="D38" s="38"/>
      <c r="E38" s="38"/>
      <c r="F38" s="38"/>
      <c r="G38" s="38"/>
    </row>
    <row r="39" spans="2:7" ht="18">
      <c r="B39" s="35"/>
      <c r="C39" s="39"/>
      <c r="D39" s="38"/>
      <c r="E39" s="38"/>
      <c r="F39" s="38"/>
      <c r="G39" s="38"/>
    </row>
    <row r="40" spans="2:7" ht="18">
      <c r="B40" s="35"/>
      <c r="C40" s="37"/>
      <c r="D40" s="38"/>
      <c r="E40" s="38"/>
      <c r="F40" s="38"/>
      <c r="G40" s="38"/>
    </row>
    <row r="41" spans="2:3" ht="18">
      <c r="B41" s="35"/>
      <c r="C41" s="40"/>
    </row>
    <row r="42" spans="2:3" ht="18">
      <c r="B42" s="35"/>
      <c r="C42" s="40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USN1</cp:lastModifiedBy>
  <cp:lastPrinted>2017-05-26T06:05:43Z</cp:lastPrinted>
  <dcterms:created xsi:type="dcterms:W3CDTF">2004-09-08T10:28:32Z</dcterms:created>
  <dcterms:modified xsi:type="dcterms:W3CDTF">2017-06-02T07:58:11Z</dcterms:modified>
  <cp:category/>
  <cp:version/>
  <cp:contentType/>
  <cp:contentStatus/>
</cp:coreProperties>
</file>